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_backup\DATA GATRIA\MSD\15. AUDIT\ISO 14001-45001\1. PROSEDUR &amp; IK MSD\SESUDAH MERGER (UPDATE 24-01-2024)\7. RISK IDENTIFICATION\"/>
    </mc:Choice>
  </mc:AlternateContent>
  <bookViews>
    <workbookView xWindow="0" yWindow="0" windowWidth="20490" windowHeight="7665"/>
  </bookViews>
  <sheets>
    <sheet name="RD " sheetId="2" r:id="rId1"/>
    <sheet name="BISNIS PROSES" sheetId="3" r:id="rId2"/>
    <sheet name="STRUKTUR DOKUMEN" sheetId="5" r:id="rId3"/>
    <sheet name="LIST NO FORMULIR" sheetId="6" r:id="rId4"/>
    <sheet name="CAPEX" sheetId="7" r:id="rId5"/>
    <sheet name="BIAYA" sheetId="8" r:id="rId6"/>
    <sheet name="KOMPLAIN" sheetId="9" r:id="rId7"/>
    <sheet name="PROTO" sheetId="10" r:id="rId8"/>
    <sheet name="G2" sheetId="11" r:id="rId9"/>
    <sheet name="ROBOTISASI" sheetId="12" r:id="rId10"/>
    <sheet name="RELAYOUT" sheetId="13" r:id="rId11"/>
    <sheet name="AM" sheetId="14" r:id="rId12"/>
    <sheet name="DT-NDT" sheetId="15" r:id="rId13"/>
    <sheet name="OEE" sheetId="16" r:id="rId14"/>
    <sheet name="ABSEN" sheetId="17" r:id="rId15"/>
    <sheet name="INTENSITAS" sheetId="18" r:id="rId16"/>
    <sheet name="SOLID WASTE" sheetId="19" r:id="rId17"/>
    <sheet name="KK" sheetId="20" r:id="rId18"/>
    <sheet name="APD" sheetId="21" r:id="rId19"/>
    <sheet name="KAIZEN" sheetId="22" r:id="rId20"/>
    <sheet name="5S-K3" sheetId="23" r:id="rId21"/>
    <sheet name="KOMPETENSI" sheetId="24" r:id="rId22"/>
    <sheet name="KMS" sheetId="25" r:id="rId23"/>
    <sheet name="GCG" sheetId="26" r:id="rId24"/>
    <sheet name="AUDIT" sheetId="27" r:id="rId25"/>
    <sheet name="SANKSI" sheetId="28" r:id="rId26"/>
    <sheet name="ENGIS" sheetId="29" r:id="rId27"/>
  </sheets>
  <externalReferences>
    <externalReference r:id="rId28"/>
    <externalReference r:id="rId29"/>
    <externalReference r:id="rId30"/>
    <externalReference r:id="rId31"/>
  </externalReferences>
  <definedNames>
    <definedName name="_____xlnm.Print_Area_1" localSheetId="18">#REF!</definedName>
    <definedName name="_____xlnm.Print_Area_1" localSheetId="4">#REF!</definedName>
    <definedName name="_____xlnm.Print_Area_1" localSheetId="16">#REF!</definedName>
    <definedName name="_____xlnm.Print_Area_1">#REF!</definedName>
    <definedName name="_____xlnm.Print_Area_10" localSheetId="18">#REF!</definedName>
    <definedName name="_____xlnm.Print_Area_10" localSheetId="4">#REF!</definedName>
    <definedName name="_____xlnm.Print_Area_10" localSheetId="16">#REF!</definedName>
    <definedName name="_____xlnm.Print_Area_10">#REF!</definedName>
    <definedName name="_____xlnm.Print_Area_11" localSheetId="18">#REF!</definedName>
    <definedName name="_____xlnm.Print_Area_11" localSheetId="4">#REF!</definedName>
    <definedName name="_____xlnm.Print_Area_11" localSheetId="16">#REF!</definedName>
    <definedName name="_____xlnm.Print_Area_11">#REF!</definedName>
    <definedName name="_____xlnm.Print_Area_13" localSheetId="18">#REF!</definedName>
    <definedName name="_____xlnm.Print_Area_13" localSheetId="4">#REF!</definedName>
    <definedName name="_____xlnm.Print_Area_13" localSheetId="16">#REF!</definedName>
    <definedName name="_____xlnm.Print_Area_13">#REF!</definedName>
    <definedName name="_____xlnm.Print_Area_15" localSheetId="18">#REF!</definedName>
    <definedName name="_____xlnm.Print_Area_15" localSheetId="4">#REF!</definedName>
    <definedName name="_____xlnm.Print_Area_15" localSheetId="16">#REF!</definedName>
    <definedName name="_____xlnm.Print_Area_15">#REF!</definedName>
    <definedName name="_____xlnm.Print_Area_16" localSheetId="18">#REF!</definedName>
    <definedName name="_____xlnm.Print_Area_16" localSheetId="4">#REF!</definedName>
    <definedName name="_____xlnm.Print_Area_16" localSheetId="16">#REF!</definedName>
    <definedName name="_____xlnm.Print_Area_16">#REF!</definedName>
    <definedName name="_____xlnm.Print_Area_17" localSheetId="18">#REF!</definedName>
    <definedName name="_____xlnm.Print_Area_17" localSheetId="4">#REF!</definedName>
    <definedName name="_____xlnm.Print_Area_17" localSheetId="16">#REF!</definedName>
    <definedName name="_____xlnm.Print_Area_17">#REF!</definedName>
    <definedName name="_____xlnm.Print_Area_18" localSheetId="18">#REF!</definedName>
    <definedName name="_____xlnm.Print_Area_18" localSheetId="4">#REF!</definedName>
    <definedName name="_____xlnm.Print_Area_18" localSheetId="16">#REF!</definedName>
    <definedName name="_____xlnm.Print_Area_18">#REF!</definedName>
    <definedName name="_____xlnm.Print_Area_19" localSheetId="18">#REF!</definedName>
    <definedName name="_____xlnm.Print_Area_19" localSheetId="4">#REF!</definedName>
    <definedName name="_____xlnm.Print_Area_19" localSheetId="16">#REF!</definedName>
    <definedName name="_____xlnm.Print_Area_19">#REF!</definedName>
    <definedName name="_____xlnm.Print_Area_2" localSheetId="18">#REF!</definedName>
    <definedName name="_____xlnm.Print_Area_2" localSheetId="4">#REF!</definedName>
    <definedName name="_____xlnm.Print_Area_2" localSheetId="16">#REF!</definedName>
    <definedName name="_____xlnm.Print_Area_2">#REF!</definedName>
    <definedName name="_____xlnm.Print_Area_20" localSheetId="18">#REF!</definedName>
    <definedName name="_____xlnm.Print_Area_20" localSheetId="4">#REF!</definedName>
    <definedName name="_____xlnm.Print_Area_20" localSheetId="16">#REF!</definedName>
    <definedName name="_____xlnm.Print_Area_20">#REF!</definedName>
    <definedName name="_____xlnm.Print_Area_21" localSheetId="18">#REF!</definedName>
    <definedName name="_____xlnm.Print_Area_21" localSheetId="4">#REF!</definedName>
    <definedName name="_____xlnm.Print_Area_21" localSheetId="16">#REF!</definedName>
    <definedName name="_____xlnm.Print_Area_21">#REF!</definedName>
    <definedName name="_____xlnm.Print_Area_22" localSheetId="18">#REF!</definedName>
    <definedName name="_____xlnm.Print_Area_22" localSheetId="4">#REF!</definedName>
    <definedName name="_____xlnm.Print_Area_22" localSheetId="16">#REF!</definedName>
    <definedName name="_____xlnm.Print_Area_22">#REF!</definedName>
    <definedName name="_____xlnm.Print_Area_23" localSheetId="18">#REF!</definedName>
    <definedName name="_____xlnm.Print_Area_23" localSheetId="4">#REF!</definedName>
    <definedName name="_____xlnm.Print_Area_23" localSheetId="16">#REF!</definedName>
    <definedName name="_____xlnm.Print_Area_23">#REF!</definedName>
    <definedName name="_____xlnm.Print_Area_24" localSheetId="18">#REF!</definedName>
    <definedName name="_____xlnm.Print_Area_24" localSheetId="4">#REF!</definedName>
    <definedName name="_____xlnm.Print_Area_24" localSheetId="16">#REF!</definedName>
    <definedName name="_____xlnm.Print_Area_24">#REF!</definedName>
    <definedName name="_____xlnm.Print_Area_4" localSheetId="18">#REF!</definedName>
    <definedName name="_____xlnm.Print_Area_4" localSheetId="4">#REF!</definedName>
    <definedName name="_____xlnm.Print_Area_4" localSheetId="16">#REF!</definedName>
    <definedName name="_____xlnm.Print_Area_4">#REF!</definedName>
    <definedName name="_____xlnm.Print_Area_5" localSheetId="18">#REF!</definedName>
    <definedName name="_____xlnm.Print_Area_5" localSheetId="4">#REF!</definedName>
    <definedName name="_____xlnm.Print_Area_5" localSheetId="16">#REF!</definedName>
    <definedName name="_____xlnm.Print_Area_5">#REF!</definedName>
    <definedName name="_____xlnm.Print_Area_7" localSheetId="18">#REF!</definedName>
    <definedName name="_____xlnm.Print_Area_7" localSheetId="4">#REF!</definedName>
    <definedName name="_____xlnm.Print_Area_7" localSheetId="16">#REF!</definedName>
    <definedName name="_____xlnm.Print_Area_7">#REF!</definedName>
    <definedName name="_____xlnm.Print_Area_8" localSheetId="18">#REF!</definedName>
    <definedName name="_____xlnm.Print_Area_8" localSheetId="4">#REF!</definedName>
    <definedName name="_____xlnm.Print_Area_8" localSheetId="16">#REF!</definedName>
    <definedName name="_____xlnm.Print_Area_8">#REF!</definedName>
    <definedName name="_____xlnm.Print_Area_9" localSheetId="18">#REF!</definedName>
    <definedName name="_____xlnm.Print_Area_9" localSheetId="4">#REF!</definedName>
    <definedName name="_____xlnm.Print_Area_9" localSheetId="16">#REF!</definedName>
    <definedName name="_____xlnm.Print_Area_9">#REF!</definedName>
    <definedName name="____xlnm.Print_Area_1" localSheetId="18">#REF!</definedName>
    <definedName name="____xlnm.Print_Area_1" localSheetId="4">#REF!</definedName>
    <definedName name="____xlnm.Print_Area_1" localSheetId="16">#REF!</definedName>
    <definedName name="____xlnm.Print_Area_1">#REF!</definedName>
    <definedName name="____xlnm.Print_Area_10" localSheetId="18">#REF!</definedName>
    <definedName name="____xlnm.Print_Area_10" localSheetId="4">#REF!</definedName>
    <definedName name="____xlnm.Print_Area_10" localSheetId="16">#REF!</definedName>
    <definedName name="____xlnm.Print_Area_10">#REF!</definedName>
    <definedName name="____xlnm.Print_Area_11" localSheetId="18">#REF!</definedName>
    <definedName name="____xlnm.Print_Area_11" localSheetId="4">#REF!</definedName>
    <definedName name="____xlnm.Print_Area_11" localSheetId="16">#REF!</definedName>
    <definedName name="____xlnm.Print_Area_11">#REF!</definedName>
    <definedName name="____xlnm.Print_Area_13" localSheetId="18">#REF!</definedName>
    <definedName name="____xlnm.Print_Area_13" localSheetId="4">#REF!</definedName>
    <definedName name="____xlnm.Print_Area_13" localSheetId="16">#REF!</definedName>
    <definedName name="____xlnm.Print_Area_13">#REF!</definedName>
    <definedName name="____xlnm.Print_Area_15" localSheetId="18">#REF!</definedName>
    <definedName name="____xlnm.Print_Area_15" localSheetId="4">#REF!</definedName>
    <definedName name="____xlnm.Print_Area_15" localSheetId="16">#REF!</definedName>
    <definedName name="____xlnm.Print_Area_15">#REF!</definedName>
    <definedName name="____xlnm.Print_Area_16" localSheetId="18">#REF!</definedName>
    <definedName name="____xlnm.Print_Area_16" localSheetId="4">#REF!</definedName>
    <definedName name="____xlnm.Print_Area_16" localSheetId="16">#REF!</definedName>
    <definedName name="____xlnm.Print_Area_16">#REF!</definedName>
    <definedName name="____xlnm.Print_Area_17" localSheetId="18">#REF!</definedName>
    <definedName name="____xlnm.Print_Area_17" localSheetId="4">#REF!</definedName>
    <definedName name="____xlnm.Print_Area_17" localSheetId="16">#REF!</definedName>
    <definedName name="____xlnm.Print_Area_17">#REF!</definedName>
    <definedName name="____xlnm.Print_Area_18" localSheetId="18">#REF!</definedName>
    <definedName name="____xlnm.Print_Area_18" localSheetId="4">#REF!</definedName>
    <definedName name="____xlnm.Print_Area_18" localSheetId="16">#REF!</definedName>
    <definedName name="____xlnm.Print_Area_18">#REF!</definedName>
    <definedName name="____xlnm.Print_Area_19" localSheetId="18">#REF!</definedName>
    <definedName name="____xlnm.Print_Area_19" localSheetId="4">#REF!</definedName>
    <definedName name="____xlnm.Print_Area_19" localSheetId="16">#REF!</definedName>
    <definedName name="____xlnm.Print_Area_19">#REF!</definedName>
    <definedName name="____xlnm.Print_Area_2" localSheetId="18">#REF!</definedName>
    <definedName name="____xlnm.Print_Area_2" localSheetId="4">#REF!</definedName>
    <definedName name="____xlnm.Print_Area_2" localSheetId="16">#REF!</definedName>
    <definedName name="____xlnm.Print_Area_2">#REF!</definedName>
    <definedName name="____xlnm.Print_Area_20" localSheetId="18">#REF!</definedName>
    <definedName name="____xlnm.Print_Area_20" localSheetId="4">#REF!</definedName>
    <definedName name="____xlnm.Print_Area_20" localSheetId="16">#REF!</definedName>
    <definedName name="____xlnm.Print_Area_20">#REF!</definedName>
    <definedName name="____xlnm.Print_Area_21" localSheetId="18">#REF!</definedName>
    <definedName name="____xlnm.Print_Area_21" localSheetId="4">#REF!</definedName>
    <definedName name="____xlnm.Print_Area_21" localSheetId="16">#REF!</definedName>
    <definedName name="____xlnm.Print_Area_21">#REF!</definedName>
    <definedName name="____xlnm.Print_Area_22" localSheetId="18">#REF!</definedName>
    <definedName name="____xlnm.Print_Area_22" localSheetId="4">#REF!</definedName>
    <definedName name="____xlnm.Print_Area_22" localSheetId="16">#REF!</definedName>
    <definedName name="____xlnm.Print_Area_22">#REF!</definedName>
    <definedName name="____xlnm.Print_Area_23" localSheetId="18">#REF!</definedName>
    <definedName name="____xlnm.Print_Area_23" localSheetId="4">#REF!</definedName>
    <definedName name="____xlnm.Print_Area_23" localSheetId="16">#REF!</definedName>
    <definedName name="____xlnm.Print_Area_23">#REF!</definedName>
    <definedName name="____xlnm.Print_Area_24" localSheetId="18">#REF!</definedName>
    <definedName name="____xlnm.Print_Area_24" localSheetId="4">#REF!</definedName>
    <definedName name="____xlnm.Print_Area_24" localSheetId="16">#REF!</definedName>
    <definedName name="____xlnm.Print_Area_24">#REF!</definedName>
    <definedName name="____xlnm.Print_Area_4" localSheetId="18">#REF!</definedName>
    <definedName name="____xlnm.Print_Area_4" localSheetId="4">#REF!</definedName>
    <definedName name="____xlnm.Print_Area_4" localSheetId="16">#REF!</definedName>
    <definedName name="____xlnm.Print_Area_4">#REF!</definedName>
    <definedName name="____xlnm.Print_Area_5" localSheetId="18">#REF!</definedName>
    <definedName name="____xlnm.Print_Area_5" localSheetId="4">#REF!</definedName>
    <definedName name="____xlnm.Print_Area_5" localSheetId="16">#REF!</definedName>
    <definedName name="____xlnm.Print_Area_5">#REF!</definedName>
    <definedName name="____xlnm.Print_Area_7" localSheetId="18">#REF!</definedName>
    <definedName name="____xlnm.Print_Area_7" localSheetId="4">#REF!</definedName>
    <definedName name="____xlnm.Print_Area_7" localSheetId="16">#REF!</definedName>
    <definedName name="____xlnm.Print_Area_7">#REF!</definedName>
    <definedName name="____xlnm.Print_Area_8" localSheetId="18">#REF!</definedName>
    <definedName name="____xlnm.Print_Area_8" localSheetId="4">#REF!</definedName>
    <definedName name="____xlnm.Print_Area_8" localSheetId="16">#REF!</definedName>
    <definedName name="____xlnm.Print_Area_8">#REF!</definedName>
    <definedName name="____xlnm.Print_Area_9" localSheetId="18">#REF!</definedName>
    <definedName name="____xlnm.Print_Area_9" localSheetId="4">#REF!</definedName>
    <definedName name="____xlnm.Print_Area_9" localSheetId="16">#REF!</definedName>
    <definedName name="____xlnm.Print_Area_9">#REF!</definedName>
    <definedName name="___xlnm.Print_Area_1" localSheetId="18">#REF!</definedName>
    <definedName name="___xlnm.Print_Area_1" localSheetId="4">#REF!</definedName>
    <definedName name="___xlnm.Print_Area_1" localSheetId="16">#REF!</definedName>
    <definedName name="___xlnm.Print_Area_1">#REF!</definedName>
    <definedName name="___xlnm.Print_Area_10" localSheetId="18">#REF!</definedName>
    <definedName name="___xlnm.Print_Area_10" localSheetId="4">#REF!</definedName>
    <definedName name="___xlnm.Print_Area_10" localSheetId="16">#REF!</definedName>
    <definedName name="___xlnm.Print_Area_10">#REF!</definedName>
    <definedName name="___xlnm.Print_Area_11" localSheetId="18">#REF!</definedName>
    <definedName name="___xlnm.Print_Area_11" localSheetId="4">#REF!</definedName>
    <definedName name="___xlnm.Print_Area_11" localSheetId="16">#REF!</definedName>
    <definedName name="___xlnm.Print_Area_11">#REF!</definedName>
    <definedName name="___xlnm.Print_Area_13" localSheetId="18">#REF!</definedName>
    <definedName name="___xlnm.Print_Area_13" localSheetId="4">#REF!</definedName>
    <definedName name="___xlnm.Print_Area_13" localSheetId="16">#REF!</definedName>
    <definedName name="___xlnm.Print_Area_13">#REF!</definedName>
    <definedName name="___xlnm.Print_Area_15" localSheetId="18">#REF!</definedName>
    <definedName name="___xlnm.Print_Area_15" localSheetId="4">#REF!</definedName>
    <definedName name="___xlnm.Print_Area_15" localSheetId="16">#REF!</definedName>
    <definedName name="___xlnm.Print_Area_15">#REF!</definedName>
    <definedName name="___xlnm.Print_Area_16" localSheetId="18">#REF!</definedName>
    <definedName name="___xlnm.Print_Area_16" localSheetId="4">#REF!</definedName>
    <definedName name="___xlnm.Print_Area_16" localSheetId="16">#REF!</definedName>
    <definedName name="___xlnm.Print_Area_16">#REF!</definedName>
    <definedName name="___xlnm.Print_Area_17" localSheetId="18">#REF!</definedName>
    <definedName name="___xlnm.Print_Area_17" localSheetId="4">#REF!</definedName>
    <definedName name="___xlnm.Print_Area_17" localSheetId="16">#REF!</definedName>
    <definedName name="___xlnm.Print_Area_17">#REF!</definedName>
    <definedName name="___xlnm.Print_Area_18" localSheetId="18">#REF!</definedName>
    <definedName name="___xlnm.Print_Area_18" localSheetId="4">#REF!</definedName>
    <definedName name="___xlnm.Print_Area_18" localSheetId="16">#REF!</definedName>
    <definedName name="___xlnm.Print_Area_18">#REF!</definedName>
    <definedName name="___xlnm.Print_Area_19" localSheetId="18">#REF!</definedName>
    <definedName name="___xlnm.Print_Area_19" localSheetId="4">#REF!</definedName>
    <definedName name="___xlnm.Print_Area_19" localSheetId="16">#REF!</definedName>
    <definedName name="___xlnm.Print_Area_19">#REF!</definedName>
    <definedName name="___xlnm.Print_Area_2" localSheetId="18">#REF!</definedName>
    <definedName name="___xlnm.Print_Area_2" localSheetId="4">#REF!</definedName>
    <definedName name="___xlnm.Print_Area_2" localSheetId="16">#REF!</definedName>
    <definedName name="___xlnm.Print_Area_2">#REF!</definedName>
    <definedName name="___xlnm.Print_Area_20" localSheetId="18">#REF!</definedName>
    <definedName name="___xlnm.Print_Area_20" localSheetId="4">#REF!</definedName>
    <definedName name="___xlnm.Print_Area_20" localSheetId="16">#REF!</definedName>
    <definedName name="___xlnm.Print_Area_20">#REF!</definedName>
    <definedName name="___xlnm.Print_Area_21" localSheetId="18">#REF!</definedName>
    <definedName name="___xlnm.Print_Area_21" localSheetId="4">#REF!</definedName>
    <definedName name="___xlnm.Print_Area_21" localSheetId="16">#REF!</definedName>
    <definedName name="___xlnm.Print_Area_21">#REF!</definedName>
    <definedName name="___xlnm.Print_Area_22" localSheetId="18">#REF!</definedName>
    <definedName name="___xlnm.Print_Area_22" localSheetId="4">#REF!</definedName>
    <definedName name="___xlnm.Print_Area_22" localSheetId="16">#REF!</definedName>
    <definedName name="___xlnm.Print_Area_22">#REF!</definedName>
    <definedName name="___xlnm.Print_Area_23" localSheetId="18">#REF!</definedName>
    <definedName name="___xlnm.Print_Area_23" localSheetId="4">#REF!</definedName>
    <definedName name="___xlnm.Print_Area_23" localSheetId="16">#REF!</definedName>
    <definedName name="___xlnm.Print_Area_23">#REF!</definedName>
    <definedName name="___xlnm.Print_Area_24" localSheetId="18">#REF!</definedName>
    <definedName name="___xlnm.Print_Area_24" localSheetId="4">#REF!</definedName>
    <definedName name="___xlnm.Print_Area_24" localSheetId="16">#REF!</definedName>
    <definedName name="___xlnm.Print_Area_24">#REF!</definedName>
    <definedName name="___xlnm.Print_Area_4" localSheetId="18">#REF!</definedName>
    <definedName name="___xlnm.Print_Area_4" localSheetId="4">#REF!</definedName>
    <definedName name="___xlnm.Print_Area_4" localSheetId="16">#REF!</definedName>
    <definedName name="___xlnm.Print_Area_4">#REF!</definedName>
    <definedName name="___xlnm.Print_Area_5" localSheetId="18">#REF!</definedName>
    <definedName name="___xlnm.Print_Area_5" localSheetId="4">#REF!</definedName>
    <definedName name="___xlnm.Print_Area_5" localSheetId="16">#REF!</definedName>
    <definedName name="___xlnm.Print_Area_5">#REF!</definedName>
    <definedName name="___xlnm.Print_Area_7" localSheetId="18">#REF!</definedName>
    <definedName name="___xlnm.Print_Area_7" localSheetId="4">#REF!</definedName>
    <definedName name="___xlnm.Print_Area_7" localSheetId="16">#REF!</definedName>
    <definedName name="___xlnm.Print_Area_7">#REF!</definedName>
    <definedName name="___xlnm.Print_Area_8" localSheetId="18">#REF!</definedName>
    <definedName name="___xlnm.Print_Area_8" localSheetId="4">#REF!</definedName>
    <definedName name="___xlnm.Print_Area_8" localSheetId="16">#REF!</definedName>
    <definedName name="___xlnm.Print_Area_8">#REF!</definedName>
    <definedName name="___xlnm.Print_Area_9" localSheetId="18">#REF!</definedName>
    <definedName name="___xlnm.Print_Area_9" localSheetId="4">#REF!</definedName>
    <definedName name="___xlnm.Print_Area_9" localSheetId="16">#REF!</definedName>
    <definedName name="___xlnm.Print_Area_9">#REF!</definedName>
    <definedName name="__xlnm.Print_Area_1" localSheetId="18">#REF!</definedName>
    <definedName name="__xlnm.Print_Area_1" localSheetId="4">#REF!</definedName>
    <definedName name="__xlnm.Print_Area_1" localSheetId="16">#REF!</definedName>
    <definedName name="__xlnm.Print_Area_1">#REF!</definedName>
    <definedName name="__xlnm.Print_Area_10" localSheetId="18">#REF!</definedName>
    <definedName name="__xlnm.Print_Area_10" localSheetId="4">#REF!</definedName>
    <definedName name="__xlnm.Print_Area_10" localSheetId="16">#REF!</definedName>
    <definedName name="__xlnm.Print_Area_10">#REF!</definedName>
    <definedName name="__xlnm.Print_Area_11" localSheetId="18">#REF!</definedName>
    <definedName name="__xlnm.Print_Area_11" localSheetId="4">#REF!</definedName>
    <definedName name="__xlnm.Print_Area_11" localSheetId="16">#REF!</definedName>
    <definedName name="__xlnm.Print_Area_11">#REF!</definedName>
    <definedName name="__xlnm.Print_Area_13" localSheetId="18">#REF!</definedName>
    <definedName name="__xlnm.Print_Area_13" localSheetId="4">#REF!</definedName>
    <definedName name="__xlnm.Print_Area_13" localSheetId="16">#REF!</definedName>
    <definedName name="__xlnm.Print_Area_13">#REF!</definedName>
    <definedName name="__xlnm.Print_Area_15" localSheetId="18">#REF!</definedName>
    <definedName name="__xlnm.Print_Area_15" localSheetId="4">#REF!</definedName>
    <definedName name="__xlnm.Print_Area_15" localSheetId="16">#REF!</definedName>
    <definedName name="__xlnm.Print_Area_15">#REF!</definedName>
    <definedName name="__xlnm.Print_Area_16" localSheetId="18">#REF!</definedName>
    <definedName name="__xlnm.Print_Area_16" localSheetId="4">#REF!</definedName>
    <definedName name="__xlnm.Print_Area_16" localSheetId="16">#REF!</definedName>
    <definedName name="__xlnm.Print_Area_16">#REF!</definedName>
    <definedName name="__xlnm.Print_Area_17" localSheetId="18">#REF!</definedName>
    <definedName name="__xlnm.Print_Area_17" localSheetId="4">#REF!</definedName>
    <definedName name="__xlnm.Print_Area_17" localSheetId="16">#REF!</definedName>
    <definedName name="__xlnm.Print_Area_17">#REF!</definedName>
    <definedName name="__xlnm.Print_Area_18" localSheetId="18">#REF!</definedName>
    <definedName name="__xlnm.Print_Area_18" localSheetId="4">#REF!</definedName>
    <definedName name="__xlnm.Print_Area_18" localSheetId="16">#REF!</definedName>
    <definedName name="__xlnm.Print_Area_18">#REF!</definedName>
    <definedName name="__xlnm.Print_Area_19" localSheetId="18">#REF!</definedName>
    <definedName name="__xlnm.Print_Area_19" localSheetId="4">#REF!</definedName>
    <definedName name="__xlnm.Print_Area_19" localSheetId="16">#REF!</definedName>
    <definedName name="__xlnm.Print_Area_19">#REF!</definedName>
    <definedName name="__xlnm.Print_Area_2" localSheetId="18">#REF!</definedName>
    <definedName name="__xlnm.Print_Area_2" localSheetId="4">#REF!</definedName>
    <definedName name="__xlnm.Print_Area_2" localSheetId="16">#REF!</definedName>
    <definedName name="__xlnm.Print_Area_2">#REF!</definedName>
    <definedName name="__xlnm.Print_Area_20" localSheetId="18">#REF!</definedName>
    <definedName name="__xlnm.Print_Area_20" localSheetId="4">#REF!</definedName>
    <definedName name="__xlnm.Print_Area_20" localSheetId="16">#REF!</definedName>
    <definedName name="__xlnm.Print_Area_20">#REF!</definedName>
    <definedName name="__xlnm.Print_Area_21" localSheetId="18">#REF!</definedName>
    <definedName name="__xlnm.Print_Area_21" localSheetId="4">#REF!</definedName>
    <definedName name="__xlnm.Print_Area_21" localSheetId="16">#REF!</definedName>
    <definedName name="__xlnm.Print_Area_21">#REF!</definedName>
    <definedName name="__xlnm.Print_Area_22" localSheetId="18">#REF!</definedName>
    <definedName name="__xlnm.Print_Area_22" localSheetId="4">#REF!</definedName>
    <definedName name="__xlnm.Print_Area_22" localSheetId="16">#REF!</definedName>
    <definedName name="__xlnm.Print_Area_22">#REF!</definedName>
    <definedName name="__xlnm.Print_Area_23" localSheetId="18">#REF!</definedName>
    <definedName name="__xlnm.Print_Area_23" localSheetId="4">#REF!</definedName>
    <definedName name="__xlnm.Print_Area_23" localSheetId="16">#REF!</definedName>
    <definedName name="__xlnm.Print_Area_23">#REF!</definedName>
    <definedName name="__xlnm.Print_Area_24" localSheetId="18">#REF!</definedName>
    <definedName name="__xlnm.Print_Area_24" localSheetId="4">#REF!</definedName>
    <definedName name="__xlnm.Print_Area_24" localSheetId="16">#REF!</definedName>
    <definedName name="__xlnm.Print_Area_24">#REF!</definedName>
    <definedName name="__xlnm.Print_Area_4" localSheetId="18">#REF!</definedName>
    <definedName name="__xlnm.Print_Area_4" localSheetId="4">#REF!</definedName>
    <definedName name="__xlnm.Print_Area_4" localSheetId="16">#REF!</definedName>
    <definedName name="__xlnm.Print_Area_4">#REF!</definedName>
    <definedName name="__xlnm.Print_Area_5" localSheetId="18">#REF!</definedName>
    <definedName name="__xlnm.Print_Area_5" localSheetId="4">#REF!</definedName>
    <definedName name="__xlnm.Print_Area_5" localSheetId="16">#REF!</definedName>
    <definedName name="__xlnm.Print_Area_5">#REF!</definedName>
    <definedName name="__xlnm.Print_Area_7" localSheetId="18">#REF!</definedName>
    <definedName name="__xlnm.Print_Area_7" localSheetId="4">#REF!</definedName>
    <definedName name="__xlnm.Print_Area_7" localSheetId="16">#REF!</definedName>
    <definedName name="__xlnm.Print_Area_7">#REF!</definedName>
    <definedName name="__xlnm.Print_Area_8" localSheetId="18">#REF!</definedName>
    <definedName name="__xlnm.Print_Area_8" localSheetId="4">#REF!</definedName>
    <definedName name="__xlnm.Print_Area_8" localSheetId="16">#REF!</definedName>
    <definedName name="__xlnm.Print_Area_8">#REF!</definedName>
    <definedName name="__xlnm.Print_Area_9" localSheetId="18">#REF!</definedName>
    <definedName name="__xlnm.Print_Area_9" localSheetId="4">#REF!</definedName>
    <definedName name="__xlnm.Print_Area_9" localSheetId="16">#REF!</definedName>
    <definedName name="__xlnm.Print_Area_9">#REF!</definedName>
    <definedName name="_xlnm._FilterDatabase" localSheetId="4" hidden="1">CAPEX!$B$3:$H$36</definedName>
    <definedName name="_xlnm._FilterDatabase" localSheetId="19" hidden="1">KAIZEN!$C$4:$Q$4</definedName>
    <definedName name="_xlnm._FilterDatabase" localSheetId="3" hidden="1">'LIST NO FORMULIR'!$C$4:$F$4</definedName>
    <definedName name="ART" localSheetId="18">'[1]MASTER PROSES'!#REF!</definedName>
    <definedName name="ART" localSheetId="4">'[1]MASTER PROSES'!#REF!</definedName>
    <definedName name="ART" localSheetId="16">'[1]MASTER PROSES'!#REF!</definedName>
    <definedName name="ART">'[1]MASTER PROSES'!#REF!</definedName>
    <definedName name="ARTIKEL">[2]Master!$C$13:$C$476</definedName>
    <definedName name="_xlnm.Database" localSheetId="18">#REF!</definedName>
    <definedName name="_xlnm.Database" localSheetId="4">#REF!</definedName>
    <definedName name="_xlnm.Database" localSheetId="16">#REF!</definedName>
    <definedName name="_xlnm.Database">#REF!</definedName>
    <definedName name="database2" localSheetId="18">#REF!</definedName>
    <definedName name="database2" localSheetId="4">#REF!</definedName>
    <definedName name="database2" localSheetId="16">#REF!</definedName>
    <definedName name="database2">#REF!</definedName>
    <definedName name="database3" localSheetId="18">#REF!</definedName>
    <definedName name="database3" localSheetId="4">#REF!</definedName>
    <definedName name="database3" localSheetId="16">#REF!</definedName>
    <definedName name="database3">#REF!</definedName>
    <definedName name="database4" localSheetId="18">#REF!</definedName>
    <definedName name="database4" localSheetId="4">#REF!</definedName>
    <definedName name="database4" localSheetId="16">#REF!</definedName>
    <definedName name="database4">#REF!</definedName>
    <definedName name="database5" localSheetId="18">#REF!</definedName>
    <definedName name="database5" localSheetId="4">#REF!</definedName>
    <definedName name="database5" localSheetId="16">#REF!</definedName>
    <definedName name="database5">#REF!</definedName>
    <definedName name="DIVISI" localSheetId="18">#REF!</definedName>
    <definedName name="DIVISI" localSheetId="4">#REF!</definedName>
    <definedName name="DIVISI" localSheetId="16">#REF!</definedName>
    <definedName name="DIVISI">#REF!</definedName>
    <definedName name="Excel_BuiltIn_Database" localSheetId="18">#REF!</definedName>
    <definedName name="Excel_BuiltIn_Database" localSheetId="4">#REF!</definedName>
    <definedName name="Excel_BuiltIn_Database" localSheetId="16">#REF!</definedName>
    <definedName name="Excel_BuiltIn_Database">#REF!</definedName>
    <definedName name="Excel_BuiltIn_Database_22" localSheetId="18">#REF!</definedName>
    <definedName name="Excel_BuiltIn_Database_22" localSheetId="4">#REF!</definedName>
    <definedName name="Excel_BuiltIn_Database_22" localSheetId="16">#REF!</definedName>
    <definedName name="Excel_BuiltIn_Database_22">#REF!</definedName>
    <definedName name="Excel_BuiltIn_Database_23" localSheetId="18">#REF!</definedName>
    <definedName name="Excel_BuiltIn_Database_23" localSheetId="4">#REF!</definedName>
    <definedName name="Excel_BuiltIn_Database_23" localSheetId="16">#REF!</definedName>
    <definedName name="Excel_BuiltIn_Database_23">#REF!</definedName>
    <definedName name="Excel_BuiltIn_Database_24" localSheetId="18">#REF!</definedName>
    <definedName name="Excel_BuiltIn_Database_24" localSheetId="4">#REF!</definedName>
    <definedName name="Excel_BuiltIn_Database_24" localSheetId="16">#REF!</definedName>
    <definedName name="Excel_BuiltIn_Database_24">#REF!</definedName>
    <definedName name="Excel_BuiltIn_Database_4" localSheetId="18">#REF!</definedName>
    <definedName name="Excel_BuiltIn_Database_4" localSheetId="4">#REF!</definedName>
    <definedName name="Excel_BuiltIn_Database_4" localSheetId="16">#REF!</definedName>
    <definedName name="Excel_BuiltIn_Database_4">#REF!</definedName>
    <definedName name="Excel_BuiltIn_Database_8" localSheetId="18">#REF!</definedName>
    <definedName name="Excel_BuiltIn_Database_8" localSheetId="4">#REF!</definedName>
    <definedName name="Excel_BuiltIn_Database_8" localSheetId="16">#REF!</definedName>
    <definedName name="Excel_BuiltIn_Database_8">#REF!</definedName>
    <definedName name="Excel_BuiltIn_Database_9" localSheetId="18">#REF!</definedName>
    <definedName name="Excel_BuiltIn_Database_9" localSheetId="4">#REF!</definedName>
    <definedName name="Excel_BuiltIn_Database_9" localSheetId="16">#REF!</definedName>
    <definedName name="Excel_BuiltIn_Database_9">#REF!</definedName>
    <definedName name="Excel_BuiltIn_Print_Area_1" localSheetId="18">#REF!</definedName>
    <definedName name="Excel_BuiltIn_Print_Area_1" localSheetId="4">#REF!</definedName>
    <definedName name="Excel_BuiltIn_Print_Area_1" localSheetId="16">#REF!</definedName>
    <definedName name="Excel_BuiltIn_Print_Area_1">#REF!</definedName>
    <definedName name="Excel_BuiltIn_Print_Area_1_1" localSheetId="18">#REF!</definedName>
    <definedName name="Excel_BuiltIn_Print_Area_1_1" localSheetId="4">#REF!</definedName>
    <definedName name="Excel_BuiltIn_Print_Area_1_1" localSheetId="16">#REF!</definedName>
    <definedName name="Excel_BuiltIn_Print_Area_1_1">#REF!</definedName>
    <definedName name="Excel_BuiltIn_Print_Area_1_1_1">"$#REF!.$#REF!$#REF!:$#REF!$#REF!"</definedName>
    <definedName name="Excel_BuiltIn_Print_Area_1_1_1_1">"$#REF!.$#REF!$#REF!:$#REF!$#REF!"</definedName>
    <definedName name="Excel_BuiltIn_Print_Area_1_1_1_1_1">"$#REF!.$A$1:$K$41"</definedName>
    <definedName name="Excel_BuiltIn_Print_Area_10" localSheetId="18">#REF!</definedName>
    <definedName name="Excel_BuiltIn_Print_Area_10" localSheetId="4">#REF!</definedName>
    <definedName name="Excel_BuiltIn_Print_Area_10" localSheetId="16">#REF!</definedName>
    <definedName name="Excel_BuiltIn_Print_Area_10">#REF!</definedName>
    <definedName name="Excel_BuiltIn_Print_Area_10_1" localSheetId="18">#REF!</definedName>
    <definedName name="Excel_BuiltIn_Print_Area_10_1" localSheetId="4">#REF!</definedName>
    <definedName name="Excel_BuiltIn_Print_Area_10_1" localSheetId="16">#REF!</definedName>
    <definedName name="Excel_BuiltIn_Print_Area_10_1">#REF!</definedName>
    <definedName name="Excel_BuiltIn_Print_Area_10_1_1">"$#REF!.$A$1:$K$71"</definedName>
    <definedName name="Excel_BuiltIn_Print_Area_10_1_1_1">"$#REF!.$#REF!$#REF!:$#REF!$#REF!"</definedName>
    <definedName name="Excel_BuiltIn_Print_Area_10_1_1_1_1">"$#REF!.$A$1:$K$41"</definedName>
    <definedName name="Excel_BuiltIn_Print_Area_10_1_1_1_1_1">"$#REF!.$A$1:$K$41"</definedName>
    <definedName name="Excel_BuiltIn_Print_Area_11" localSheetId="18">#REF!</definedName>
    <definedName name="Excel_BuiltIn_Print_Area_11" localSheetId="4">#REF!</definedName>
    <definedName name="Excel_BuiltIn_Print_Area_11" localSheetId="16">#REF!</definedName>
    <definedName name="Excel_BuiltIn_Print_Area_11">#REF!</definedName>
    <definedName name="Excel_BuiltIn_Print_Area_11_1" localSheetId="18">#REF!</definedName>
    <definedName name="Excel_BuiltIn_Print_Area_11_1" localSheetId="4">#REF!</definedName>
    <definedName name="Excel_BuiltIn_Print_Area_11_1" localSheetId="16">#REF!</definedName>
    <definedName name="Excel_BuiltIn_Print_Area_11_1">#REF!</definedName>
    <definedName name="Excel_BuiltIn_Print_Area_11_1_1" localSheetId="18">#REF!</definedName>
    <definedName name="Excel_BuiltIn_Print_Area_11_1_1" localSheetId="4">#REF!</definedName>
    <definedName name="Excel_BuiltIn_Print_Area_11_1_1" localSheetId="16">#REF!</definedName>
    <definedName name="Excel_BuiltIn_Print_Area_11_1_1">#REF!</definedName>
    <definedName name="Excel_BuiltIn_Print_Area_11_1_1_1">"$#REF!.$A$1:$K$71"</definedName>
    <definedName name="Excel_BuiltIn_Print_Area_11_1_1_1_1">"$#REF!.$#REF!$#REF!:$#REF!$#REF!"</definedName>
    <definedName name="Excel_BuiltIn_Print_Area_12" localSheetId="18">#REF!</definedName>
    <definedName name="Excel_BuiltIn_Print_Area_12" localSheetId="4">#REF!</definedName>
    <definedName name="Excel_BuiltIn_Print_Area_12" localSheetId="16">#REF!</definedName>
    <definedName name="Excel_BuiltIn_Print_Area_12">#REF!</definedName>
    <definedName name="Excel_BuiltIn_Print_Area_12_1" localSheetId="18">#REF!</definedName>
    <definedName name="Excel_BuiltIn_Print_Area_12_1" localSheetId="4">#REF!</definedName>
    <definedName name="Excel_BuiltIn_Print_Area_12_1" localSheetId="16">#REF!</definedName>
    <definedName name="Excel_BuiltIn_Print_Area_12_1">#REF!</definedName>
    <definedName name="Excel_BuiltIn_Print_Area_12_1_1">"$#REF!.$A$1:$K$41"</definedName>
    <definedName name="Excel_BuiltIn_Print_Area_13" localSheetId="18">#REF!</definedName>
    <definedName name="Excel_BuiltIn_Print_Area_13" localSheetId="4">#REF!</definedName>
    <definedName name="Excel_BuiltIn_Print_Area_13" localSheetId="16">#REF!</definedName>
    <definedName name="Excel_BuiltIn_Print_Area_13">#REF!</definedName>
    <definedName name="Excel_BuiltIn_Print_Area_13_1" localSheetId="18">#REF!</definedName>
    <definedName name="Excel_BuiltIn_Print_Area_13_1" localSheetId="4">#REF!</definedName>
    <definedName name="Excel_BuiltIn_Print_Area_13_1" localSheetId="16">#REF!</definedName>
    <definedName name="Excel_BuiltIn_Print_Area_13_1">#REF!</definedName>
    <definedName name="Excel_BuiltIn_Print_Area_14" localSheetId="18">#REF!</definedName>
    <definedName name="Excel_BuiltIn_Print_Area_14" localSheetId="4">#REF!</definedName>
    <definedName name="Excel_BuiltIn_Print_Area_14" localSheetId="16">#REF!</definedName>
    <definedName name="Excel_BuiltIn_Print_Area_14">#REF!</definedName>
    <definedName name="Excel_BuiltIn_Print_Area_14_1">"$#REF!.$A$1:$V$41"</definedName>
    <definedName name="Excel_BuiltIn_Print_Area_15" localSheetId="18">#REF!</definedName>
    <definedName name="Excel_BuiltIn_Print_Area_15" localSheetId="4">#REF!</definedName>
    <definedName name="Excel_BuiltIn_Print_Area_15" localSheetId="16">#REF!</definedName>
    <definedName name="Excel_BuiltIn_Print_Area_15">#REF!</definedName>
    <definedName name="Excel_BuiltIn_Print_Area_16" localSheetId="18">#REF!</definedName>
    <definedName name="Excel_BuiltIn_Print_Area_16" localSheetId="4">#REF!</definedName>
    <definedName name="Excel_BuiltIn_Print_Area_16" localSheetId="16">#REF!</definedName>
    <definedName name="Excel_BuiltIn_Print_Area_16">#REF!</definedName>
    <definedName name="Excel_BuiltIn_Print_Area_17" localSheetId="18">#REF!</definedName>
    <definedName name="Excel_BuiltIn_Print_Area_17" localSheetId="4">#REF!</definedName>
    <definedName name="Excel_BuiltIn_Print_Area_17" localSheetId="16">#REF!</definedName>
    <definedName name="Excel_BuiltIn_Print_Area_17">#REF!</definedName>
    <definedName name="Excel_BuiltIn_Print_Area_18" localSheetId="18">#REF!</definedName>
    <definedName name="Excel_BuiltIn_Print_Area_18" localSheetId="4">#REF!</definedName>
    <definedName name="Excel_BuiltIn_Print_Area_18" localSheetId="16">#REF!</definedName>
    <definedName name="Excel_BuiltIn_Print_Area_18">#REF!</definedName>
    <definedName name="Excel_BuiltIn_Print_Area_19" localSheetId="18">#REF!</definedName>
    <definedName name="Excel_BuiltIn_Print_Area_19" localSheetId="4">#REF!</definedName>
    <definedName name="Excel_BuiltIn_Print_Area_19" localSheetId="16">#REF!</definedName>
    <definedName name="Excel_BuiltIn_Print_Area_19">#REF!</definedName>
    <definedName name="Excel_BuiltIn_Print_Area_2" localSheetId="18">#REF!</definedName>
    <definedName name="Excel_BuiltIn_Print_Area_2" localSheetId="4">#REF!</definedName>
    <definedName name="Excel_BuiltIn_Print_Area_2" localSheetId="16">#REF!</definedName>
    <definedName name="Excel_BuiltIn_Print_Area_2">#REF!</definedName>
    <definedName name="Excel_BuiltIn_Print_Area_2_1" localSheetId="18">#REF!</definedName>
    <definedName name="Excel_BuiltIn_Print_Area_2_1" localSheetId="4">#REF!</definedName>
    <definedName name="Excel_BuiltIn_Print_Area_2_1" localSheetId="16">#REF!</definedName>
    <definedName name="Excel_BuiltIn_Print_Area_2_1">#REF!</definedName>
    <definedName name="Excel_BuiltIn_Print_Area_2_1_1" localSheetId="18">#REF!</definedName>
    <definedName name="Excel_BuiltIn_Print_Area_2_1_1" localSheetId="4">#REF!</definedName>
    <definedName name="Excel_BuiltIn_Print_Area_2_1_1" localSheetId="16">#REF!</definedName>
    <definedName name="Excel_BuiltIn_Print_Area_2_1_1">#REF!</definedName>
    <definedName name="Excel_BuiltIn_Print_Area_2_1_1_1">"$#REF!.$A$1:$K$41"</definedName>
    <definedName name="Excel_BuiltIn_Print_Area_2_1_1_1_1">"$#REF!.$A$1:$K$41"</definedName>
    <definedName name="Excel_BuiltIn_Print_Area_20" localSheetId="18">#REF!</definedName>
    <definedName name="Excel_BuiltIn_Print_Area_20" localSheetId="4">#REF!</definedName>
    <definedName name="Excel_BuiltIn_Print_Area_20" localSheetId="16">#REF!</definedName>
    <definedName name="Excel_BuiltIn_Print_Area_20">#REF!</definedName>
    <definedName name="Excel_BuiltIn_Print_Area_21" localSheetId="18">#REF!</definedName>
    <definedName name="Excel_BuiltIn_Print_Area_21" localSheetId="4">#REF!</definedName>
    <definedName name="Excel_BuiltIn_Print_Area_21" localSheetId="16">#REF!</definedName>
    <definedName name="Excel_BuiltIn_Print_Area_21">#REF!</definedName>
    <definedName name="Excel_BuiltIn_Print_Area_22" localSheetId="18">#REF!</definedName>
    <definedName name="Excel_BuiltIn_Print_Area_22" localSheetId="4">#REF!</definedName>
    <definedName name="Excel_BuiltIn_Print_Area_22" localSheetId="16">#REF!</definedName>
    <definedName name="Excel_BuiltIn_Print_Area_22">#REF!</definedName>
    <definedName name="Excel_BuiltIn_Print_Area_23" localSheetId="18">#REF!</definedName>
    <definedName name="Excel_BuiltIn_Print_Area_23" localSheetId="4">#REF!</definedName>
    <definedName name="Excel_BuiltIn_Print_Area_23" localSheetId="16">#REF!</definedName>
    <definedName name="Excel_BuiltIn_Print_Area_23">#REF!</definedName>
    <definedName name="Excel_BuiltIn_Print_Area_24" localSheetId="18">#REF!</definedName>
    <definedName name="Excel_BuiltIn_Print_Area_24" localSheetId="4">#REF!</definedName>
    <definedName name="Excel_BuiltIn_Print_Area_24" localSheetId="16">#REF!</definedName>
    <definedName name="Excel_BuiltIn_Print_Area_24">#REF!</definedName>
    <definedName name="Excel_BuiltIn_Print_Area_25" localSheetId="18">#REF!</definedName>
    <definedName name="Excel_BuiltIn_Print_Area_25" localSheetId="4">#REF!</definedName>
    <definedName name="Excel_BuiltIn_Print_Area_25" localSheetId="16">#REF!</definedName>
    <definedName name="Excel_BuiltIn_Print_Area_25">#REF!</definedName>
    <definedName name="Excel_BuiltIn_Print_Area_26" localSheetId="18">#REF!</definedName>
    <definedName name="Excel_BuiltIn_Print_Area_26" localSheetId="4">#REF!</definedName>
    <definedName name="Excel_BuiltIn_Print_Area_26" localSheetId="16">#REF!</definedName>
    <definedName name="Excel_BuiltIn_Print_Area_26">#REF!</definedName>
    <definedName name="Excel_BuiltIn_Print_Area_27" localSheetId="18">#REF!</definedName>
    <definedName name="Excel_BuiltIn_Print_Area_27" localSheetId="4">#REF!</definedName>
    <definedName name="Excel_BuiltIn_Print_Area_27" localSheetId="16">#REF!</definedName>
    <definedName name="Excel_BuiltIn_Print_Area_27">#REF!</definedName>
    <definedName name="Excel_BuiltIn_Print_Area_28" localSheetId="18">#REF!</definedName>
    <definedName name="Excel_BuiltIn_Print_Area_28" localSheetId="4">#REF!</definedName>
    <definedName name="Excel_BuiltIn_Print_Area_28" localSheetId="16">#REF!</definedName>
    <definedName name="Excel_BuiltIn_Print_Area_28">#REF!</definedName>
    <definedName name="Excel_BuiltIn_Print_Area_29" localSheetId="18">#REF!</definedName>
    <definedName name="Excel_BuiltIn_Print_Area_29" localSheetId="4">#REF!</definedName>
    <definedName name="Excel_BuiltIn_Print_Area_29" localSheetId="16">#REF!</definedName>
    <definedName name="Excel_BuiltIn_Print_Area_29">#REF!</definedName>
    <definedName name="Excel_BuiltIn_Print_Area_3" localSheetId="18">#REF!</definedName>
    <definedName name="Excel_BuiltIn_Print_Area_3" localSheetId="4">#REF!</definedName>
    <definedName name="Excel_BuiltIn_Print_Area_3" localSheetId="16">#REF!</definedName>
    <definedName name="Excel_BuiltIn_Print_Area_3">#REF!</definedName>
    <definedName name="Excel_BuiltIn_Print_Area_3_1" localSheetId="18">#REF!</definedName>
    <definedName name="Excel_BuiltIn_Print_Area_3_1" localSheetId="4">#REF!</definedName>
    <definedName name="Excel_BuiltIn_Print_Area_3_1" localSheetId="16">#REF!</definedName>
    <definedName name="Excel_BuiltIn_Print_Area_3_1">#REF!</definedName>
    <definedName name="Excel_BuiltIn_Print_Area_3_1_1" localSheetId="18">#REF!</definedName>
    <definedName name="Excel_BuiltIn_Print_Area_3_1_1" localSheetId="4">#REF!</definedName>
    <definedName name="Excel_BuiltIn_Print_Area_3_1_1" localSheetId="16">#REF!</definedName>
    <definedName name="Excel_BuiltIn_Print_Area_3_1_1">#REF!</definedName>
    <definedName name="Excel_BuiltIn_Print_Area_3_1_1_1">"$#REF!.$A$1:$K$71"</definedName>
    <definedName name="Excel_BuiltIn_Print_Area_3_1_1_1_1">"$#REF!.$#REF!$#REF!:$#REF!$#REF!"</definedName>
    <definedName name="Excel_BuiltIn_Print_Area_3_1_1_1_1_1">"$#REF!.$#REF!$#REF!:$#REF!$#REF!"</definedName>
    <definedName name="Excel_BuiltIn_Print_Area_3_1_1_1_1_1_1">"$#REF!.$A$1:$K$41"</definedName>
    <definedName name="Excel_BuiltIn_Print_Area_3_1_1_1_1_1_1_1">"$#REF!.$A$1:$K$41"</definedName>
    <definedName name="Excel_BuiltIn_Print_Area_30" localSheetId="18">#REF!</definedName>
    <definedName name="Excel_BuiltIn_Print_Area_30" localSheetId="4">#REF!</definedName>
    <definedName name="Excel_BuiltIn_Print_Area_30" localSheetId="16">#REF!</definedName>
    <definedName name="Excel_BuiltIn_Print_Area_30">#REF!</definedName>
    <definedName name="Excel_BuiltIn_Print_Area_31" localSheetId="18">#REF!</definedName>
    <definedName name="Excel_BuiltIn_Print_Area_31" localSheetId="4">#REF!</definedName>
    <definedName name="Excel_BuiltIn_Print_Area_31" localSheetId="16">#REF!</definedName>
    <definedName name="Excel_BuiltIn_Print_Area_31">#REF!</definedName>
    <definedName name="Excel_BuiltIn_Print_Area_32" localSheetId="18">#REF!</definedName>
    <definedName name="Excel_BuiltIn_Print_Area_32" localSheetId="4">#REF!</definedName>
    <definedName name="Excel_BuiltIn_Print_Area_32" localSheetId="16">#REF!</definedName>
    <definedName name="Excel_BuiltIn_Print_Area_32">#REF!</definedName>
    <definedName name="Excel_BuiltIn_Print_Area_33" localSheetId="18">#REF!</definedName>
    <definedName name="Excel_BuiltIn_Print_Area_33" localSheetId="4">#REF!</definedName>
    <definedName name="Excel_BuiltIn_Print_Area_33" localSheetId="16">#REF!</definedName>
    <definedName name="Excel_BuiltIn_Print_Area_33">#REF!</definedName>
    <definedName name="Excel_BuiltIn_Print_Area_34" localSheetId="18">#REF!</definedName>
    <definedName name="Excel_BuiltIn_Print_Area_34" localSheetId="4">#REF!</definedName>
    <definedName name="Excel_BuiltIn_Print_Area_34" localSheetId="16">#REF!</definedName>
    <definedName name="Excel_BuiltIn_Print_Area_34">#REF!</definedName>
    <definedName name="Excel_BuiltIn_Print_Area_35" localSheetId="18">#REF!</definedName>
    <definedName name="Excel_BuiltIn_Print_Area_35" localSheetId="4">#REF!</definedName>
    <definedName name="Excel_BuiltIn_Print_Area_35" localSheetId="16">#REF!</definedName>
    <definedName name="Excel_BuiltIn_Print_Area_35">#REF!</definedName>
    <definedName name="Excel_BuiltIn_Print_Area_36" localSheetId="18">#REF!</definedName>
    <definedName name="Excel_BuiltIn_Print_Area_36" localSheetId="4">#REF!</definedName>
    <definedName name="Excel_BuiltIn_Print_Area_36" localSheetId="16">#REF!</definedName>
    <definedName name="Excel_BuiltIn_Print_Area_36">#REF!</definedName>
    <definedName name="Excel_BuiltIn_Print_Area_37" localSheetId="18">#REF!</definedName>
    <definedName name="Excel_BuiltIn_Print_Area_37" localSheetId="4">#REF!</definedName>
    <definedName name="Excel_BuiltIn_Print_Area_37" localSheetId="16">#REF!</definedName>
    <definedName name="Excel_BuiltIn_Print_Area_37">#REF!</definedName>
    <definedName name="Excel_BuiltIn_Print_Area_38" localSheetId="18">#REF!</definedName>
    <definedName name="Excel_BuiltIn_Print_Area_38" localSheetId="4">#REF!</definedName>
    <definedName name="Excel_BuiltIn_Print_Area_38" localSheetId="16">#REF!</definedName>
    <definedName name="Excel_BuiltIn_Print_Area_38">#REF!</definedName>
    <definedName name="Excel_BuiltIn_Print_Area_39" localSheetId="18">#REF!</definedName>
    <definedName name="Excel_BuiltIn_Print_Area_39" localSheetId="4">#REF!</definedName>
    <definedName name="Excel_BuiltIn_Print_Area_39" localSheetId="16">#REF!</definedName>
    <definedName name="Excel_BuiltIn_Print_Area_39">#REF!</definedName>
    <definedName name="Excel_BuiltIn_Print_Area_4" localSheetId="18">#REF!</definedName>
    <definedName name="Excel_BuiltIn_Print_Area_4" localSheetId="4">#REF!</definedName>
    <definedName name="Excel_BuiltIn_Print_Area_4" localSheetId="16">#REF!</definedName>
    <definedName name="Excel_BuiltIn_Print_Area_4">#REF!</definedName>
    <definedName name="Excel_BuiltIn_Print_Area_4_1" localSheetId="18">#REF!</definedName>
    <definedName name="Excel_BuiltIn_Print_Area_4_1" localSheetId="4">#REF!</definedName>
    <definedName name="Excel_BuiltIn_Print_Area_4_1" localSheetId="16">#REF!</definedName>
    <definedName name="Excel_BuiltIn_Print_Area_4_1">#REF!</definedName>
    <definedName name="Excel_BuiltIn_Print_Area_4_1_1" localSheetId="18">#REF!</definedName>
    <definedName name="Excel_BuiltIn_Print_Area_4_1_1" localSheetId="4">#REF!</definedName>
    <definedName name="Excel_BuiltIn_Print_Area_4_1_1" localSheetId="16">#REF!</definedName>
    <definedName name="Excel_BuiltIn_Print_Area_4_1_1">#REF!</definedName>
    <definedName name="Excel_BuiltIn_Print_Area_4_1_1_1">"$#REF!.$A$1:$K$71"</definedName>
    <definedName name="Excel_BuiltIn_Print_Area_4_1_1_1_1">"$#REF!.$#REF!$#REF!:$#REF!$#REF!"</definedName>
    <definedName name="Excel_BuiltIn_Print_Area_4_1_1_1_1_1">"$#REF!.$#REF!$#REF!:$#REF!$#REF!"</definedName>
    <definedName name="Excel_BuiltIn_Print_Area_4_1_1_1_1_1_1">"$#REF!.$A$1:$K$41"</definedName>
    <definedName name="Excel_BuiltIn_Print_Area_40" localSheetId="18">#REF!</definedName>
    <definedName name="Excel_BuiltIn_Print_Area_40" localSheetId="4">#REF!</definedName>
    <definedName name="Excel_BuiltIn_Print_Area_40" localSheetId="16">#REF!</definedName>
    <definedName name="Excel_BuiltIn_Print_Area_40">#REF!</definedName>
    <definedName name="Excel_BuiltIn_Print_Area_41" localSheetId="18">#REF!</definedName>
    <definedName name="Excel_BuiltIn_Print_Area_41" localSheetId="4">#REF!</definedName>
    <definedName name="Excel_BuiltIn_Print_Area_41" localSheetId="16">#REF!</definedName>
    <definedName name="Excel_BuiltIn_Print_Area_41">#REF!</definedName>
    <definedName name="Excel_BuiltIn_Print_Area_42" localSheetId="18">#REF!</definedName>
    <definedName name="Excel_BuiltIn_Print_Area_42" localSheetId="4">#REF!</definedName>
    <definedName name="Excel_BuiltIn_Print_Area_42" localSheetId="16">#REF!</definedName>
    <definedName name="Excel_BuiltIn_Print_Area_42">#REF!</definedName>
    <definedName name="Excel_BuiltIn_Print_Area_5" localSheetId="18">#REF!</definedName>
    <definedName name="Excel_BuiltIn_Print_Area_5" localSheetId="4">#REF!</definedName>
    <definedName name="Excel_BuiltIn_Print_Area_5" localSheetId="16">#REF!</definedName>
    <definedName name="Excel_BuiltIn_Print_Area_5">#REF!</definedName>
    <definedName name="Excel_BuiltIn_Print_Area_5_1" localSheetId="18">#REF!</definedName>
    <definedName name="Excel_BuiltIn_Print_Area_5_1" localSheetId="4">#REF!</definedName>
    <definedName name="Excel_BuiltIn_Print_Area_5_1" localSheetId="16">#REF!</definedName>
    <definedName name="Excel_BuiltIn_Print_Area_5_1">#REF!</definedName>
    <definedName name="Excel_BuiltIn_Print_Area_5_1_1" localSheetId="18">#REF!</definedName>
    <definedName name="Excel_BuiltIn_Print_Area_5_1_1" localSheetId="4">#REF!</definedName>
    <definedName name="Excel_BuiltIn_Print_Area_5_1_1" localSheetId="16">#REF!</definedName>
    <definedName name="Excel_BuiltIn_Print_Area_5_1_1">#REF!</definedName>
    <definedName name="Excel_BuiltIn_Print_Area_5_1_1_1" localSheetId="18">#REF!</definedName>
    <definedName name="Excel_BuiltIn_Print_Area_5_1_1_1" localSheetId="4">#REF!</definedName>
    <definedName name="Excel_BuiltIn_Print_Area_5_1_1_1" localSheetId="16">#REF!</definedName>
    <definedName name="Excel_BuiltIn_Print_Area_5_1_1_1">#REF!</definedName>
    <definedName name="Excel_BuiltIn_Print_Area_5_1_1_1_1">"$#REF!.$A$1:$K$71"</definedName>
    <definedName name="Excel_BuiltIn_Print_Area_5_1_1_1_1_1">"$#REF!.$#REF!$#REF!:$#REF!$#REF!"</definedName>
    <definedName name="Excel_BuiltIn_Print_Area_5_1_1_1_1_1_1">"$#REF!.$#REF!$#REF!:$#REF!$#REF!"</definedName>
    <definedName name="Excel_BuiltIn_Print_Area_5_1_1_1_1_1_1_1">"$#REF!.$A$1:$K$41"</definedName>
    <definedName name="Excel_BuiltIn_Print_Area_5_1_1_1_1_1_1_1_1">"$#REF!.$A$1:$K$41"</definedName>
    <definedName name="Excel_BuiltIn_Print_Area_50" localSheetId="18">#REF!</definedName>
    <definedName name="Excel_BuiltIn_Print_Area_50" localSheetId="4">#REF!</definedName>
    <definedName name="Excel_BuiltIn_Print_Area_50" localSheetId="16">#REF!</definedName>
    <definedName name="Excel_BuiltIn_Print_Area_50">#REF!</definedName>
    <definedName name="Excel_BuiltIn_Print_Area_51" localSheetId="18">#REF!</definedName>
    <definedName name="Excel_BuiltIn_Print_Area_51" localSheetId="4">#REF!</definedName>
    <definedName name="Excel_BuiltIn_Print_Area_51" localSheetId="16">#REF!</definedName>
    <definedName name="Excel_BuiltIn_Print_Area_51">#REF!</definedName>
    <definedName name="Excel_BuiltIn_Print_Area_6" localSheetId="18">#REF!</definedName>
    <definedName name="Excel_BuiltIn_Print_Area_6" localSheetId="4">#REF!</definedName>
    <definedName name="Excel_BuiltIn_Print_Area_6" localSheetId="16">#REF!</definedName>
    <definedName name="Excel_BuiltIn_Print_Area_6">#REF!</definedName>
    <definedName name="Excel_BuiltIn_Print_Area_6_1" localSheetId="18">#REF!</definedName>
    <definedName name="Excel_BuiltIn_Print_Area_6_1" localSheetId="4">#REF!</definedName>
    <definedName name="Excel_BuiltIn_Print_Area_6_1" localSheetId="16">#REF!</definedName>
    <definedName name="Excel_BuiltIn_Print_Area_6_1">#REF!</definedName>
    <definedName name="Excel_BuiltIn_Print_Area_6_1_1" localSheetId="18">#REF!</definedName>
    <definedName name="Excel_BuiltIn_Print_Area_6_1_1" localSheetId="4">#REF!</definedName>
    <definedName name="Excel_BuiltIn_Print_Area_6_1_1" localSheetId="16">#REF!</definedName>
    <definedName name="Excel_BuiltIn_Print_Area_6_1_1">#REF!</definedName>
    <definedName name="Excel_BuiltIn_Print_Area_6_1_1_1" localSheetId="18">#REF!</definedName>
    <definedName name="Excel_BuiltIn_Print_Area_6_1_1_1" localSheetId="4">#REF!</definedName>
    <definedName name="Excel_BuiltIn_Print_Area_6_1_1_1" localSheetId="16">#REF!</definedName>
    <definedName name="Excel_BuiltIn_Print_Area_6_1_1_1">#REF!</definedName>
    <definedName name="Excel_BuiltIn_Print_Area_6_1_1_1_1">"$#REF!.$A$1:$K$71"</definedName>
    <definedName name="Excel_BuiltIn_Print_Area_6_1_1_1_1_1">"$#REF!.$#REF!$#REF!:$#REF!$#REF!"</definedName>
    <definedName name="Excel_BuiltIn_Print_Area_6_1_1_1_1_1_1">"$#REF!.$A$1:$K$41"</definedName>
    <definedName name="Excel_BuiltIn_Print_Area_6_1_1_1_1_1_1_1">"$#REF!.$A$1:$K$41"</definedName>
    <definedName name="Excel_BuiltIn_Print_Area_7" localSheetId="18">#REF!</definedName>
    <definedName name="Excel_BuiltIn_Print_Area_7" localSheetId="4">#REF!</definedName>
    <definedName name="Excel_BuiltIn_Print_Area_7" localSheetId="16">#REF!</definedName>
    <definedName name="Excel_BuiltIn_Print_Area_7">#REF!</definedName>
    <definedName name="Excel_BuiltIn_Print_Area_7_1" localSheetId="18">#REF!</definedName>
    <definedName name="Excel_BuiltIn_Print_Area_7_1" localSheetId="4">#REF!</definedName>
    <definedName name="Excel_BuiltIn_Print_Area_7_1" localSheetId="16">#REF!</definedName>
    <definedName name="Excel_BuiltIn_Print_Area_7_1">#REF!</definedName>
    <definedName name="Excel_BuiltIn_Print_Area_7_1_1" localSheetId="18">#REF!</definedName>
    <definedName name="Excel_BuiltIn_Print_Area_7_1_1" localSheetId="4">#REF!</definedName>
    <definedName name="Excel_BuiltIn_Print_Area_7_1_1" localSheetId="16">#REF!</definedName>
    <definedName name="Excel_BuiltIn_Print_Area_7_1_1">#REF!</definedName>
    <definedName name="Excel_BuiltIn_Print_Area_7_1_1_1">"$#REF!.$A$1:$K$71"</definedName>
    <definedName name="Excel_BuiltIn_Print_Area_7_1_1_1_1">"$#REF!.$#REF!$#REF!:$#REF!$#REF!"</definedName>
    <definedName name="Excel_BuiltIn_Print_Area_7_1_1_1_1_1">"$#REF!.$A$1:$K$41"</definedName>
    <definedName name="Excel_BuiltIn_Print_Area_7_1_1_1_1_1_1">"$#REF!.$A$1:$K$41"</definedName>
    <definedName name="Excel_BuiltIn_Print_Area_8" localSheetId="18">#REF!</definedName>
    <definedName name="Excel_BuiltIn_Print_Area_8" localSheetId="4">#REF!</definedName>
    <definedName name="Excel_BuiltIn_Print_Area_8" localSheetId="16">#REF!</definedName>
    <definedName name="Excel_BuiltIn_Print_Area_8">#REF!</definedName>
    <definedName name="Excel_BuiltIn_Print_Area_8_1" localSheetId="18">#REF!</definedName>
    <definedName name="Excel_BuiltIn_Print_Area_8_1" localSheetId="4">#REF!</definedName>
    <definedName name="Excel_BuiltIn_Print_Area_8_1" localSheetId="16">#REF!</definedName>
    <definedName name="Excel_BuiltIn_Print_Area_8_1">#REF!</definedName>
    <definedName name="Excel_BuiltIn_Print_Area_8_1_1" localSheetId="18">#REF!</definedName>
    <definedName name="Excel_BuiltIn_Print_Area_8_1_1" localSheetId="4">#REF!</definedName>
    <definedName name="Excel_BuiltIn_Print_Area_8_1_1" localSheetId="16">#REF!</definedName>
    <definedName name="Excel_BuiltIn_Print_Area_8_1_1">#REF!</definedName>
    <definedName name="Excel_BuiltIn_Print_Area_8_1_1_1">"$#REF!.$A$1:$K$71"</definedName>
    <definedName name="Excel_BuiltIn_Print_Area_8_1_1_1_1">"$#REF!.$#REF!$#REF!:$#REF!$#REF!"</definedName>
    <definedName name="Excel_BuiltIn_Print_Area_8_1_1_1_1_1">"$#REF!.$A$1:$K$41"</definedName>
    <definedName name="Excel_BuiltIn_Print_Area_9" localSheetId="18">#REF!</definedName>
    <definedName name="Excel_BuiltIn_Print_Area_9" localSheetId="4">#REF!</definedName>
    <definedName name="Excel_BuiltIn_Print_Area_9" localSheetId="16">#REF!</definedName>
    <definedName name="Excel_BuiltIn_Print_Area_9">#REF!</definedName>
    <definedName name="Excel_BuiltIn_Print_Area_9_1" localSheetId="18">#REF!</definedName>
    <definedName name="Excel_BuiltIn_Print_Area_9_1" localSheetId="4">#REF!</definedName>
    <definedName name="Excel_BuiltIn_Print_Area_9_1" localSheetId="16">#REF!</definedName>
    <definedName name="Excel_BuiltIn_Print_Area_9_1">#REF!</definedName>
    <definedName name="Excel_BuiltIn_Print_Area_9_1_1" localSheetId="18">#REF!</definedName>
    <definedName name="Excel_BuiltIn_Print_Area_9_1_1" localSheetId="4">#REF!</definedName>
    <definedName name="Excel_BuiltIn_Print_Area_9_1_1" localSheetId="16">#REF!</definedName>
    <definedName name="Excel_BuiltIn_Print_Area_9_1_1">#REF!</definedName>
    <definedName name="Excel_BuiltIn_Print_Area_9_1_1_1">"$#REF!.$A$1:$K$71"</definedName>
    <definedName name="Excel_BuiltIn_Print_Area_9_1_1_1_1">"$#REF!.$#REF!$#REF!:$#REF!$#REF!"</definedName>
    <definedName name="Excel_BuiltIn_Print_Area_9_1_1_1_1_1">"$#REF!.$A$1:$K$41"</definedName>
    <definedName name="Excel_BuiltIn_Print_Titles_1">"$#REF!.$A$1:$AMJ$7"</definedName>
    <definedName name="Excel_BuiltIn_Print_Titles_1_1">"$#REF!.$A$1:$AMJ$6"</definedName>
    <definedName name="Excel_BuiltIn_Print_Titles_10_1">"$#REF!.$A$1:$AMJ$7"</definedName>
    <definedName name="Excel_BuiltIn_Print_Titles_11">"$#REF!.$A$1:$AMJ$7"</definedName>
    <definedName name="Excel_BuiltIn_Print_Titles_12_1">"$#REF!.$A$1:$AMJ$7"</definedName>
    <definedName name="Excel_BuiltIn_Print_Titles_15" localSheetId="18">#REF!</definedName>
    <definedName name="Excel_BuiltIn_Print_Titles_15" localSheetId="4">#REF!</definedName>
    <definedName name="Excel_BuiltIn_Print_Titles_15" localSheetId="16">#REF!</definedName>
    <definedName name="Excel_BuiltIn_Print_Titles_15">#REF!</definedName>
    <definedName name="Excel_BuiltIn_Print_Titles_16" localSheetId="18">#REF!</definedName>
    <definedName name="Excel_BuiltIn_Print_Titles_16" localSheetId="4">#REF!</definedName>
    <definedName name="Excel_BuiltIn_Print_Titles_16" localSheetId="16">#REF!</definedName>
    <definedName name="Excel_BuiltIn_Print_Titles_16">#REF!</definedName>
    <definedName name="Excel_BuiltIn_Print_Titles_2">"$#REF!.$A$1:$AMJ$6"</definedName>
    <definedName name="Excel_BuiltIn_Print_Titles_2_1" localSheetId="18">#REF!</definedName>
    <definedName name="Excel_BuiltIn_Print_Titles_2_1" localSheetId="4">#REF!</definedName>
    <definedName name="Excel_BuiltIn_Print_Titles_2_1" localSheetId="16">#REF!</definedName>
    <definedName name="Excel_BuiltIn_Print_Titles_2_1">#REF!</definedName>
    <definedName name="Excel_BuiltIn_Print_Titles_22" localSheetId="18">#REF!</definedName>
    <definedName name="Excel_BuiltIn_Print_Titles_22" localSheetId="4">#REF!</definedName>
    <definedName name="Excel_BuiltIn_Print_Titles_22" localSheetId="16">#REF!</definedName>
    <definedName name="Excel_BuiltIn_Print_Titles_22">#REF!</definedName>
    <definedName name="Excel_BuiltIn_Print_Titles_3" localSheetId="18">#REF!</definedName>
    <definedName name="Excel_BuiltIn_Print_Titles_3" localSheetId="4">#REF!</definedName>
    <definedName name="Excel_BuiltIn_Print_Titles_3" localSheetId="16">#REF!</definedName>
    <definedName name="Excel_BuiltIn_Print_Titles_3">#REF!</definedName>
    <definedName name="Excel_BuiltIn_Print_Titles_3_1">"$#REF!.$A$1:$AMJ$6"</definedName>
    <definedName name="Excel_BuiltIn_Print_Titles_32" localSheetId="18">#REF!</definedName>
    <definedName name="Excel_BuiltIn_Print_Titles_32" localSheetId="4">#REF!</definedName>
    <definedName name="Excel_BuiltIn_Print_Titles_32" localSheetId="16">#REF!</definedName>
    <definedName name="Excel_BuiltIn_Print_Titles_32">#REF!</definedName>
    <definedName name="Excel_BuiltIn_Print_Titles_38" localSheetId="18">#REF!</definedName>
    <definedName name="Excel_BuiltIn_Print_Titles_38" localSheetId="4">#REF!</definedName>
    <definedName name="Excel_BuiltIn_Print_Titles_38" localSheetId="16">#REF!</definedName>
    <definedName name="Excel_BuiltIn_Print_Titles_38">#REF!</definedName>
    <definedName name="Excel_BuiltIn_Print_Titles_4" localSheetId="18">#REF!</definedName>
    <definedName name="Excel_BuiltIn_Print_Titles_4" localSheetId="4">#REF!</definedName>
    <definedName name="Excel_BuiltIn_Print_Titles_4" localSheetId="16">#REF!</definedName>
    <definedName name="Excel_BuiltIn_Print_Titles_4">#REF!</definedName>
    <definedName name="Excel_BuiltIn_Print_Titles_4_1">"$#REF!.$A$4:$AMJ$6"</definedName>
    <definedName name="Excel_BuiltIn_Print_Titles_42" localSheetId="18">#REF!</definedName>
    <definedName name="Excel_BuiltIn_Print_Titles_42" localSheetId="4">#REF!</definedName>
    <definedName name="Excel_BuiltIn_Print_Titles_42" localSheetId="16">#REF!</definedName>
    <definedName name="Excel_BuiltIn_Print_Titles_42">#REF!</definedName>
    <definedName name="Excel_BuiltIn_Print_Titles_5" localSheetId="18">#REF!</definedName>
    <definedName name="Excel_BuiltIn_Print_Titles_5" localSheetId="4">#REF!</definedName>
    <definedName name="Excel_BuiltIn_Print_Titles_5" localSheetId="16">#REF!</definedName>
    <definedName name="Excel_BuiltIn_Print_Titles_5">#REF!</definedName>
    <definedName name="Excel_BuiltIn_Print_Titles_5_1">"$#REF!.$A$1:$AMJ$6"</definedName>
    <definedName name="Excel_BuiltIn_Print_Titles_50" localSheetId="18">#REF!</definedName>
    <definedName name="Excel_BuiltIn_Print_Titles_50" localSheetId="4">#REF!</definedName>
    <definedName name="Excel_BuiltIn_Print_Titles_50" localSheetId="16">#REF!</definedName>
    <definedName name="Excel_BuiltIn_Print_Titles_50">#REF!</definedName>
    <definedName name="Excel_BuiltIn_Print_Titles_6_1">"$#REF!.$A$1:$AMJ$6"</definedName>
    <definedName name="Excel_BuiltIn_Print_Titles_7_1">"$#REF!.$A$1:$AMJ$6"</definedName>
    <definedName name="Excel_BuiltIn_Print_Titles_8_1">"$#REF!.$A$1:$AMJ$6"</definedName>
    <definedName name="Excel_BuiltIn_Print_Titles_9_1">"$#REF!.$A$1:$AMJ$6"</definedName>
    <definedName name="FORM" localSheetId="18">#REF!</definedName>
    <definedName name="FORM" localSheetId="4">#REF!</definedName>
    <definedName name="FORM" localSheetId="16">#REF!</definedName>
    <definedName name="FORM">#REF!</definedName>
    <definedName name="LINE">'[3]List Price &amp; SMV'!$T$9:$T$19</definedName>
    <definedName name="multi" localSheetId="18">#REF!</definedName>
    <definedName name="multi" localSheetId="4">#REF!</definedName>
    <definedName name="multi" localSheetId="16">#REF!</definedName>
    <definedName name="multi">#REF!</definedName>
    <definedName name="_xlnm.Print_Area" localSheetId="26">ENGIS!$B$2:$H$65</definedName>
    <definedName name="_xlnm.Print_Area" localSheetId="0">'RD '!$B$1:$O$80</definedName>
    <definedName name="_xlnm.Print_Area" localSheetId="2">'STRUKTUR DOKUMEN'!$B$2:$AJ$87</definedName>
    <definedName name="_xlnm.Print_Titles" localSheetId="0">'RD '!$8:$8</definedName>
    <definedName name="S7AC_20" localSheetId="18">#REF!</definedName>
    <definedName name="S7AC_20" localSheetId="4">#REF!</definedName>
    <definedName name="S7AC_20" localSheetId="16">#REF!</definedName>
    <definedName name="S7AC_20">#REF!</definedName>
    <definedName name="WI" localSheetId="18">#REF!</definedName>
    <definedName name="WI" localSheetId="4">#REF!</definedName>
    <definedName name="WI" localSheetId="16">#REF!</definedName>
    <definedName name="WI">#REF!</definedName>
    <definedName name="WII" localSheetId="18">#REF!</definedName>
    <definedName name="WII" localSheetId="4">#REF!</definedName>
    <definedName name="WII" localSheetId="16">#REF!</definedName>
    <definedName name="WII">#REF!</definedName>
    <definedName name="WIII" localSheetId="18">#REF!</definedName>
    <definedName name="WIII" localSheetId="4">#REF!</definedName>
    <definedName name="WIII" localSheetId="16">#REF!</definedName>
    <definedName name="WIII">#REF!</definedName>
    <definedName name="WIV" localSheetId="18">#REF!</definedName>
    <definedName name="WIV" localSheetId="4">#REF!</definedName>
    <definedName name="WIV" localSheetId="16">#REF!</definedName>
    <definedName name="WIV">#REF!</definedName>
    <definedName name="WV" localSheetId="18">#REF!</definedName>
    <definedName name="WV" localSheetId="4">#REF!</definedName>
    <definedName name="WV" localSheetId="16">#REF!</definedName>
    <definedName name="WV">#REF!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7" i="29" l="1"/>
  <c r="D67" i="29"/>
  <c r="C18" i="28"/>
  <c r="C17" i="28"/>
  <c r="C16" i="28"/>
  <c r="C15" i="28"/>
  <c r="C14" i="28"/>
  <c r="C13" i="28"/>
  <c r="C12" i="28"/>
  <c r="C11" i="28"/>
  <c r="C10" i="28"/>
  <c r="C9" i="28"/>
  <c r="C8" i="28"/>
  <c r="C7" i="28"/>
  <c r="C6" i="28"/>
  <c r="C5" i="28"/>
  <c r="I23" i="26"/>
  <c r="I22" i="26"/>
  <c r="I21" i="26"/>
  <c r="I20" i="26"/>
  <c r="I19" i="26"/>
  <c r="I18" i="26"/>
  <c r="I17" i="26"/>
  <c r="I16" i="26"/>
  <c r="I15" i="26"/>
  <c r="I14" i="26"/>
  <c r="I13" i="26"/>
  <c r="I12" i="26"/>
  <c r="I11" i="26"/>
  <c r="I10" i="26"/>
  <c r="I9" i="26"/>
  <c r="I8" i="26"/>
  <c r="I7" i="26"/>
  <c r="I6" i="26"/>
  <c r="I5" i="26"/>
  <c r="I4" i="26"/>
  <c r="D43" i="25"/>
  <c r="C42" i="25"/>
  <c r="AZ33" i="25"/>
  <c r="AY33" i="25"/>
  <c r="AX33" i="25"/>
  <c r="AV33" i="25"/>
  <c r="AT33" i="25"/>
  <c r="AR33" i="25"/>
  <c r="AP33" i="25"/>
  <c r="AN33" i="25"/>
  <c r="AM33" i="25"/>
  <c r="AL33" i="25"/>
  <c r="AJ33" i="25"/>
  <c r="AH33" i="25"/>
  <c r="AF33" i="25"/>
  <c r="AD33" i="25"/>
  <c r="AB33" i="25"/>
  <c r="Z33" i="25"/>
  <c r="X33" i="25"/>
  <c r="V33" i="25"/>
  <c r="T33" i="25"/>
  <c r="R33" i="25"/>
  <c r="P33" i="25"/>
  <c r="N33" i="25"/>
  <c r="L33" i="25"/>
  <c r="J33" i="25"/>
  <c r="H33" i="25"/>
  <c r="BB31" i="25"/>
  <c r="AY31" i="25"/>
  <c r="AU31" i="25"/>
  <c r="AQ31" i="25"/>
  <c r="AM31" i="25"/>
  <c r="AI31" i="25"/>
  <c r="AE31" i="25"/>
  <c r="AA31" i="25"/>
  <c r="W31" i="25"/>
  <c r="S31" i="25"/>
  <c r="O31" i="25"/>
  <c r="K31" i="25"/>
  <c r="G31" i="25"/>
  <c r="BB30" i="25"/>
  <c r="AY30" i="25"/>
  <c r="AU30" i="25"/>
  <c r="AQ30" i="25"/>
  <c r="AM30" i="25"/>
  <c r="AI30" i="25"/>
  <c r="AE30" i="25"/>
  <c r="AA30" i="25"/>
  <c r="W30" i="25"/>
  <c r="S30" i="25"/>
  <c r="O30" i="25"/>
  <c r="K30" i="25"/>
  <c r="G30" i="25"/>
  <c r="BB29" i="25"/>
  <c r="AY29" i="25"/>
  <c r="AU29" i="25"/>
  <c r="AQ29" i="25"/>
  <c r="AM29" i="25"/>
  <c r="AI29" i="25"/>
  <c r="AE29" i="25"/>
  <c r="AA29" i="25"/>
  <c r="W29" i="25"/>
  <c r="S29" i="25"/>
  <c r="O29" i="25"/>
  <c r="K29" i="25"/>
  <c r="G29" i="25"/>
  <c r="BB28" i="25"/>
  <c r="AY28" i="25"/>
  <c r="AU28" i="25"/>
  <c r="AQ28" i="25"/>
  <c r="AM28" i="25"/>
  <c r="AI28" i="25"/>
  <c r="AE28" i="25"/>
  <c r="AA28" i="25"/>
  <c r="W28" i="25"/>
  <c r="S28" i="25"/>
  <c r="O28" i="25"/>
  <c r="K28" i="25"/>
  <c r="G28" i="25"/>
  <c r="BB27" i="25"/>
  <c r="AY27" i="25"/>
  <c r="AU27" i="25"/>
  <c r="AQ27" i="25"/>
  <c r="AM27" i="25"/>
  <c r="AI27" i="25"/>
  <c r="AE27" i="25"/>
  <c r="AA27" i="25"/>
  <c r="W27" i="25"/>
  <c r="S27" i="25"/>
  <c r="O27" i="25"/>
  <c r="K27" i="25"/>
  <c r="G27" i="25"/>
  <c r="BB26" i="25"/>
  <c r="AY26" i="25"/>
  <c r="AU26" i="25"/>
  <c r="AQ26" i="25"/>
  <c r="AM26" i="25"/>
  <c r="AI26" i="25"/>
  <c r="AE26" i="25"/>
  <c r="AA26" i="25"/>
  <c r="W26" i="25"/>
  <c r="S26" i="25"/>
  <c r="O26" i="25"/>
  <c r="K26" i="25"/>
  <c r="G26" i="25"/>
  <c r="BB25" i="25"/>
  <c r="AY25" i="25"/>
  <c r="AU25" i="25"/>
  <c r="AQ25" i="25"/>
  <c r="AM25" i="25"/>
  <c r="AI25" i="25"/>
  <c r="AE25" i="25"/>
  <c r="AA25" i="25"/>
  <c r="W25" i="25"/>
  <c r="S25" i="25"/>
  <c r="O25" i="25"/>
  <c r="K25" i="25"/>
  <c r="G25" i="25"/>
  <c r="BB24" i="25"/>
  <c r="AY24" i="25"/>
  <c r="AU24" i="25"/>
  <c r="AQ24" i="25"/>
  <c r="AM24" i="25"/>
  <c r="AI24" i="25"/>
  <c r="AE24" i="25"/>
  <c r="AA24" i="25"/>
  <c r="W24" i="25"/>
  <c r="S24" i="25"/>
  <c r="O24" i="25"/>
  <c r="K24" i="25"/>
  <c r="G24" i="25"/>
  <c r="BB23" i="25"/>
  <c r="AY23" i="25"/>
  <c r="AU23" i="25"/>
  <c r="AQ23" i="25"/>
  <c r="AM23" i="25"/>
  <c r="AI23" i="25"/>
  <c r="AE23" i="25"/>
  <c r="AA23" i="25"/>
  <c r="W23" i="25"/>
  <c r="S23" i="25"/>
  <c r="O23" i="25"/>
  <c r="K23" i="25"/>
  <c r="G23" i="25"/>
  <c r="BB22" i="25"/>
  <c r="AY22" i="25"/>
  <c r="AU22" i="25"/>
  <c r="AQ22" i="25"/>
  <c r="AM22" i="25"/>
  <c r="AI22" i="25"/>
  <c r="AE22" i="25"/>
  <c r="AA22" i="25"/>
  <c r="W22" i="25"/>
  <c r="S22" i="25"/>
  <c r="O22" i="25"/>
  <c r="K22" i="25"/>
  <c r="G22" i="25"/>
  <c r="BB21" i="25"/>
  <c r="AY21" i="25"/>
  <c r="AU21" i="25"/>
  <c r="AQ21" i="25"/>
  <c r="AM21" i="25"/>
  <c r="AI21" i="25"/>
  <c r="AE21" i="25"/>
  <c r="AA21" i="25"/>
  <c r="W21" i="25"/>
  <c r="S21" i="25"/>
  <c r="O21" i="25"/>
  <c r="K21" i="25"/>
  <c r="G21" i="25"/>
  <c r="BB20" i="25"/>
  <c r="AY20" i="25"/>
  <c r="AU20" i="25"/>
  <c r="AQ20" i="25"/>
  <c r="AM20" i="25"/>
  <c r="AI20" i="25"/>
  <c r="AE20" i="25"/>
  <c r="AA20" i="25"/>
  <c r="W20" i="25"/>
  <c r="S20" i="25"/>
  <c r="O20" i="25"/>
  <c r="K20" i="25"/>
  <c r="G20" i="25"/>
  <c r="BB19" i="25"/>
  <c r="AY19" i="25"/>
  <c r="AU19" i="25"/>
  <c r="AQ19" i="25"/>
  <c r="AM19" i="25"/>
  <c r="AI19" i="25"/>
  <c r="AE19" i="25"/>
  <c r="AA19" i="25"/>
  <c r="W19" i="25"/>
  <c r="S19" i="25"/>
  <c r="O19" i="25"/>
  <c r="K19" i="25"/>
  <c r="G19" i="25"/>
  <c r="BB18" i="25"/>
  <c r="AY18" i="25"/>
  <c r="AU18" i="25"/>
  <c r="AQ18" i="25"/>
  <c r="AM18" i="25"/>
  <c r="AI18" i="25"/>
  <c r="AE18" i="25"/>
  <c r="AA18" i="25"/>
  <c r="W18" i="25"/>
  <c r="S18" i="25"/>
  <c r="O18" i="25"/>
  <c r="K18" i="25"/>
  <c r="G18" i="25"/>
  <c r="BB17" i="25"/>
  <c r="AY17" i="25"/>
  <c r="AU17" i="25"/>
  <c r="AQ17" i="25"/>
  <c r="AM17" i="25"/>
  <c r="AI17" i="25"/>
  <c r="AE17" i="25"/>
  <c r="AA17" i="25"/>
  <c r="W17" i="25"/>
  <c r="S17" i="25"/>
  <c r="O17" i="25"/>
  <c r="K17" i="25"/>
  <c r="G17" i="25"/>
  <c r="BB16" i="25"/>
  <c r="AY16" i="25"/>
  <c r="AU16" i="25"/>
  <c r="AQ16" i="25"/>
  <c r="AM16" i="25"/>
  <c r="AI16" i="25"/>
  <c r="AE16" i="25"/>
  <c r="AA16" i="25"/>
  <c r="W16" i="25"/>
  <c r="S16" i="25"/>
  <c r="O16" i="25"/>
  <c r="K16" i="25"/>
  <c r="G16" i="25"/>
  <c r="BB15" i="25"/>
  <c r="AY15" i="25"/>
  <c r="AU15" i="25"/>
  <c r="AQ15" i="25"/>
  <c r="AM15" i="25"/>
  <c r="AI15" i="25"/>
  <c r="AE15" i="25"/>
  <c r="AA15" i="25"/>
  <c r="W15" i="25"/>
  <c r="S15" i="25"/>
  <c r="O15" i="25"/>
  <c r="K15" i="25"/>
  <c r="G15" i="25"/>
  <c r="BB14" i="25"/>
  <c r="AY14" i="25"/>
  <c r="AU14" i="25"/>
  <c r="AQ14" i="25"/>
  <c r="AM14" i="25"/>
  <c r="AI14" i="25"/>
  <c r="AE14" i="25"/>
  <c r="AA14" i="25"/>
  <c r="W14" i="25"/>
  <c r="S14" i="25"/>
  <c r="O14" i="25"/>
  <c r="K14" i="25"/>
  <c r="G14" i="25"/>
  <c r="BB13" i="25"/>
  <c r="AY13" i="25"/>
  <c r="AU13" i="25"/>
  <c r="AQ13" i="25"/>
  <c r="AM13" i="25"/>
  <c r="AI13" i="25"/>
  <c r="AE13" i="25"/>
  <c r="AA13" i="25"/>
  <c r="W13" i="25"/>
  <c r="S13" i="25"/>
  <c r="O13" i="25"/>
  <c r="K13" i="25"/>
  <c r="G13" i="25"/>
  <c r="BB12" i="25"/>
  <c r="AY12" i="25"/>
  <c r="AU12" i="25"/>
  <c r="AQ12" i="25"/>
  <c r="AM12" i="25"/>
  <c r="AI12" i="25"/>
  <c r="AE12" i="25"/>
  <c r="AA12" i="25"/>
  <c r="W12" i="25"/>
  <c r="S12" i="25"/>
  <c r="O12" i="25"/>
  <c r="K12" i="25"/>
  <c r="G12" i="25"/>
  <c r="BB11" i="25"/>
  <c r="AY11" i="25"/>
  <c r="AU11" i="25"/>
  <c r="AQ11" i="25"/>
  <c r="AM11" i="25"/>
  <c r="AI11" i="25"/>
  <c r="AE11" i="25"/>
  <c r="AA11" i="25"/>
  <c r="W11" i="25"/>
  <c r="S11" i="25"/>
  <c r="O11" i="25"/>
  <c r="K11" i="25"/>
  <c r="G11" i="25"/>
  <c r="BB10" i="25"/>
  <c r="AY10" i="25"/>
  <c r="AU10" i="25"/>
  <c r="AQ10" i="25"/>
  <c r="AM10" i="25"/>
  <c r="AI10" i="25"/>
  <c r="AE10" i="25"/>
  <c r="AA10" i="25"/>
  <c r="W10" i="25"/>
  <c r="S10" i="25"/>
  <c r="O10" i="25"/>
  <c r="K10" i="25"/>
  <c r="G10" i="25"/>
  <c r="BB9" i="25"/>
  <c r="AY9" i="25"/>
  <c r="AU9" i="25"/>
  <c r="AQ9" i="25"/>
  <c r="AM9" i="25"/>
  <c r="AL3" i="25" s="1"/>
  <c r="AI9" i="25"/>
  <c r="AE9" i="25"/>
  <c r="AA9" i="25"/>
  <c r="W9" i="25"/>
  <c r="V3" i="25" s="1"/>
  <c r="S9" i="25"/>
  <c r="O9" i="25"/>
  <c r="K9" i="25"/>
  <c r="G9" i="25"/>
  <c r="F3" i="25" s="1"/>
  <c r="BB8" i="25"/>
  <c r="AY8" i="25"/>
  <c r="AU8" i="25"/>
  <c r="AQ8" i="25"/>
  <c r="AQ33" i="25" s="1"/>
  <c r="AM8" i="25"/>
  <c r="AI8" i="25"/>
  <c r="AE8" i="25"/>
  <c r="AA8" i="25"/>
  <c r="W8" i="25"/>
  <c r="S8" i="25"/>
  <c r="O8" i="25"/>
  <c r="K8" i="25"/>
  <c r="K33" i="25" s="1"/>
  <c r="G8" i="25"/>
  <c r="BB7" i="25"/>
  <c r="AY7" i="25"/>
  <c r="AU7" i="25"/>
  <c r="AT3" i="25" s="1"/>
  <c r="AQ7" i="25"/>
  <c r="AM7" i="25"/>
  <c r="AI7" i="25"/>
  <c r="AE7" i="25"/>
  <c r="AE33" i="25" s="1"/>
  <c r="AA7" i="25"/>
  <c r="W7" i="25"/>
  <c r="S7" i="25"/>
  <c r="O7" i="25"/>
  <c r="O33" i="25" s="1"/>
  <c r="K7" i="25"/>
  <c r="G7" i="25"/>
  <c r="BB6" i="25"/>
  <c r="AY6" i="25"/>
  <c r="AU6" i="25"/>
  <c r="AQ6" i="25"/>
  <c r="AM6" i="25"/>
  <c r="AI6" i="25"/>
  <c r="AI33" i="25" s="1"/>
  <c r="AE6" i="25"/>
  <c r="AA6" i="25"/>
  <c r="W6" i="25"/>
  <c r="S6" i="25"/>
  <c r="S33" i="25" s="1"/>
  <c r="O6" i="25"/>
  <c r="K6" i="25"/>
  <c r="G6" i="25"/>
  <c r="AX3" i="25"/>
  <c r="AP3" i="25"/>
  <c r="AH3" i="25"/>
  <c r="R3" i="25"/>
  <c r="N3" i="25"/>
  <c r="J3" i="25"/>
  <c r="H15" i="24"/>
  <c r="G15" i="24"/>
  <c r="H14" i="24"/>
  <c r="G14" i="24"/>
  <c r="H13" i="24"/>
  <c r="G13" i="24"/>
  <c r="H12" i="24"/>
  <c r="G12" i="24"/>
  <c r="H11" i="24"/>
  <c r="G11" i="24"/>
  <c r="H10" i="24"/>
  <c r="G10" i="24"/>
  <c r="H9" i="24"/>
  <c r="G9" i="24"/>
  <c r="H8" i="24"/>
  <c r="G8" i="24"/>
  <c r="H7" i="24"/>
  <c r="G7" i="24"/>
  <c r="H6" i="24"/>
  <c r="G6" i="24"/>
  <c r="H5" i="24"/>
  <c r="G5" i="24"/>
  <c r="H4" i="24"/>
  <c r="G4" i="24"/>
  <c r="D33" i="22"/>
  <c r="D34" i="22" s="1"/>
  <c r="Q30" i="22"/>
  <c r="Q29" i="22"/>
  <c r="Q28" i="22"/>
  <c r="Q27" i="22"/>
  <c r="Q26" i="22"/>
  <c r="Q25" i="22"/>
  <c r="Q24" i="22"/>
  <c r="Q23" i="22"/>
  <c r="Q22" i="22"/>
  <c r="Q21" i="22"/>
  <c r="Q20" i="22"/>
  <c r="Q19" i="22"/>
  <c r="Q18" i="22"/>
  <c r="Q17" i="22"/>
  <c r="Q16" i="22"/>
  <c r="Q15" i="22"/>
  <c r="Q14" i="22"/>
  <c r="Q13" i="22"/>
  <c r="Q12" i="22"/>
  <c r="Q11" i="22"/>
  <c r="Q10" i="22"/>
  <c r="Q9" i="22"/>
  <c r="Q8" i="22"/>
  <c r="Q7" i="22"/>
  <c r="Q6" i="22"/>
  <c r="Q5" i="22"/>
  <c r="X3" i="22"/>
  <c r="P3" i="22"/>
  <c r="O3" i="22"/>
  <c r="N3" i="22"/>
  <c r="M3" i="22"/>
  <c r="L3" i="22"/>
  <c r="K3" i="22"/>
  <c r="J3" i="22"/>
  <c r="I3" i="22"/>
  <c r="H3" i="22"/>
  <c r="G3" i="22"/>
  <c r="F3" i="22"/>
  <c r="E3" i="22"/>
  <c r="Q2" i="22"/>
  <c r="P2" i="22"/>
  <c r="O2" i="22"/>
  <c r="N2" i="22"/>
  <c r="M2" i="22"/>
  <c r="L2" i="22"/>
  <c r="K2" i="22"/>
  <c r="J2" i="22"/>
  <c r="I2" i="22"/>
  <c r="H2" i="22"/>
  <c r="G2" i="22"/>
  <c r="F2" i="22"/>
  <c r="E2" i="22"/>
  <c r="O20" i="17"/>
  <c r="N20" i="17"/>
  <c r="M20" i="17"/>
  <c r="L20" i="17"/>
  <c r="H20" i="17"/>
  <c r="G20" i="17"/>
  <c r="E20" i="17"/>
  <c r="D20" i="17"/>
  <c r="I20" i="17" s="1"/>
  <c r="J20" i="17" s="1"/>
  <c r="P20" i="17" s="1"/>
  <c r="J16" i="17"/>
  <c r="P16" i="17" s="1"/>
  <c r="I16" i="17"/>
  <c r="P15" i="17"/>
  <c r="J15" i="17"/>
  <c r="I15" i="17"/>
  <c r="J14" i="17"/>
  <c r="P14" i="17" s="1"/>
  <c r="I14" i="17"/>
  <c r="I13" i="17"/>
  <c r="J13" i="17" s="1"/>
  <c r="P13" i="17" s="1"/>
  <c r="P12" i="17"/>
  <c r="J12" i="17"/>
  <c r="I12" i="17"/>
  <c r="P11" i="17"/>
  <c r="J11" i="17"/>
  <c r="I11" i="17"/>
  <c r="J10" i="17"/>
  <c r="P10" i="17" s="1"/>
  <c r="I10" i="17"/>
  <c r="P9" i="17"/>
  <c r="I9" i="17"/>
  <c r="J9" i="17" s="1"/>
  <c r="J8" i="17"/>
  <c r="P8" i="17" s="1"/>
  <c r="I8" i="17"/>
  <c r="P7" i="17"/>
  <c r="J7" i="17"/>
  <c r="I7" i="17"/>
  <c r="J6" i="17"/>
  <c r="P6" i="17" s="1"/>
  <c r="I6" i="17"/>
  <c r="I5" i="17"/>
  <c r="J5" i="17" s="1"/>
  <c r="P5" i="17" s="1"/>
  <c r="K16" i="16"/>
  <c r="L16" i="16" s="1"/>
  <c r="J16" i="16"/>
  <c r="I16" i="16"/>
  <c r="H16" i="16"/>
  <c r="F16" i="16"/>
  <c r="U14" i="16"/>
  <c r="R14" i="16"/>
  <c r="Q14" i="16"/>
  <c r="K14" i="16"/>
  <c r="T14" i="16" s="1"/>
  <c r="H14" i="16"/>
  <c r="U13" i="16"/>
  <c r="Q13" i="16"/>
  <c r="R13" i="16" s="1"/>
  <c r="H13" i="16"/>
  <c r="K13" i="16" s="1"/>
  <c r="O13" i="16" s="1"/>
  <c r="U12" i="16"/>
  <c r="R12" i="16"/>
  <c r="Q12" i="16"/>
  <c r="K12" i="16"/>
  <c r="H12" i="16"/>
  <c r="U11" i="16"/>
  <c r="T11" i="16"/>
  <c r="R11" i="16"/>
  <c r="Q11" i="16"/>
  <c r="O11" i="16"/>
  <c r="L11" i="16"/>
  <c r="S11" i="16" s="1"/>
  <c r="K11" i="16"/>
  <c r="H11" i="16"/>
  <c r="U10" i="16"/>
  <c r="T10" i="16"/>
  <c r="R10" i="16"/>
  <c r="Q10" i="16"/>
  <c r="O10" i="16"/>
  <c r="K10" i="16"/>
  <c r="L10" i="16" s="1"/>
  <c r="S10" i="16" s="1"/>
  <c r="H10" i="16"/>
  <c r="U9" i="16"/>
  <c r="Q9" i="16"/>
  <c r="R9" i="16" s="1"/>
  <c r="O9" i="16"/>
  <c r="H9" i="16"/>
  <c r="K9" i="16" s="1"/>
  <c r="T9" i="16" s="1"/>
  <c r="U8" i="16"/>
  <c r="T8" i="16"/>
  <c r="R8" i="16"/>
  <c r="Q8" i="16"/>
  <c r="K8" i="16"/>
  <c r="H8" i="16"/>
  <c r="U7" i="16"/>
  <c r="T7" i="16"/>
  <c r="R7" i="16"/>
  <c r="Q7" i="16"/>
  <c r="O7" i="16"/>
  <c r="L7" i="16"/>
  <c r="S7" i="16" s="1"/>
  <c r="K7" i="16"/>
  <c r="H7" i="16"/>
  <c r="U6" i="16"/>
  <c r="T6" i="16"/>
  <c r="R6" i="16"/>
  <c r="Q6" i="16"/>
  <c r="O6" i="16"/>
  <c r="L6" i="16"/>
  <c r="S6" i="16" s="1"/>
  <c r="K6" i="16"/>
  <c r="H6" i="16"/>
  <c r="U5" i="16"/>
  <c r="T5" i="16"/>
  <c r="Q5" i="16"/>
  <c r="R5" i="16" s="1"/>
  <c r="O5" i="16"/>
  <c r="L5" i="16"/>
  <c r="S5" i="16" s="1"/>
  <c r="H5" i="16"/>
  <c r="K5" i="16" s="1"/>
  <c r="U4" i="16"/>
  <c r="T4" i="16"/>
  <c r="R4" i="16"/>
  <c r="Q4" i="16"/>
  <c r="K4" i="16"/>
  <c r="H4" i="16"/>
  <c r="U3" i="16"/>
  <c r="T3" i="16"/>
  <c r="R3" i="16"/>
  <c r="Q3" i="16"/>
  <c r="O3" i="16"/>
  <c r="L3" i="16"/>
  <c r="S3" i="16" s="1"/>
  <c r="K3" i="16"/>
  <c r="H3" i="16"/>
  <c r="AW273" i="15"/>
  <c r="AV273" i="15"/>
  <c r="AU273" i="15"/>
  <c r="AT273" i="15"/>
  <c r="AS273" i="15"/>
  <c r="AR273" i="15"/>
  <c r="AN273" i="15"/>
  <c r="AJ273" i="15"/>
  <c r="AF273" i="15"/>
  <c r="S273" i="15"/>
  <c r="AV272" i="15"/>
  <c r="AU272" i="15"/>
  <c r="AT272" i="15"/>
  <c r="AS272" i="15"/>
  <c r="AW272" i="15" s="1"/>
  <c r="AR272" i="15"/>
  <c r="AN272" i="15"/>
  <c r="AJ272" i="15"/>
  <c r="AG272" i="15"/>
  <c r="AF272" i="15"/>
  <c r="S272" i="15"/>
  <c r="AV271" i="15"/>
  <c r="AU271" i="15"/>
  <c r="AT271" i="15"/>
  <c r="AS271" i="15"/>
  <c r="AW271" i="15" s="1"/>
  <c r="AR271" i="15"/>
  <c r="AN271" i="15"/>
  <c r="AG271" i="15"/>
  <c r="AJ271" i="15" s="1"/>
  <c r="AF271" i="15"/>
  <c r="S271" i="15"/>
  <c r="AV270" i="15"/>
  <c r="AU270" i="15"/>
  <c r="AT270" i="15"/>
  <c r="AS270" i="15"/>
  <c r="AW270" i="15" s="1"/>
  <c r="AR270" i="15"/>
  <c r="AN270" i="15"/>
  <c r="AJ270" i="15"/>
  <c r="AG270" i="15"/>
  <c r="AF270" i="15"/>
  <c r="S270" i="15"/>
  <c r="AU269" i="15"/>
  <c r="AV269" i="15" s="1"/>
  <c r="AT269" i="15"/>
  <c r="AS269" i="15"/>
  <c r="AR269" i="15"/>
  <c r="AN269" i="15"/>
  <c r="AJ269" i="15"/>
  <c r="AG269" i="15"/>
  <c r="AF269" i="15"/>
  <c r="S269" i="15"/>
  <c r="AW268" i="15"/>
  <c r="AU268" i="15"/>
  <c r="AT268" i="15"/>
  <c r="AV268" i="15" s="1"/>
  <c r="AS268" i="15"/>
  <c r="AR268" i="15"/>
  <c r="AN268" i="15"/>
  <c r="AJ268" i="15"/>
  <c r="AF268" i="15"/>
  <c r="S268" i="15"/>
  <c r="AV267" i="15"/>
  <c r="AU267" i="15"/>
  <c r="AT267" i="15"/>
  <c r="AR267" i="15"/>
  <c r="AN267" i="15"/>
  <c r="AJ267" i="15"/>
  <c r="AC267" i="15"/>
  <c r="S267" i="15"/>
  <c r="AU266" i="15"/>
  <c r="AV266" i="15" s="1"/>
  <c r="AT266" i="15"/>
  <c r="AS266" i="15"/>
  <c r="AR266" i="15"/>
  <c r="AN266" i="15"/>
  <c r="AJ266" i="15"/>
  <c r="AF266" i="15"/>
  <c r="AC266" i="15"/>
  <c r="S266" i="15"/>
  <c r="AW265" i="15"/>
  <c r="AU265" i="15"/>
  <c r="AT265" i="15"/>
  <c r="AV265" i="15" s="1"/>
  <c r="AS265" i="15"/>
  <c r="AR265" i="15"/>
  <c r="AN265" i="15"/>
  <c r="AJ265" i="15"/>
  <c r="AF265" i="15"/>
  <c r="AC265" i="15"/>
  <c r="S265" i="15"/>
  <c r="AV264" i="15"/>
  <c r="AU264" i="15"/>
  <c r="AT264" i="15"/>
  <c r="AS264" i="15"/>
  <c r="AW264" i="15" s="1"/>
  <c r="AR264" i="15"/>
  <c r="AN264" i="15"/>
  <c r="AJ264" i="15"/>
  <c r="AF264" i="15"/>
  <c r="AC264" i="15"/>
  <c r="S264" i="15"/>
  <c r="AW263" i="15"/>
  <c r="AV263" i="15"/>
  <c r="AU263" i="15"/>
  <c r="AT263" i="15"/>
  <c r="AS263" i="15"/>
  <c r="AR263" i="15"/>
  <c r="AN263" i="15"/>
  <c r="AJ263" i="15"/>
  <c r="AF263" i="15"/>
  <c r="S263" i="15"/>
  <c r="AU262" i="15"/>
  <c r="AT262" i="15"/>
  <c r="AS262" i="15"/>
  <c r="AR262" i="15"/>
  <c r="AN262" i="15"/>
  <c r="AJ262" i="15"/>
  <c r="AF262" i="15"/>
  <c r="AC262" i="15"/>
  <c r="S262" i="15"/>
  <c r="AV261" i="15"/>
  <c r="AU261" i="15"/>
  <c r="AT261" i="15"/>
  <c r="AS261" i="15"/>
  <c r="AW261" i="15" s="1"/>
  <c r="AR261" i="15"/>
  <c r="AN261" i="15"/>
  <c r="AJ261" i="15"/>
  <c r="AF261" i="15"/>
  <c r="AC261" i="15"/>
  <c r="S261" i="15"/>
  <c r="AV260" i="15"/>
  <c r="AU260" i="15"/>
  <c r="AT260" i="15"/>
  <c r="AS260" i="15"/>
  <c r="AW260" i="15" s="1"/>
  <c r="AR260" i="15"/>
  <c r="AO260" i="15"/>
  <c r="AN260" i="15"/>
  <c r="AJ260" i="15"/>
  <c r="AF260" i="15"/>
  <c r="S260" i="15"/>
  <c r="AU259" i="15"/>
  <c r="AV259" i="15" s="1"/>
  <c r="AT259" i="15"/>
  <c r="AS259" i="15"/>
  <c r="AW259" i="15" s="1"/>
  <c r="AR259" i="15"/>
  <c r="AN259" i="15"/>
  <c r="AK259" i="15"/>
  <c r="AJ259" i="15"/>
  <c r="AF259" i="15"/>
  <c r="S259" i="15"/>
  <c r="AV258" i="15"/>
  <c r="AU258" i="15"/>
  <c r="AT258" i="15"/>
  <c r="AS258" i="15"/>
  <c r="AW258" i="15" s="1"/>
  <c r="AR258" i="15"/>
  <c r="AN258" i="15"/>
  <c r="AJ258" i="15"/>
  <c r="AG258" i="15"/>
  <c r="AF258" i="15"/>
  <c r="S258" i="15"/>
  <c r="AV257" i="15"/>
  <c r="AU257" i="15"/>
  <c r="AT257" i="15"/>
  <c r="AS257" i="15"/>
  <c r="AW257" i="15" s="1"/>
  <c r="AR257" i="15"/>
  <c r="AN257" i="15"/>
  <c r="AJ257" i="15"/>
  <c r="AF257" i="15"/>
  <c r="S257" i="15"/>
  <c r="AU256" i="15"/>
  <c r="AT256" i="15"/>
  <c r="AS256" i="15"/>
  <c r="AR256" i="15"/>
  <c r="AN256" i="15"/>
  <c r="AJ256" i="15"/>
  <c r="AG256" i="15"/>
  <c r="AF256" i="15"/>
  <c r="S256" i="15"/>
  <c r="AU255" i="15"/>
  <c r="AT255" i="15"/>
  <c r="AV255" i="15" s="1"/>
  <c r="AS255" i="15"/>
  <c r="AW255" i="15" s="1"/>
  <c r="AR255" i="15"/>
  <c r="AN255" i="15"/>
  <c r="AJ255" i="15"/>
  <c r="AG255" i="15"/>
  <c r="AF255" i="15"/>
  <c r="S255" i="15"/>
  <c r="AV254" i="15"/>
  <c r="AU254" i="15"/>
  <c r="AT254" i="15"/>
  <c r="AS254" i="15"/>
  <c r="AW254" i="15" s="1"/>
  <c r="AR254" i="15"/>
  <c r="AN254" i="15"/>
  <c r="AG254" i="15"/>
  <c r="AJ254" i="15" s="1"/>
  <c r="AF254" i="15"/>
  <c r="S254" i="15"/>
  <c r="AV253" i="15"/>
  <c r="AU253" i="15"/>
  <c r="AT253" i="15"/>
  <c r="AS253" i="15"/>
  <c r="AW253" i="15" s="1"/>
  <c r="AR253" i="15"/>
  <c r="AN253" i="15"/>
  <c r="AJ253" i="15"/>
  <c r="AG253" i="15"/>
  <c r="AF253" i="15"/>
  <c r="S253" i="15"/>
  <c r="AW252" i="15"/>
  <c r="AU252" i="15"/>
  <c r="AV252" i="15" s="1"/>
  <c r="AT252" i="15"/>
  <c r="AS252" i="15"/>
  <c r="AR252" i="15"/>
  <c r="AN252" i="15"/>
  <c r="AJ252" i="15"/>
  <c r="AF252" i="15"/>
  <c r="AC252" i="15"/>
  <c r="S252" i="15"/>
  <c r="AW251" i="15"/>
  <c r="AV251" i="15"/>
  <c r="AU251" i="15"/>
  <c r="AT251" i="15"/>
  <c r="AS251" i="15"/>
  <c r="AR251" i="15"/>
  <c r="AN251" i="15"/>
  <c r="AJ251" i="15"/>
  <c r="AF251" i="15"/>
  <c r="AC251" i="15"/>
  <c r="S251" i="15"/>
  <c r="AV250" i="15"/>
  <c r="AU250" i="15"/>
  <c r="AT250" i="15"/>
  <c r="AS250" i="15"/>
  <c r="AW250" i="15" s="1"/>
  <c r="AR250" i="15"/>
  <c r="AN250" i="15"/>
  <c r="AJ250" i="15"/>
  <c r="AF250" i="15"/>
  <c r="AC250" i="15"/>
  <c r="S250" i="15"/>
  <c r="AV249" i="15"/>
  <c r="AU249" i="15"/>
  <c r="AT249" i="15"/>
  <c r="AR249" i="15"/>
  <c r="AN249" i="15"/>
  <c r="AJ249" i="15"/>
  <c r="AC249" i="15"/>
  <c r="S249" i="15"/>
  <c r="AW248" i="15"/>
  <c r="AU248" i="15"/>
  <c r="AV248" i="15" s="1"/>
  <c r="AT248" i="15"/>
  <c r="AS248" i="15"/>
  <c r="AR248" i="15"/>
  <c r="AN248" i="15"/>
  <c r="AJ248" i="15"/>
  <c r="AF248" i="15"/>
  <c r="AC248" i="15"/>
  <c r="S248" i="15"/>
  <c r="AW247" i="15"/>
  <c r="AV247" i="15"/>
  <c r="AU247" i="15"/>
  <c r="AT247" i="15"/>
  <c r="AS247" i="15"/>
  <c r="AR247" i="15"/>
  <c r="AN247" i="15"/>
  <c r="AJ247" i="15"/>
  <c r="AF247" i="15"/>
  <c r="AC247" i="15"/>
  <c r="S247" i="15"/>
  <c r="AV246" i="15"/>
  <c r="AU246" i="15"/>
  <c r="AT246" i="15"/>
  <c r="AS246" i="15"/>
  <c r="AW246" i="15" s="1"/>
  <c r="AR246" i="15"/>
  <c r="AN246" i="15"/>
  <c r="AJ246" i="15"/>
  <c r="AF246" i="15"/>
  <c r="AC246" i="15"/>
  <c r="S246" i="15"/>
  <c r="AV245" i="15"/>
  <c r="AU245" i="15"/>
  <c r="AT245" i="15"/>
  <c r="AR245" i="15"/>
  <c r="AN245" i="15"/>
  <c r="AJ245" i="15"/>
  <c r="AC245" i="15"/>
  <c r="S245" i="15"/>
  <c r="AW244" i="15"/>
  <c r="AU244" i="15"/>
  <c r="AV244" i="15" s="1"/>
  <c r="AT244" i="15"/>
  <c r="AS244" i="15"/>
  <c r="AR244" i="15"/>
  <c r="AN244" i="15"/>
  <c r="AJ244" i="15"/>
  <c r="AF244" i="15"/>
  <c r="AC244" i="15"/>
  <c r="S244" i="15"/>
  <c r="AW243" i="15"/>
  <c r="AV243" i="15"/>
  <c r="AU243" i="15"/>
  <c r="AT243" i="15"/>
  <c r="AS243" i="15"/>
  <c r="AR243" i="15"/>
  <c r="AN243" i="15"/>
  <c r="AJ243" i="15"/>
  <c r="AF243" i="15"/>
  <c r="AC243" i="15"/>
  <c r="S243" i="15"/>
  <c r="AV242" i="15"/>
  <c r="AU242" i="15"/>
  <c r="AT242" i="15"/>
  <c r="AS242" i="15"/>
  <c r="AW242" i="15" s="1"/>
  <c r="AR242" i="15"/>
  <c r="AN242" i="15"/>
  <c r="AJ242" i="15"/>
  <c r="AF242" i="15"/>
  <c r="S242" i="15"/>
  <c r="AU241" i="15"/>
  <c r="AT241" i="15"/>
  <c r="AS241" i="15"/>
  <c r="AR241" i="15"/>
  <c r="AN241" i="15"/>
  <c r="AJ241" i="15"/>
  <c r="AF241" i="15"/>
  <c r="S241" i="15"/>
  <c r="AV240" i="15"/>
  <c r="AU240" i="15"/>
  <c r="AT240" i="15"/>
  <c r="AS240" i="15"/>
  <c r="AR240" i="15"/>
  <c r="AN240" i="15"/>
  <c r="AJ240" i="15"/>
  <c r="AF240" i="15"/>
  <c r="S240" i="15"/>
  <c r="AU239" i="15"/>
  <c r="AV239" i="15" s="1"/>
  <c r="AT239" i="15"/>
  <c r="AS239" i="15"/>
  <c r="AR239" i="15"/>
  <c r="AN239" i="15"/>
  <c r="AJ239" i="15"/>
  <c r="AF239" i="15"/>
  <c r="S239" i="15"/>
  <c r="AV238" i="15"/>
  <c r="AU238" i="15"/>
  <c r="AT238" i="15"/>
  <c r="AS238" i="15"/>
  <c r="AW238" i="15" s="1"/>
  <c r="AR238" i="15"/>
  <c r="AN238" i="15"/>
  <c r="AJ238" i="15"/>
  <c r="AF238" i="15"/>
  <c r="S238" i="15"/>
  <c r="AU237" i="15"/>
  <c r="AT237" i="15"/>
  <c r="AS237" i="15"/>
  <c r="AR237" i="15"/>
  <c r="AN237" i="15"/>
  <c r="AJ237" i="15"/>
  <c r="AF237" i="15"/>
  <c r="S237" i="15"/>
  <c r="AV236" i="15"/>
  <c r="AU236" i="15"/>
  <c r="AT236" i="15"/>
  <c r="AS236" i="15"/>
  <c r="AW236" i="15" s="1"/>
  <c r="AR236" i="15"/>
  <c r="AN236" i="15"/>
  <c r="AJ236" i="15"/>
  <c r="AF236" i="15"/>
  <c r="S236" i="15"/>
  <c r="AW235" i="15"/>
  <c r="AU235" i="15"/>
  <c r="AV235" i="15" s="1"/>
  <c r="AT235" i="15"/>
  <c r="AS235" i="15"/>
  <c r="AR235" i="15"/>
  <c r="AN235" i="15"/>
  <c r="AJ235" i="15"/>
  <c r="AF235" i="15"/>
  <c r="S235" i="15"/>
  <c r="AV234" i="15"/>
  <c r="AU234" i="15"/>
  <c r="AT234" i="15"/>
  <c r="AS234" i="15"/>
  <c r="AW234" i="15" s="1"/>
  <c r="AR234" i="15"/>
  <c r="AN234" i="15"/>
  <c r="AJ234" i="15"/>
  <c r="AF234" i="15"/>
  <c r="S234" i="15"/>
  <c r="AU233" i="15"/>
  <c r="AV233" i="15" s="1"/>
  <c r="AT233" i="15"/>
  <c r="AS233" i="15"/>
  <c r="AR233" i="15"/>
  <c r="AN233" i="15"/>
  <c r="AJ233" i="15"/>
  <c r="AF233" i="15"/>
  <c r="S233" i="15"/>
  <c r="AV232" i="15"/>
  <c r="AU232" i="15"/>
  <c r="AT232" i="15"/>
  <c r="AS232" i="15"/>
  <c r="AW232" i="15" s="1"/>
  <c r="AR232" i="15"/>
  <c r="AN232" i="15"/>
  <c r="AJ232" i="15"/>
  <c r="AF232" i="15"/>
  <c r="S232" i="15"/>
  <c r="AW231" i="15"/>
  <c r="AU231" i="15"/>
  <c r="AV231" i="15" s="1"/>
  <c r="AT231" i="15"/>
  <c r="AS231" i="15"/>
  <c r="AR231" i="15"/>
  <c r="AN231" i="15"/>
  <c r="AJ231" i="15"/>
  <c r="AF231" i="15"/>
  <c r="S231" i="15"/>
  <c r="AV230" i="15"/>
  <c r="AU230" i="15"/>
  <c r="AT230" i="15"/>
  <c r="AS230" i="15"/>
  <c r="AW230" i="15" s="1"/>
  <c r="AR230" i="15"/>
  <c r="AN230" i="15"/>
  <c r="AJ230" i="15"/>
  <c r="AF230" i="15"/>
  <c r="S230" i="15"/>
  <c r="AU229" i="15"/>
  <c r="AT229" i="15"/>
  <c r="AS229" i="15"/>
  <c r="AR229" i="15"/>
  <c r="AN229" i="15"/>
  <c r="AJ229" i="15"/>
  <c r="AF229" i="15"/>
  <c r="S229" i="15"/>
  <c r="AV228" i="15"/>
  <c r="AU228" i="15"/>
  <c r="AT228" i="15"/>
  <c r="AS228" i="15"/>
  <c r="AW228" i="15" s="1"/>
  <c r="AR228" i="15"/>
  <c r="AN228" i="15"/>
  <c r="AJ228" i="15"/>
  <c r="AF228" i="15"/>
  <c r="S228" i="15"/>
  <c r="AW227" i="15"/>
  <c r="AU227" i="15"/>
  <c r="AV227" i="15" s="1"/>
  <c r="AT227" i="15"/>
  <c r="AS227" i="15"/>
  <c r="AR227" i="15"/>
  <c r="AN227" i="15"/>
  <c r="AJ227" i="15"/>
  <c r="AF227" i="15"/>
  <c r="S227" i="15"/>
  <c r="AV226" i="15"/>
  <c r="AU226" i="15"/>
  <c r="AT226" i="15"/>
  <c r="AS226" i="15"/>
  <c r="AW226" i="15" s="1"/>
  <c r="AR226" i="15"/>
  <c r="AN226" i="15"/>
  <c r="AJ226" i="15"/>
  <c r="AF226" i="15"/>
  <c r="S226" i="15"/>
  <c r="AU225" i="15"/>
  <c r="AT225" i="15"/>
  <c r="AS225" i="15"/>
  <c r="AR225" i="15"/>
  <c r="AN225" i="15"/>
  <c r="AJ225" i="15"/>
  <c r="AF225" i="15"/>
  <c r="S225" i="15"/>
  <c r="AV224" i="15"/>
  <c r="AU224" i="15"/>
  <c r="AT224" i="15"/>
  <c r="AS224" i="15"/>
  <c r="AW224" i="15" s="1"/>
  <c r="AR224" i="15"/>
  <c r="AN224" i="15"/>
  <c r="AJ224" i="15"/>
  <c r="AF224" i="15"/>
  <c r="S224" i="15"/>
  <c r="AU223" i="15"/>
  <c r="AV223" i="15" s="1"/>
  <c r="AT223" i="15"/>
  <c r="AS223" i="15"/>
  <c r="AR223" i="15"/>
  <c r="AN223" i="15"/>
  <c r="AJ223" i="15"/>
  <c r="AF223" i="15"/>
  <c r="S223" i="15"/>
  <c r="AV222" i="15"/>
  <c r="AU222" i="15"/>
  <c r="AT222" i="15"/>
  <c r="AS222" i="15"/>
  <c r="AW222" i="15" s="1"/>
  <c r="AR222" i="15"/>
  <c r="AN222" i="15"/>
  <c r="AJ222" i="15"/>
  <c r="AF222" i="15"/>
  <c r="S222" i="15"/>
  <c r="AU221" i="15"/>
  <c r="AT221" i="15"/>
  <c r="AS221" i="15"/>
  <c r="AR221" i="15"/>
  <c r="AN221" i="15"/>
  <c r="AJ221" i="15"/>
  <c r="AF221" i="15"/>
  <c r="S221" i="15"/>
  <c r="AV220" i="15"/>
  <c r="AU220" i="15"/>
  <c r="AT220" i="15"/>
  <c r="AS220" i="15"/>
  <c r="AW220" i="15" s="1"/>
  <c r="AR220" i="15"/>
  <c r="AN220" i="15"/>
  <c r="AJ220" i="15"/>
  <c r="AF220" i="15"/>
  <c r="S220" i="15"/>
  <c r="AW219" i="15"/>
  <c r="AU219" i="15"/>
  <c r="AV219" i="15" s="1"/>
  <c r="AT219" i="15"/>
  <c r="AS219" i="15"/>
  <c r="AR219" i="15"/>
  <c r="AN219" i="15"/>
  <c r="AJ219" i="15"/>
  <c r="AF219" i="15"/>
  <c r="S219" i="15"/>
  <c r="AV218" i="15"/>
  <c r="AU218" i="15"/>
  <c r="AT218" i="15"/>
  <c r="AS218" i="15"/>
  <c r="AW218" i="15" s="1"/>
  <c r="AR218" i="15"/>
  <c r="AN218" i="15"/>
  <c r="AJ218" i="15"/>
  <c r="AF218" i="15"/>
  <c r="S218" i="15"/>
  <c r="AU217" i="15"/>
  <c r="AV217" i="15" s="1"/>
  <c r="AT217" i="15"/>
  <c r="AS217" i="15"/>
  <c r="AR217" i="15"/>
  <c r="AN217" i="15"/>
  <c r="AJ217" i="15"/>
  <c r="AF217" i="15"/>
  <c r="S217" i="15"/>
  <c r="AV216" i="15"/>
  <c r="AU216" i="15"/>
  <c r="AT216" i="15"/>
  <c r="AS216" i="15"/>
  <c r="AW216" i="15" s="1"/>
  <c r="AR216" i="15"/>
  <c r="AN216" i="15"/>
  <c r="AJ216" i="15"/>
  <c r="AF216" i="15"/>
  <c r="S216" i="15"/>
  <c r="AW215" i="15"/>
  <c r="AU215" i="15"/>
  <c r="AV215" i="15" s="1"/>
  <c r="AT215" i="15"/>
  <c r="AS215" i="15"/>
  <c r="AR215" i="15"/>
  <c r="AN215" i="15"/>
  <c r="AJ215" i="15"/>
  <c r="AF215" i="15"/>
  <c r="S215" i="15"/>
  <c r="AV214" i="15"/>
  <c r="AU214" i="15"/>
  <c r="AT214" i="15"/>
  <c r="AS214" i="15"/>
  <c r="AW214" i="15" s="1"/>
  <c r="AR214" i="15"/>
  <c r="AN214" i="15"/>
  <c r="AJ214" i="15"/>
  <c r="AF214" i="15"/>
  <c r="S214" i="15"/>
  <c r="AU213" i="15"/>
  <c r="AT213" i="15"/>
  <c r="AS213" i="15"/>
  <c r="AR213" i="15"/>
  <c r="AN213" i="15"/>
  <c r="AJ213" i="15"/>
  <c r="AF213" i="15"/>
  <c r="S213" i="15"/>
  <c r="AV212" i="15"/>
  <c r="AU212" i="15"/>
  <c r="AT212" i="15"/>
  <c r="AS212" i="15"/>
  <c r="AW212" i="15" s="1"/>
  <c r="AR212" i="15"/>
  <c r="AN212" i="15"/>
  <c r="AJ212" i="15"/>
  <c r="AF212" i="15"/>
  <c r="S212" i="15"/>
  <c r="AW211" i="15"/>
  <c r="AU211" i="15"/>
  <c r="AV211" i="15" s="1"/>
  <c r="AT211" i="15"/>
  <c r="AS211" i="15"/>
  <c r="AR211" i="15"/>
  <c r="AN211" i="15"/>
  <c r="AJ211" i="15"/>
  <c r="AF211" i="15"/>
  <c r="S211" i="15"/>
  <c r="AV210" i="15"/>
  <c r="AU210" i="15"/>
  <c r="AT210" i="15"/>
  <c r="AS210" i="15"/>
  <c r="AW210" i="15" s="1"/>
  <c r="AR210" i="15"/>
  <c r="AN210" i="15"/>
  <c r="AJ210" i="15"/>
  <c r="AF210" i="15"/>
  <c r="S210" i="15"/>
  <c r="AU209" i="15"/>
  <c r="AT209" i="15"/>
  <c r="AS209" i="15"/>
  <c r="AR209" i="15"/>
  <c r="AN209" i="15"/>
  <c r="AJ209" i="15"/>
  <c r="AF209" i="15"/>
  <c r="S209" i="15"/>
  <c r="AV208" i="15"/>
  <c r="AU208" i="15"/>
  <c r="AT208" i="15"/>
  <c r="AS208" i="15"/>
  <c r="D9" i="15" s="1"/>
  <c r="AR208" i="15"/>
  <c r="AN208" i="15"/>
  <c r="AJ208" i="15"/>
  <c r="AF208" i="15"/>
  <c r="S208" i="15"/>
  <c r="AU207" i="15"/>
  <c r="AV207" i="15" s="1"/>
  <c r="AT207" i="15"/>
  <c r="AS207" i="15"/>
  <c r="AR207" i="15"/>
  <c r="AN207" i="15"/>
  <c r="AJ207" i="15"/>
  <c r="AF207" i="15"/>
  <c r="S207" i="15"/>
  <c r="AV206" i="15"/>
  <c r="AU206" i="15"/>
  <c r="AT206" i="15"/>
  <c r="AS206" i="15"/>
  <c r="AW206" i="15" s="1"/>
  <c r="AR206" i="15"/>
  <c r="AN206" i="15"/>
  <c r="AJ206" i="15"/>
  <c r="AF206" i="15"/>
  <c r="S206" i="15"/>
  <c r="AU205" i="15"/>
  <c r="AT205" i="15"/>
  <c r="AS205" i="15"/>
  <c r="AR205" i="15"/>
  <c r="AN205" i="15"/>
  <c r="AJ205" i="15"/>
  <c r="AF205" i="15"/>
  <c r="S205" i="15"/>
  <c r="AV204" i="15"/>
  <c r="AU204" i="15"/>
  <c r="AT204" i="15"/>
  <c r="AS204" i="15"/>
  <c r="AW204" i="15" s="1"/>
  <c r="AR204" i="15"/>
  <c r="AN204" i="15"/>
  <c r="AJ204" i="15"/>
  <c r="AF204" i="15"/>
  <c r="S204" i="15"/>
  <c r="AW203" i="15"/>
  <c r="AU203" i="15"/>
  <c r="AV203" i="15" s="1"/>
  <c r="AT203" i="15"/>
  <c r="AS203" i="15"/>
  <c r="AR203" i="15"/>
  <c r="AN203" i="15"/>
  <c r="AJ203" i="15"/>
  <c r="AF203" i="15"/>
  <c r="S203" i="15"/>
  <c r="AV202" i="15"/>
  <c r="AU202" i="15"/>
  <c r="AT202" i="15"/>
  <c r="AS202" i="15"/>
  <c r="AW202" i="15" s="1"/>
  <c r="AR202" i="15"/>
  <c r="AN202" i="15"/>
  <c r="AJ202" i="15"/>
  <c r="AF202" i="15"/>
  <c r="S202" i="15"/>
  <c r="AU201" i="15"/>
  <c r="AV201" i="15" s="1"/>
  <c r="AT201" i="15"/>
  <c r="AS201" i="15"/>
  <c r="AR201" i="15"/>
  <c r="AN201" i="15"/>
  <c r="AJ201" i="15"/>
  <c r="AF201" i="15"/>
  <c r="S201" i="15"/>
  <c r="AV200" i="15"/>
  <c r="AU200" i="15"/>
  <c r="AT200" i="15"/>
  <c r="AS200" i="15"/>
  <c r="AW200" i="15" s="1"/>
  <c r="AR200" i="15"/>
  <c r="AN200" i="15"/>
  <c r="AJ200" i="15"/>
  <c r="AF200" i="15"/>
  <c r="S200" i="15"/>
  <c r="AW199" i="15"/>
  <c r="AU199" i="15"/>
  <c r="AV199" i="15" s="1"/>
  <c r="AT199" i="15"/>
  <c r="AS199" i="15"/>
  <c r="AR199" i="15"/>
  <c r="AN199" i="15"/>
  <c r="AJ199" i="15"/>
  <c r="AF199" i="15"/>
  <c r="S199" i="15"/>
  <c r="AV198" i="15"/>
  <c r="AU198" i="15"/>
  <c r="AT198" i="15"/>
  <c r="AS198" i="15"/>
  <c r="AW198" i="15" s="1"/>
  <c r="AR198" i="15"/>
  <c r="AN198" i="15"/>
  <c r="AJ198" i="15"/>
  <c r="AF198" i="15"/>
  <c r="S198" i="15"/>
  <c r="AU197" i="15"/>
  <c r="AV197" i="15" s="1"/>
  <c r="AT197" i="15"/>
  <c r="AS197" i="15"/>
  <c r="AR197" i="15"/>
  <c r="AN197" i="15"/>
  <c r="AJ197" i="15"/>
  <c r="AF197" i="15"/>
  <c r="S197" i="15"/>
  <c r="AV196" i="15"/>
  <c r="AU196" i="15"/>
  <c r="AT196" i="15"/>
  <c r="AS196" i="15"/>
  <c r="AW196" i="15" s="1"/>
  <c r="AR196" i="15"/>
  <c r="AN196" i="15"/>
  <c r="AJ196" i="15"/>
  <c r="AF196" i="15"/>
  <c r="S196" i="15"/>
  <c r="AU195" i="15"/>
  <c r="AV195" i="15" s="1"/>
  <c r="AT195" i="15"/>
  <c r="AS195" i="15"/>
  <c r="AW195" i="15" s="1"/>
  <c r="AR195" i="15"/>
  <c r="AN195" i="15"/>
  <c r="AJ195" i="15"/>
  <c r="AF195" i="15"/>
  <c r="S195" i="15"/>
  <c r="AU194" i="15"/>
  <c r="AV194" i="15" s="1"/>
  <c r="AT194" i="15"/>
  <c r="AS194" i="15"/>
  <c r="AR194" i="15"/>
  <c r="AN194" i="15"/>
  <c r="AJ194" i="15"/>
  <c r="AF194" i="15"/>
  <c r="S194" i="15"/>
  <c r="AU193" i="15"/>
  <c r="AT193" i="15"/>
  <c r="AS193" i="15"/>
  <c r="AR193" i="15"/>
  <c r="AN193" i="15"/>
  <c r="AJ193" i="15"/>
  <c r="AF193" i="15"/>
  <c r="S193" i="15"/>
  <c r="AW192" i="15"/>
  <c r="AU192" i="15"/>
  <c r="AV192" i="15" s="1"/>
  <c r="AT192" i="15"/>
  <c r="AS192" i="15"/>
  <c r="AR192" i="15"/>
  <c r="AN192" i="15"/>
  <c r="AJ192" i="15"/>
  <c r="AF192" i="15"/>
  <c r="S192" i="15"/>
  <c r="AU191" i="15"/>
  <c r="AV191" i="15" s="1"/>
  <c r="AT191" i="15"/>
  <c r="AS191" i="15"/>
  <c r="AR191" i="15"/>
  <c r="AN191" i="15"/>
  <c r="AJ191" i="15"/>
  <c r="AF191" i="15"/>
  <c r="S191" i="15"/>
  <c r="AV190" i="15"/>
  <c r="AU190" i="15"/>
  <c r="AT190" i="15"/>
  <c r="AS190" i="15"/>
  <c r="AW190" i="15" s="1"/>
  <c r="AR190" i="15"/>
  <c r="AN190" i="15"/>
  <c r="AJ190" i="15"/>
  <c r="AF190" i="15"/>
  <c r="S190" i="15"/>
  <c r="AU189" i="15"/>
  <c r="AV189" i="15" s="1"/>
  <c r="AT189" i="15"/>
  <c r="AS189" i="15"/>
  <c r="AR189" i="15"/>
  <c r="AN189" i="15"/>
  <c r="AJ189" i="15"/>
  <c r="AF189" i="15"/>
  <c r="S189" i="15"/>
  <c r="AW188" i="15"/>
  <c r="AU188" i="15"/>
  <c r="AV188" i="15" s="1"/>
  <c r="AT188" i="15"/>
  <c r="AS188" i="15"/>
  <c r="AR188" i="15"/>
  <c r="AN188" i="15"/>
  <c r="AJ188" i="15"/>
  <c r="AF188" i="15"/>
  <c r="S188" i="15"/>
  <c r="AW187" i="15"/>
  <c r="AU187" i="15"/>
  <c r="AV187" i="15" s="1"/>
  <c r="AT187" i="15"/>
  <c r="AS187" i="15"/>
  <c r="AR187" i="15"/>
  <c r="AN187" i="15"/>
  <c r="AJ187" i="15"/>
  <c r="AF187" i="15"/>
  <c r="S187" i="15"/>
  <c r="AU186" i="15"/>
  <c r="AV186" i="15" s="1"/>
  <c r="AT186" i="15"/>
  <c r="AS186" i="15"/>
  <c r="AR186" i="15"/>
  <c r="AN186" i="15"/>
  <c r="AJ186" i="15"/>
  <c r="AF186" i="15"/>
  <c r="S186" i="15"/>
  <c r="AW185" i="15"/>
  <c r="AU185" i="15"/>
  <c r="AV185" i="15" s="1"/>
  <c r="AT185" i="15"/>
  <c r="AS185" i="15"/>
  <c r="AR185" i="15"/>
  <c r="AN185" i="15"/>
  <c r="AJ185" i="15"/>
  <c r="AF185" i="15"/>
  <c r="S185" i="15"/>
  <c r="AU184" i="15"/>
  <c r="AV184" i="15" s="1"/>
  <c r="AT184" i="15"/>
  <c r="AS184" i="15"/>
  <c r="AW184" i="15" s="1"/>
  <c r="AR184" i="15"/>
  <c r="AN184" i="15"/>
  <c r="AJ184" i="15"/>
  <c r="AF184" i="15"/>
  <c r="S184" i="15"/>
  <c r="AU183" i="15"/>
  <c r="AV183" i="15" s="1"/>
  <c r="AT183" i="15"/>
  <c r="AS183" i="15"/>
  <c r="AR183" i="15"/>
  <c r="AN183" i="15"/>
  <c r="AJ183" i="15"/>
  <c r="AF183" i="15"/>
  <c r="S183" i="15"/>
  <c r="AV182" i="15"/>
  <c r="AU182" i="15"/>
  <c r="AT182" i="15"/>
  <c r="AS182" i="15"/>
  <c r="AW182" i="15" s="1"/>
  <c r="AR182" i="15"/>
  <c r="AN182" i="15"/>
  <c r="AJ182" i="15"/>
  <c r="AF182" i="15"/>
  <c r="S182" i="15"/>
  <c r="AU181" i="15"/>
  <c r="AV181" i="15" s="1"/>
  <c r="AT181" i="15"/>
  <c r="AS181" i="15"/>
  <c r="AW181" i="15" s="1"/>
  <c r="AR181" i="15"/>
  <c r="AN181" i="15"/>
  <c r="AJ181" i="15"/>
  <c r="AF181" i="15"/>
  <c r="S181" i="15"/>
  <c r="AU180" i="15"/>
  <c r="AV180" i="15" s="1"/>
  <c r="AT180" i="15"/>
  <c r="AS180" i="15"/>
  <c r="AW180" i="15" s="1"/>
  <c r="AR180" i="15"/>
  <c r="AN180" i="15"/>
  <c r="AJ180" i="15"/>
  <c r="AF180" i="15"/>
  <c r="S180" i="15"/>
  <c r="AW179" i="15"/>
  <c r="AU179" i="15"/>
  <c r="AV179" i="15" s="1"/>
  <c r="AT179" i="15"/>
  <c r="AS179" i="15"/>
  <c r="AR179" i="15"/>
  <c r="AN179" i="15"/>
  <c r="AJ179" i="15"/>
  <c r="AF179" i="15"/>
  <c r="S179" i="15"/>
  <c r="AV178" i="15"/>
  <c r="AU178" i="15"/>
  <c r="AT178" i="15"/>
  <c r="AS178" i="15"/>
  <c r="AW178" i="15" s="1"/>
  <c r="AR178" i="15"/>
  <c r="AN178" i="15"/>
  <c r="AJ178" i="15"/>
  <c r="AF178" i="15"/>
  <c r="S178" i="15"/>
  <c r="AU177" i="15"/>
  <c r="AV177" i="15" s="1"/>
  <c r="AT177" i="15"/>
  <c r="AS177" i="15"/>
  <c r="AW177" i="15" s="1"/>
  <c r="AR177" i="15"/>
  <c r="AN177" i="15"/>
  <c r="AJ177" i="15"/>
  <c r="AF177" i="15"/>
  <c r="S177" i="15"/>
  <c r="AU176" i="15"/>
  <c r="AV176" i="15" s="1"/>
  <c r="AT176" i="15"/>
  <c r="AS176" i="15"/>
  <c r="AR176" i="15"/>
  <c r="AN176" i="15"/>
  <c r="AJ176" i="15"/>
  <c r="AF176" i="15"/>
  <c r="S176" i="15"/>
  <c r="AU175" i="15"/>
  <c r="AT175" i="15"/>
  <c r="AS175" i="15"/>
  <c r="AR175" i="15"/>
  <c r="AN175" i="15"/>
  <c r="AJ175" i="15"/>
  <c r="AF175" i="15"/>
  <c r="S175" i="15"/>
  <c r="AV174" i="15"/>
  <c r="AU174" i="15"/>
  <c r="AT174" i="15"/>
  <c r="AS174" i="15"/>
  <c r="AW174" i="15" s="1"/>
  <c r="AR174" i="15"/>
  <c r="AN174" i="15"/>
  <c r="AJ174" i="15"/>
  <c r="AF174" i="15"/>
  <c r="S174" i="15"/>
  <c r="AU173" i="15"/>
  <c r="AV173" i="15" s="1"/>
  <c r="AT173" i="15"/>
  <c r="AS173" i="15"/>
  <c r="AW173" i="15" s="1"/>
  <c r="AR173" i="15"/>
  <c r="AN173" i="15"/>
  <c r="AJ173" i="15"/>
  <c r="AF173" i="15"/>
  <c r="S173" i="15"/>
  <c r="AU172" i="15"/>
  <c r="AV172" i="15" s="1"/>
  <c r="AT172" i="15"/>
  <c r="AS172" i="15"/>
  <c r="AR172" i="15"/>
  <c r="AN172" i="15"/>
  <c r="AJ172" i="15"/>
  <c r="AF172" i="15"/>
  <c r="S172" i="15"/>
  <c r="AW171" i="15"/>
  <c r="AU171" i="15"/>
  <c r="AV171" i="15" s="1"/>
  <c r="AT171" i="15"/>
  <c r="AS171" i="15"/>
  <c r="AR171" i="15"/>
  <c r="AN171" i="15"/>
  <c r="AJ171" i="15"/>
  <c r="AF171" i="15"/>
  <c r="S171" i="15"/>
  <c r="AU170" i="15"/>
  <c r="AV170" i="15" s="1"/>
  <c r="AT170" i="15"/>
  <c r="AS170" i="15"/>
  <c r="AW170" i="15" s="1"/>
  <c r="AR170" i="15"/>
  <c r="AN170" i="15"/>
  <c r="AJ170" i="15"/>
  <c r="AF170" i="15"/>
  <c r="S170" i="15"/>
  <c r="AU169" i="15"/>
  <c r="AT169" i="15"/>
  <c r="AS169" i="15"/>
  <c r="AR169" i="15"/>
  <c r="AN169" i="15"/>
  <c r="AJ169" i="15"/>
  <c r="AF169" i="15"/>
  <c r="S169" i="15"/>
  <c r="AU168" i="15"/>
  <c r="AV168" i="15" s="1"/>
  <c r="AT168" i="15"/>
  <c r="AS168" i="15"/>
  <c r="AW168" i="15" s="1"/>
  <c r="AR168" i="15"/>
  <c r="AN168" i="15"/>
  <c r="AJ168" i="15"/>
  <c r="AF168" i="15"/>
  <c r="S168" i="15"/>
  <c r="AU167" i="15"/>
  <c r="AV167" i="15" s="1"/>
  <c r="AT167" i="15"/>
  <c r="AS167" i="15"/>
  <c r="AR167" i="15"/>
  <c r="AN167" i="15"/>
  <c r="AJ167" i="15"/>
  <c r="AF167" i="15"/>
  <c r="S167" i="15"/>
  <c r="AV166" i="15"/>
  <c r="AU166" i="15"/>
  <c r="AT166" i="15"/>
  <c r="AS166" i="15"/>
  <c r="AW166" i="15" s="1"/>
  <c r="AR166" i="15"/>
  <c r="AN166" i="15"/>
  <c r="AJ166" i="15"/>
  <c r="AF166" i="15"/>
  <c r="S166" i="15"/>
  <c r="AU165" i="15"/>
  <c r="AV165" i="15" s="1"/>
  <c r="AT165" i="15"/>
  <c r="AS165" i="15"/>
  <c r="AR165" i="15"/>
  <c r="AN165" i="15"/>
  <c r="AJ165" i="15"/>
  <c r="AF165" i="15"/>
  <c r="S165" i="15"/>
  <c r="AU164" i="15"/>
  <c r="AV164" i="15" s="1"/>
  <c r="AT164" i="15"/>
  <c r="AS164" i="15"/>
  <c r="AW164" i="15" s="1"/>
  <c r="AR164" i="15"/>
  <c r="AN164" i="15"/>
  <c r="AJ164" i="15"/>
  <c r="AF164" i="15"/>
  <c r="S164" i="15"/>
  <c r="AW163" i="15"/>
  <c r="AU163" i="15"/>
  <c r="AV163" i="15" s="1"/>
  <c r="AT163" i="15"/>
  <c r="AS163" i="15"/>
  <c r="AR163" i="15"/>
  <c r="AN163" i="15"/>
  <c r="AJ163" i="15"/>
  <c r="AF163" i="15"/>
  <c r="S163" i="15"/>
  <c r="AU162" i="15"/>
  <c r="AV162" i="15" s="1"/>
  <c r="AT162" i="15"/>
  <c r="AS162" i="15"/>
  <c r="AW162" i="15" s="1"/>
  <c r="AR162" i="15"/>
  <c r="AN162" i="15"/>
  <c r="AJ162" i="15"/>
  <c r="AF162" i="15"/>
  <c r="S162" i="15"/>
  <c r="AU161" i="15"/>
  <c r="AV161" i="15" s="1"/>
  <c r="AT161" i="15"/>
  <c r="AO161" i="15"/>
  <c r="AR161" i="15" s="1"/>
  <c r="AN161" i="15"/>
  <c r="AJ161" i="15"/>
  <c r="AF161" i="15"/>
  <c r="S161" i="15"/>
  <c r="AW160" i="15"/>
  <c r="AU160" i="15"/>
  <c r="AT160" i="15"/>
  <c r="AV160" i="15" s="1"/>
  <c r="AS160" i="15"/>
  <c r="AR160" i="15"/>
  <c r="AN160" i="15"/>
  <c r="AJ160" i="15"/>
  <c r="AF160" i="15"/>
  <c r="S160" i="15"/>
  <c r="AU159" i="15"/>
  <c r="AT159" i="15"/>
  <c r="AV159" i="15" s="1"/>
  <c r="AS159" i="15"/>
  <c r="AR159" i="15"/>
  <c r="AN159" i="15"/>
  <c r="AJ159" i="15"/>
  <c r="AF159" i="15"/>
  <c r="S159" i="15"/>
  <c r="AW158" i="15"/>
  <c r="AV158" i="15"/>
  <c r="AU158" i="15"/>
  <c r="AT158" i="15"/>
  <c r="AS158" i="15"/>
  <c r="AR158" i="15"/>
  <c r="AN158" i="15"/>
  <c r="AJ158" i="15"/>
  <c r="AF158" i="15"/>
  <c r="S158" i="15"/>
  <c r="AU157" i="15"/>
  <c r="AT157" i="15"/>
  <c r="AV157" i="15" s="1"/>
  <c r="AR157" i="15"/>
  <c r="AK157" i="15"/>
  <c r="AS157" i="15" s="1"/>
  <c r="AJ157" i="15"/>
  <c r="AF157" i="15"/>
  <c r="S157" i="15"/>
  <c r="AU156" i="15"/>
  <c r="AV156" i="15" s="1"/>
  <c r="AT156" i="15"/>
  <c r="AS156" i="15"/>
  <c r="AR156" i="15"/>
  <c r="AN156" i="15"/>
  <c r="AJ156" i="15"/>
  <c r="AF156" i="15"/>
  <c r="S156" i="15"/>
  <c r="AV155" i="15"/>
  <c r="AU155" i="15"/>
  <c r="AT155" i="15"/>
  <c r="AS155" i="15"/>
  <c r="AW155" i="15" s="1"/>
  <c r="AR155" i="15"/>
  <c r="AN155" i="15"/>
  <c r="AG155" i="15"/>
  <c r="AJ155" i="15" s="1"/>
  <c r="AF155" i="15"/>
  <c r="S155" i="15"/>
  <c r="AU154" i="15"/>
  <c r="AT154" i="15"/>
  <c r="AV154" i="15" s="1"/>
  <c r="AS154" i="15"/>
  <c r="AW154" i="15" s="1"/>
  <c r="AR154" i="15"/>
  <c r="AN154" i="15"/>
  <c r="AJ154" i="15"/>
  <c r="AF154" i="15"/>
  <c r="S154" i="15"/>
  <c r="AW153" i="15"/>
  <c r="AV153" i="15"/>
  <c r="AU153" i="15"/>
  <c r="AT153" i="15"/>
  <c r="AS153" i="15"/>
  <c r="AR153" i="15"/>
  <c r="AN153" i="15"/>
  <c r="AJ153" i="15"/>
  <c r="AF153" i="15"/>
  <c r="S153" i="15"/>
  <c r="AV152" i="15"/>
  <c r="AU152" i="15"/>
  <c r="AT152" i="15"/>
  <c r="AS152" i="15"/>
  <c r="AW152" i="15" s="1"/>
  <c r="AR152" i="15"/>
  <c r="AN152" i="15"/>
  <c r="AJ152" i="15"/>
  <c r="AF152" i="15"/>
  <c r="S152" i="15"/>
  <c r="K7" i="15" s="1"/>
  <c r="M7" i="15" s="1"/>
  <c r="AU151" i="15"/>
  <c r="AT151" i="15"/>
  <c r="AS151" i="15"/>
  <c r="AR151" i="15"/>
  <c r="AN151" i="15"/>
  <c r="AJ151" i="15"/>
  <c r="AF151" i="15"/>
  <c r="S151" i="15"/>
  <c r="AV150" i="15"/>
  <c r="AU150" i="15"/>
  <c r="AT150" i="15"/>
  <c r="AR150" i="15"/>
  <c r="AN150" i="15"/>
  <c r="AJ150" i="15"/>
  <c r="AG150" i="15"/>
  <c r="AS150" i="15" s="1"/>
  <c r="AW150" i="15" s="1"/>
  <c r="AF150" i="15"/>
  <c r="S150" i="15"/>
  <c r="AW149" i="15"/>
  <c r="AU149" i="15"/>
  <c r="AV149" i="15" s="1"/>
  <c r="AT149" i="15"/>
  <c r="AS149" i="15"/>
  <c r="AR149" i="15"/>
  <c r="AN149" i="15"/>
  <c r="AJ149" i="15"/>
  <c r="AF149" i="15"/>
  <c r="AC149" i="15"/>
  <c r="S149" i="15"/>
  <c r="AV148" i="15"/>
  <c r="AU148" i="15"/>
  <c r="AT148" i="15"/>
  <c r="AR148" i="15"/>
  <c r="AN148" i="15"/>
  <c r="AJ148" i="15"/>
  <c r="AC148" i="15"/>
  <c r="AS148" i="15" s="1"/>
  <c r="AW148" i="15" s="1"/>
  <c r="S148" i="15"/>
  <c r="AU147" i="15"/>
  <c r="AV147" i="15" s="1"/>
  <c r="AT147" i="15"/>
  <c r="AS147" i="15"/>
  <c r="AW147" i="15" s="1"/>
  <c r="AR147" i="15"/>
  <c r="AN147" i="15"/>
  <c r="AJ147" i="15"/>
  <c r="AF147" i="15"/>
  <c r="AC147" i="15"/>
  <c r="S147" i="15"/>
  <c r="AV146" i="15"/>
  <c r="AU146" i="15"/>
  <c r="AT146" i="15"/>
  <c r="AR146" i="15"/>
  <c r="AN146" i="15"/>
  <c r="AJ146" i="15"/>
  <c r="AC146" i="15"/>
  <c r="S146" i="15"/>
  <c r="AW145" i="15"/>
  <c r="AU145" i="15"/>
  <c r="AV145" i="15" s="1"/>
  <c r="AT145" i="15"/>
  <c r="AS145" i="15"/>
  <c r="AR145" i="15"/>
  <c r="AN145" i="15"/>
  <c r="AJ145" i="15"/>
  <c r="AF145" i="15"/>
  <c r="S145" i="15"/>
  <c r="AU144" i="15"/>
  <c r="AV144" i="15" s="1"/>
  <c r="AT144" i="15"/>
  <c r="AO144" i="15"/>
  <c r="AS144" i="15" s="1"/>
  <c r="AW144" i="15" s="1"/>
  <c r="AN144" i="15"/>
  <c r="AJ144" i="15"/>
  <c r="AF144" i="15"/>
  <c r="S144" i="15"/>
  <c r="AV143" i="15"/>
  <c r="AU143" i="15"/>
  <c r="AT143" i="15"/>
  <c r="AS143" i="15"/>
  <c r="AW143" i="15" s="1"/>
  <c r="AR143" i="15"/>
  <c r="AO143" i="15"/>
  <c r="AN143" i="15"/>
  <c r="AJ143" i="15"/>
  <c r="AF143" i="15"/>
  <c r="S143" i="15"/>
  <c r="AU142" i="15"/>
  <c r="AV142" i="15" s="1"/>
  <c r="AT142" i="15"/>
  <c r="AO142" i="15"/>
  <c r="AR142" i="15" s="1"/>
  <c r="AN142" i="15"/>
  <c r="AJ142" i="15"/>
  <c r="AF142" i="15"/>
  <c r="S142" i="15"/>
  <c r="AW141" i="15"/>
  <c r="AV141" i="15"/>
  <c r="AU141" i="15"/>
  <c r="AT141" i="15"/>
  <c r="AS141" i="15"/>
  <c r="AR141" i="15"/>
  <c r="AN141" i="15"/>
  <c r="AJ141" i="15"/>
  <c r="AF141" i="15"/>
  <c r="S141" i="15"/>
  <c r="AU140" i="15"/>
  <c r="AT140" i="15"/>
  <c r="AV140" i="15" s="1"/>
  <c r="AS140" i="15"/>
  <c r="AW140" i="15" s="1"/>
  <c r="AR140" i="15"/>
  <c r="AO140" i="15"/>
  <c r="AN140" i="15"/>
  <c r="AJ140" i="15"/>
  <c r="AF140" i="15"/>
  <c r="S140" i="15"/>
  <c r="AU139" i="15"/>
  <c r="AV139" i="15" s="1"/>
  <c r="AT139" i="15"/>
  <c r="AO139" i="15"/>
  <c r="AR139" i="15" s="1"/>
  <c r="AN139" i="15"/>
  <c r="AJ139" i="15"/>
  <c r="AF139" i="15"/>
  <c r="S139" i="15"/>
  <c r="AW138" i="15"/>
  <c r="AU138" i="15"/>
  <c r="AT138" i="15"/>
  <c r="AV138" i="15" s="1"/>
  <c r="AS138" i="15"/>
  <c r="AR138" i="15"/>
  <c r="AO138" i="15"/>
  <c r="AN138" i="15"/>
  <c r="AJ138" i="15"/>
  <c r="AF138" i="15"/>
  <c r="S138" i="15"/>
  <c r="AV137" i="15"/>
  <c r="AU137" i="15"/>
  <c r="AT137" i="15"/>
  <c r="AS137" i="15"/>
  <c r="AW137" i="15" s="1"/>
  <c r="AR137" i="15"/>
  <c r="AO137" i="15"/>
  <c r="AN137" i="15"/>
  <c r="AJ137" i="15"/>
  <c r="AF137" i="15"/>
  <c r="S137" i="15"/>
  <c r="AU136" i="15"/>
  <c r="AT136" i="15"/>
  <c r="AV136" i="15" s="1"/>
  <c r="AS136" i="15"/>
  <c r="AR136" i="15"/>
  <c r="AO136" i="15"/>
  <c r="AN136" i="15"/>
  <c r="AJ136" i="15"/>
  <c r="AF136" i="15"/>
  <c r="S136" i="15"/>
  <c r="AW135" i="15"/>
  <c r="AU135" i="15"/>
  <c r="AV135" i="15" s="1"/>
  <c r="AT135" i="15"/>
  <c r="AS135" i="15"/>
  <c r="AR135" i="15"/>
  <c r="AN135" i="15"/>
  <c r="AJ135" i="15"/>
  <c r="AF135" i="15"/>
  <c r="S135" i="15"/>
  <c r="AU134" i="15"/>
  <c r="AV134" i="15" s="1"/>
  <c r="AT134" i="15"/>
  <c r="AS134" i="15"/>
  <c r="AW134" i="15" s="1"/>
  <c r="AR134" i="15"/>
  <c r="AN134" i="15"/>
  <c r="AK134" i="15"/>
  <c r="AJ134" i="15"/>
  <c r="AF134" i="15"/>
  <c r="S134" i="15"/>
  <c r="AV133" i="15"/>
  <c r="AU133" i="15"/>
  <c r="AT133" i="15"/>
  <c r="AR133" i="15"/>
  <c r="AN133" i="15"/>
  <c r="AK133" i="15"/>
  <c r="AS133" i="15" s="1"/>
  <c r="AJ133" i="15"/>
  <c r="AF133" i="15"/>
  <c r="S133" i="15"/>
  <c r="AU132" i="15"/>
  <c r="AV132" i="15" s="1"/>
  <c r="AT132" i="15"/>
  <c r="AS132" i="15"/>
  <c r="AW132" i="15" s="1"/>
  <c r="AR132" i="15"/>
  <c r="AN132" i="15"/>
  <c r="AK132" i="15"/>
  <c r="AJ132" i="15"/>
  <c r="AF132" i="15"/>
  <c r="S132" i="15"/>
  <c r="AV131" i="15"/>
  <c r="AU131" i="15"/>
  <c r="AT131" i="15"/>
  <c r="AS131" i="15"/>
  <c r="AW131" i="15" s="1"/>
  <c r="AR131" i="15"/>
  <c r="AK131" i="15"/>
  <c r="AN131" i="15" s="1"/>
  <c r="AJ131" i="15"/>
  <c r="AF131" i="15"/>
  <c r="S131" i="15"/>
  <c r="AU130" i="15"/>
  <c r="AV130" i="15" s="1"/>
  <c r="AT130" i="15"/>
  <c r="AR130" i="15"/>
  <c r="AN130" i="15"/>
  <c r="AG130" i="15"/>
  <c r="AF130" i="15"/>
  <c r="S130" i="15"/>
  <c r="AV129" i="15"/>
  <c r="AU129" i="15"/>
  <c r="AT129" i="15"/>
  <c r="AR129" i="15"/>
  <c r="AN129" i="15"/>
  <c r="AJ129" i="15"/>
  <c r="AG129" i="15"/>
  <c r="AS129" i="15" s="1"/>
  <c r="AW129" i="15" s="1"/>
  <c r="AF129" i="15"/>
  <c r="S129" i="15"/>
  <c r="AU128" i="15"/>
  <c r="AV128" i="15" s="1"/>
  <c r="AT128" i="15"/>
  <c r="AR128" i="15"/>
  <c r="AN128" i="15"/>
  <c r="AG128" i="15"/>
  <c r="AJ128" i="15" s="1"/>
  <c r="AF128" i="15"/>
  <c r="S128" i="15"/>
  <c r="AV127" i="15"/>
  <c r="AU127" i="15"/>
  <c r="AT127" i="15"/>
  <c r="AR127" i="15"/>
  <c r="AN127" i="15"/>
  <c r="AJ127" i="15"/>
  <c r="AC127" i="15"/>
  <c r="AS127" i="15" s="1"/>
  <c r="AW127" i="15" s="1"/>
  <c r="S127" i="15"/>
  <c r="AU126" i="15"/>
  <c r="AV126" i="15" s="1"/>
  <c r="AT126" i="15"/>
  <c r="AR126" i="15"/>
  <c r="AN126" i="15"/>
  <c r="AJ126" i="15"/>
  <c r="AC126" i="15"/>
  <c r="AS126" i="15" s="1"/>
  <c r="AW126" i="15" s="1"/>
  <c r="S126" i="15"/>
  <c r="AV125" i="15"/>
  <c r="AU125" i="15"/>
  <c r="AT125" i="15"/>
  <c r="AR125" i="15"/>
  <c r="AN125" i="15"/>
  <c r="AJ125" i="15"/>
  <c r="AC125" i="15"/>
  <c r="S125" i="15"/>
  <c r="AW124" i="15"/>
  <c r="AU124" i="15"/>
  <c r="AT124" i="15"/>
  <c r="AV124" i="15" s="1"/>
  <c r="AS124" i="15"/>
  <c r="AR124" i="15"/>
  <c r="AN124" i="15"/>
  <c r="AJ124" i="15"/>
  <c r="AF124" i="15"/>
  <c r="AC124" i="15"/>
  <c r="S124" i="15"/>
  <c r="AV123" i="15"/>
  <c r="AU123" i="15"/>
  <c r="AT123" i="15"/>
  <c r="AR123" i="15"/>
  <c r="AN123" i="15"/>
  <c r="AJ123" i="15"/>
  <c r="AC123" i="15"/>
  <c r="AS123" i="15" s="1"/>
  <c r="AW123" i="15" s="1"/>
  <c r="S123" i="15"/>
  <c r="AU122" i="15"/>
  <c r="AV122" i="15" s="1"/>
  <c r="AT122" i="15"/>
  <c r="AR122" i="15"/>
  <c r="AN122" i="15"/>
  <c r="AJ122" i="15"/>
  <c r="AC122" i="15"/>
  <c r="AS122" i="15" s="1"/>
  <c r="AW122" i="15" s="1"/>
  <c r="S122" i="15"/>
  <c r="AV121" i="15"/>
  <c r="AU121" i="15"/>
  <c r="AT121" i="15"/>
  <c r="AR121" i="15"/>
  <c r="AN121" i="15"/>
  <c r="AJ121" i="15"/>
  <c r="AC121" i="15"/>
  <c r="AS121" i="15" s="1"/>
  <c r="AW121" i="15" s="1"/>
  <c r="S121" i="15"/>
  <c r="AU120" i="15"/>
  <c r="AT120" i="15"/>
  <c r="AV120" i="15" s="1"/>
  <c r="AR120" i="15"/>
  <c r="AN120" i="15"/>
  <c r="AJ120" i="15"/>
  <c r="AC120" i="15"/>
  <c r="AS120" i="15" s="1"/>
  <c r="S120" i="15"/>
  <c r="AU119" i="15"/>
  <c r="AT119" i="15"/>
  <c r="AV119" i="15" s="1"/>
  <c r="AS119" i="15"/>
  <c r="AW119" i="15" s="1"/>
  <c r="AR119" i="15"/>
  <c r="AN119" i="15"/>
  <c r="AJ119" i="15"/>
  <c r="AF119" i="15"/>
  <c r="S119" i="15"/>
  <c r="AU118" i="15"/>
  <c r="AV118" i="15" s="1"/>
  <c r="AT118" i="15"/>
  <c r="AO118" i="15"/>
  <c r="AN118" i="15"/>
  <c r="AJ118" i="15"/>
  <c r="AF118" i="15"/>
  <c r="S118" i="15"/>
  <c r="L6" i="15" s="1"/>
  <c r="AU117" i="15"/>
  <c r="AT117" i="15"/>
  <c r="AV117" i="15" s="1"/>
  <c r="AO117" i="15"/>
  <c r="AS117" i="15" s="1"/>
  <c r="AN117" i="15"/>
  <c r="AJ117" i="15"/>
  <c r="AF117" i="15"/>
  <c r="S117" i="15"/>
  <c r="AW116" i="15"/>
  <c r="AU116" i="15"/>
  <c r="AT116" i="15"/>
  <c r="AV116" i="15" s="1"/>
  <c r="AS116" i="15"/>
  <c r="AO116" i="15"/>
  <c r="AR116" i="15" s="1"/>
  <c r="AN116" i="15"/>
  <c r="AJ116" i="15"/>
  <c r="AF116" i="15"/>
  <c r="S116" i="15"/>
  <c r="AV115" i="15"/>
  <c r="AU115" i="15"/>
  <c r="AT115" i="15"/>
  <c r="AS115" i="15"/>
  <c r="AW115" i="15" s="1"/>
  <c r="AR115" i="15"/>
  <c r="AN115" i="15"/>
  <c r="AJ115" i="15"/>
  <c r="AF115" i="15"/>
  <c r="S115" i="15"/>
  <c r="AU114" i="15"/>
  <c r="AT114" i="15"/>
  <c r="AV114" i="15" s="1"/>
  <c r="AR114" i="15"/>
  <c r="AK114" i="15"/>
  <c r="AJ114" i="15"/>
  <c r="AF114" i="15"/>
  <c r="S114" i="15"/>
  <c r="AU113" i="15"/>
  <c r="AT113" i="15"/>
  <c r="AV113" i="15" s="1"/>
  <c r="AS113" i="15"/>
  <c r="AW113" i="15" s="1"/>
  <c r="AR113" i="15"/>
  <c r="AK113" i="15"/>
  <c r="AN113" i="15" s="1"/>
  <c r="AJ113" i="15"/>
  <c r="AF113" i="15"/>
  <c r="S113" i="15"/>
  <c r="AV112" i="15"/>
  <c r="AU112" i="15"/>
  <c r="AT112" i="15"/>
  <c r="AS112" i="15"/>
  <c r="AW112" i="15" s="1"/>
  <c r="AR112" i="15"/>
  <c r="AK112" i="15"/>
  <c r="AN112" i="15" s="1"/>
  <c r="AJ112" i="15"/>
  <c r="AF112" i="15"/>
  <c r="S112" i="15"/>
  <c r="AU111" i="15"/>
  <c r="AV111" i="15" s="1"/>
  <c r="AT111" i="15"/>
  <c r="AS111" i="15"/>
  <c r="AW111" i="15" s="1"/>
  <c r="AR111" i="15"/>
  <c r="AN111" i="15"/>
  <c r="AK111" i="15"/>
  <c r="AJ111" i="15"/>
  <c r="AF111" i="15"/>
  <c r="S111" i="15"/>
  <c r="AU110" i="15"/>
  <c r="AT110" i="15"/>
  <c r="AV110" i="15" s="1"/>
  <c r="AR110" i="15"/>
  <c r="AN110" i="15"/>
  <c r="AJ110" i="15"/>
  <c r="AG110" i="15"/>
  <c r="AS110" i="15" s="1"/>
  <c r="AW110" i="15" s="1"/>
  <c r="AF110" i="15"/>
  <c r="S110" i="15"/>
  <c r="AU109" i="15"/>
  <c r="AT109" i="15"/>
  <c r="AV109" i="15" s="1"/>
  <c r="AR109" i="15"/>
  <c r="AN109" i="15"/>
  <c r="AG109" i="15"/>
  <c r="AJ109" i="15" s="1"/>
  <c r="AF109" i="15"/>
  <c r="S109" i="15"/>
  <c r="AV108" i="15"/>
  <c r="AU108" i="15"/>
  <c r="AT108" i="15"/>
  <c r="AR108" i="15"/>
  <c r="AN108" i="15"/>
  <c r="AG108" i="15"/>
  <c r="AJ108" i="15" s="1"/>
  <c r="AF108" i="15"/>
  <c r="S108" i="15"/>
  <c r="AU107" i="15"/>
  <c r="AV107" i="15" s="1"/>
  <c r="AT107" i="15"/>
  <c r="AR107" i="15"/>
  <c r="AN107" i="15"/>
  <c r="AG107" i="15"/>
  <c r="AJ107" i="15" s="1"/>
  <c r="AF107" i="15"/>
  <c r="S107" i="15"/>
  <c r="AU106" i="15"/>
  <c r="AT106" i="15"/>
  <c r="AV106" i="15" s="1"/>
  <c r="AR106" i="15"/>
  <c r="AN106" i="15"/>
  <c r="AJ106" i="15"/>
  <c r="AC106" i="15"/>
  <c r="AS106" i="15" s="1"/>
  <c r="AW106" i="15" s="1"/>
  <c r="S106" i="15"/>
  <c r="AU105" i="15"/>
  <c r="AT105" i="15"/>
  <c r="AV105" i="15" s="1"/>
  <c r="AS105" i="15"/>
  <c r="AW105" i="15" s="1"/>
  <c r="AR105" i="15"/>
  <c r="AN105" i="15"/>
  <c r="AJ105" i="15"/>
  <c r="AF105" i="15"/>
  <c r="AC105" i="15"/>
  <c r="S105" i="15"/>
  <c r="AV104" i="15"/>
  <c r="AU104" i="15"/>
  <c r="AT104" i="15"/>
  <c r="AR104" i="15"/>
  <c r="AN104" i="15"/>
  <c r="AJ104" i="15"/>
  <c r="AC104" i="15"/>
  <c r="S104" i="15"/>
  <c r="AU103" i="15"/>
  <c r="AV103" i="15" s="1"/>
  <c r="AT103" i="15"/>
  <c r="AR103" i="15"/>
  <c r="AN103" i="15"/>
  <c r="AJ103" i="15"/>
  <c r="AC103" i="15"/>
  <c r="AS103" i="15" s="1"/>
  <c r="S103" i="15"/>
  <c r="AU102" i="15"/>
  <c r="AT102" i="15"/>
  <c r="AV102" i="15" s="1"/>
  <c r="AS102" i="15"/>
  <c r="AR102" i="15"/>
  <c r="AN102" i="15"/>
  <c r="AJ102" i="15"/>
  <c r="AF102" i="15"/>
  <c r="S102" i="15"/>
  <c r="AV101" i="15"/>
  <c r="AU101" i="15"/>
  <c r="AT101" i="15"/>
  <c r="AS101" i="15"/>
  <c r="AW101" i="15" s="1"/>
  <c r="AR101" i="15"/>
  <c r="AN101" i="15"/>
  <c r="AJ101" i="15"/>
  <c r="AF101" i="15"/>
  <c r="S101" i="15"/>
  <c r="AU100" i="15"/>
  <c r="AT100" i="15"/>
  <c r="AV100" i="15" s="1"/>
  <c r="AO100" i="15"/>
  <c r="AS100" i="15" s="1"/>
  <c r="AN100" i="15"/>
  <c r="AJ100" i="15"/>
  <c r="AF100" i="15"/>
  <c r="S100" i="15"/>
  <c r="AW99" i="15"/>
  <c r="AU99" i="15"/>
  <c r="AT99" i="15"/>
  <c r="AV99" i="15" s="1"/>
  <c r="AS99" i="15"/>
  <c r="AO99" i="15"/>
  <c r="AR99" i="15" s="1"/>
  <c r="AN99" i="15"/>
  <c r="AJ99" i="15"/>
  <c r="AF99" i="15"/>
  <c r="S99" i="15"/>
  <c r="AV98" i="15"/>
  <c r="AU98" i="15"/>
  <c r="AT98" i="15"/>
  <c r="AS98" i="15"/>
  <c r="AW98" i="15" s="1"/>
  <c r="AR98" i="15"/>
  <c r="AO98" i="15"/>
  <c r="AN98" i="15"/>
  <c r="AJ98" i="15"/>
  <c r="AF98" i="15"/>
  <c r="S98" i="15"/>
  <c r="AU97" i="15"/>
  <c r="AV97" i="15" s="1"/>
  <c r="AT97" i="15"/>
  <c r="AO97" i="15"/>
  <c r="AN97" i="15"/>
  <c r="AJ97" i="15"/>
  <c r="AF97" i="15"/>
  <c r="S97" i="15"/>
  <c r="AU96" i="15"/>
  <c r="AT96" i="15"/>
  <c r="AV96" i="15" s="1"/>
  <c r="AO96" i="15"/>
  <c r="AS96" i="15" s="1"/>
  <c r="AW96" i="15" s="1"/>
  <c r="AN96" i="15"/>
  <c r="AJ96" i="15"/>
  <c r="AF96" i="15"/>
  <c r="S96" i="15"/>
  <c r="AW95" i="15"/>
  <c r="AU95" i="15"/>
  <c r="AV95" i="15" s="1"/>
  <c r="AS95" i="15"/>
  <c r="AR95" i="15"/>
  <c r="AK95" i="15"/>
  <c r="AN95" i="15" s="1"/>
  <c r="AJ95" i="15"/>
  <c r="AF95" i="15"/>
  <c r="S95" i="15"/>
  <c r="AU94" i="15"/>
  <c r="AV94" i="15" s="1"/>
  <c r="AR94" i="15"/>
  <c r="AN94" i="15"/>
  <c r="AJ94" i="15"/>
  <c r="AG94" i="15"/>
  <c r="AS94" i="15" s="1"/>
  <c r="AW94" i="15" s="1"/>
  <c r="AF94" i="15"/>
  <c r="S94" i="15"/>
  <c r="AU93" i="15"/>
  <c r="AV93" i="15" s="1"/>
  <c r="AR93" i="15"/>
  <c r="AN93" i="15"/>
  <c r="AG93" i="15"/>
  <c r="AJ93" i="15" s="1"/>
  <c r="AF93" i="15"/>
  <c r="S93" i="15"/>
  <c r="AU92" i="15"/>
  <c r="AV92" i="15" s="1"/>
  <c r="AR92" i="15"/>
  <c r="AN92" i="15"/>
  <c r="AJ92" i="15"/>
  <c r="AG92" i="15"/>
  <c r="AS92" i="15" s="1"/>
  <c r="AW92" i="15" s="1"/>
  <c r="AF92" i="15"/>
  <c r="S92" i="15"/>
  <c r="AU91" i="15"/>
  <c r="AV91" i="15" s="1"/>
  <c r="AR91" i="15"/>
  <c r="AN91" i="15"/>
  <c r="AG91" i="15"/>
  <c r="AJ91" i="15" s="1"/>
  <c r="AF91" i="15"/>
  <c r="S91" i="15"/>
  <c r="AU90" i="15"/>
  <c r="AV90" i="15" s="1"/>
  <c r="AR90" i="15"/>
  <c r="AN90" i="15"/>
  <c r="AJ90" i="15"/>
  <c r="AC90" i="15"/>
  <c r="AS90" i="15" s="1"/>
  <c r="AW90" i="15" s="1"/>
  <c r="S90" i="15"/>
  <c r="AU89" i="15"/>
  <c r="AV89" i="15" s="1"/>
  <c r="AR89" i="15"/>
  <c r="AN89" i="15"/>
  <c r="AJ89" i="15"/>
  <c r="AC89" i="15"/>
  <c r="S89" i="15"/>
  <c r="AU88" i="15"/>
  <c r="AV88" i="15" s="1"/>
  <c r="AR88" i="15"/>
  <c r="AN88" i="15"/>
  <c r="AJ88" i="15"/>
  <c r="AC88" i="15"/>
  <c r="AS88" i="15" s="1"/>
  <c r="AW88" i="15" s="1"/>
  <c r="S88" i="15"/>
  <c r="AU87" i="15"/>
  <c r="AV87" i="15" s="1"/>
  <c r="AR87" i="15"/>
  <c r="AN87" i="15"/>
  <c r="AJ87" i="15"/>
  <c r="AC87" i="15"/>
  <c r="S87" i="15"/>
  <c r="AU86" i="15"/>
  <c r="AV86" i="15" s="1"/>
  <c r="AR86" i="15"/>
  <c r="AN86" i="15"/>
  <c r="AJ86" i="15"/>
  <c r="AC86" i="15"/>
  <c r="AS86" i="15" s="1"/>
  <c r="AW86" i="15" s="1"/>
  <c r="S86" i="15"/>
  <c r="AU85" i="15"/>
  <c r="AV85" i="15" s="1"/>
  <c r="AR85" i="15"/>
  <c r="AN85" i="15"/>
  <c r="AJ85" i="15"/>
  <c r="AC85" i="15"/>
  <c r="S85" i="15"/>
  <c r="AU84" i="15"/>
  <c r="AV84" i="15" s="1"/>
  <c r="AR84" i="15"/>
  <c r="AN84" i="15"/>
  <c r="AJ84" i="15"/>
  <c r="AC84" i="15"/>
  <c r="AS84" i="15" s="1"/>
  <c r="AW84" i="15" s="1"/>
  <c r="S84" i="15"/>
  <c r="AU83" i="15"/>
  <c r="AV83" i="15" s="1"/>
  <c r="AR83" i="15"/>
  <c r="AN83" i="15"/>
  <c r="AJ83" i="15"/>
  <c r="AC83" i="15"/>
  <c r="S83" i="15"/>
  <c r="AU82" i="15"/>
  <c r="AV82" i="15" s="1"/>
  <c r="AR82" i="15"/>
  <c r="AN82" i="15"/>
  <c r="AJ82" i="15"/>
  <c r="AC82" i="15"/>
  <c r="AS82" i="15" s="1"/>
  <c r="S82" i="15"/>
  <c r="AU81" i="15"/>
  <c r="AT81" i="15"/>
  <c r="AV81" i="15" s="1"/>
  <c r="AS81" i="15"/>
  <c r="AW81" i="15" s="1"/>
  <c r="AR81" i="15"/>
  <c r="AN81" i="15"/>
  <c r="AJ81" i="15"/>
  <c r="AF81" i="15"/>
  <c r="S81" i="15"/>
  <c r="AU80" i="15"/>
  <c r="AV80" i="15" s="1"/>
  <c r="AT80" i="15"/>
  <c r="AS80" i="15"/>
  <c r="AR80" i="15"/>
  <c r="AN80" i="15"/>
  <c r="AJ80" i="15"/>
  <c r="AF80" i="15"/>
  <c r="S80" i="15"/>
  <c r="AW79" i="15"/>
  <c r="AU79" i="15"/>
  <c r="AT79" i="15"/>
  <c r="AV79" i="15" s="1"/>
  <c r="AS79" i="15"/>
  <c r="AR79" i="15"/>
  <c r="AN79" i="15"/>
  <c r="AJ79" i="15"/>
  <c r="AF79" i="15"/>
  <c r="S79" i="15"/>
  <c r="AU78" i="15"/>
  <c r="AV78" i="15" s="1"/>
  <c r="AT78" i="15"/>
  <c r="AS78" i="15"/>
  <c r="AR78" i="15"/>
  <c r="AN78" i="15"/>
  <c r="AJ78" i="15"/>
  <c r="AF78" i="15"/>
  <c r="S78" i="15"/>
  <c r="AU77" i="15"/>
  <c r="AT77" i="15"/>
  <c r="AV77" i="15" s="1"/>
  <c r="AS77" i="15"/>
  <c r="AW77" i="15" s="1"/>
  <c r="AR77" i="15"/>
  <c r="AN77" i="15"/>
  <c r="AJ77" i="15"/>
  <c r="AF77" i="15"/>
  <c r="S77" i="15"/>
  <c r="AU76" i="15"/>
  <c r="AV76" i="15" s="1"/>
  <c r="AT76" i="15"/>
  <c r="AS76" i="15"/>
  <c r="AW76" i="15" s="1"/>
  <c r="AR76" i="15"/>
  <c r="AN76" i="15"/>
  <c r="AJ76" i="15"/>
  <c r="AF76" i="15"/>
  <c r="S76" i="15"/>
  <c r="AU75" i="15"/>
  <c r="AT75" i="15"/>
  <c r="AV75" i="15" s="1"/>
  <c r="AS75" i="15"/>
  <c r="AW75" i="15" s="1"/>
  <c r="AR75" i="15"/>
  <c r="AN75" i="15"/>
  <c r="AJ75" i="15"/>
  <c r="AF75" i="15"/>
  <c r="S75" i="15"/>
  <c r="AU74" i="15"/>
  <c r="AV74" i="15" s="1"/>
  <c r="AT74" i="15"/>
  <c r="AS74" i="15"/>
  <c r="AW74" i="15" s="1"/>
  <c r="AR74" i="15"/>
  <c r="AN74" i="15"/>
  <c r="AJ74" i="15"/>
  <c r="AF74" i="15"/>
  <c r="S74" i="15"/>
  <c r="AU73" i="15"/>
  <c r="AT73" i="15"/>
  <c r="AV73" i="15" s="1"/>
  <c r="AS73" i="15"/>
  <c r="AW73" i="15" s="1"/>
  <c r="AR73" i="15"/>
  <c r="AN73" i="15"/>
  <c r="AJ73" i="15"/>
  <c r="AF73" i="15"/>
  <c r="S73" i="15"/>
  <c r="AU72" i="15"/>
  <c r="AV72" i="15" s="1"/>
  <c r="AT72" i="15"/>
  <c r="AS72" i="15"/>
  <c r="AR72" i="15"/>
  <c r="AN72" i="15"/>
  <c r="AJ72" i="15"/>
  <c r="AF72" i="15"/>
  <c r="S72" i="15"/>
  <c r="AW71" i="15"/>
  <c r="AU71" i="15"/>
  <c r="AT71" i="15"/>
  <c r="AV71" i="15" s="1"/>
  <c r="AS71" i="15"/>
  <c r="AR71" i="15"/>
  <c r="AN71" i="15"/>
  <c r="AJ71" i="15"/>
  <c r="AF71" i="15"/>
  <c r="S71" i="15"/>
  <c r="AU70" i="15"/>
  <c r="AV70" i="15" s="1"/>
  <c r="AT70" i="15"/>
  <c r="AS70" i="15"/>
  <c r="AR70" i="15"/>
  <c r="AN70" i="15"/>
  <c r="AJ70" i="15"/>
  <c r="AF70" i="15"/>
  <c r="S70" i="15"/>
  <c r="AU69" i="15"/>
  <c r="AT69" i="15"/>
  <c r="AV69" i="15" s="1"/>
  <c r="AS69" i="15"/>
  <c r="AW69" i="15" s="1"/>
  <c r="AR69" i="15"/>
  <c r="AN69" i="15"/>
  <c r="AJ69" i="15"/>
  <c r="AF69" i="15"/>
  <c r="S69" i="15"/>
  <c r="AU68" i="15"/>
  <c r="AV68" i="15" s="1"/>
  <c r="AT68" i="15"/>
  <c r="AS68" i="15"/>
  <c r="AW68" i="15" s="1"/>
  <c r="AR68" i="15"/>
  <c r="AN68" i="15"/>
  <c r="AJ68" i="15"/>
  <c r="AF68" i="15"/>
  <c r="S68" i="15"/>
  <c r="AU67" i="15"/>
  <c r="AT67" i="15"/>
  <c r="AV67" i="15" s="1"/>
  <c r="AS67" i="15"/>
  <c r="AW67" i="15" s="1"/>
  <c r="AR67" i="15"/>
  <c r="AN67" i="15"/>
  <c r="AJ67" i="15"/>
  <c r="AF67" i="15"/>
  <c r="S67" i="15"/>
  <c r="AU66" i="15"/>
  <c r="AV66" i="15" s="1"/>
  <c r="AT66" i="15"/>
  <c r="AS66" i="15"/>
  <c r="AW66" i="15" s="1"/>
  <c r="AR66" i="15"/>
  <c r="AN66" i="15"/>
  <c r="AJ66" i="15"/>
  <c r="AF66" i="15"/>
  <c r="S66" i="15"/>
  <c r="AU65" i="15"/>
  <c r="AT65" i="15"/>
  <c r="AV65" i="15" s="1"/>
  <c r="AS65" i="15"/>
  <c r="AW65" i="15" s="1"/>
  <c r="AR65" i="15"/>
  <c r="AN65" i="15"/>
  <c r="AJ65" i="15"/>
  <c r="AF65" i="15"/>
  <c r="S65" i="15"/>
  <c r="AU64" i="15"/>
  <c r="AV64" i="15" s="1"/>
  <c r="AT64" i="15"/>
  <c r="AS64" i="15"/>
  <c r="AR64" i="15"/>
  <c r="AN64" i="15"/>
  <c r="AJ64" i="15"/>
  <c r="AF64" i="15"/>
  <c r="S64" i="15"/>
  <c r="AW63" i="15"/>
  <c r="AU63" i="15"/>
  <c r="AT63" i="15"/>
  <c r="AV63" i="15" s="1"/>
  <c r="AS63" i="15"/>
  <c r="AR63" i="15"/>
  <c r="AN63" i="15"/>
  <c r="AJ63" i="15"/>
  <c r="AF63" i="15"/>
  <c r="S63" i="15"/>
  <c r="AU62" i="15"/>
  <c r="AV62" i="15" s="1"/>
  <c r="AT62" i="15"/>
  <c r="AS62" i="15"/>
  <c r="AR62" i="15"/>
  <c r="AN62" i="15"/>
  <c r="AJ62" i="15"/>
  <c r="AF62" i="15"/>
  <c r="S62" i="15"/>
  <c r="AU61" i="15"/>
  <c r="AT61" i="15"/>
  <c r="AV61" i="15" s="1"/>
  <c r="AS61" i="15"/>
  <c r="AW61" i="15" s="1"/>
  <c r="AR61" i="15"/>
  <c r="AN61" i="15"/>
  <c r="AJ61" i="15"/>
  <c r="AF61" i="15"/>
  <c r="S61" i="15"/>
  <c r="AU60" i="15"/>
  <c r="AV60" i="15" s="1"/>
  <c r="AT60" i="15"/>
  <c r="AS60" i="15"/>
  <c r="AW60" i="15" s="1"/>
  <c r="AR60" i="15"/>
  <c r="AN60" i="15"/>
  <c r="AJ60" i="15"/>
  <c r="AF60" i="15"/>
  <c r="S60" i="15"/>
  <c r="AU59" i="15"/>
  <c r="AT59" i="15"/>
  <c r="AV59" i="15" s="1"/>
  <c r="AS59" i="15"/>
  <c r="AW59" i="15" s="1"/>
  <c r="AR59" i="15"/>
  <c r="AN59" i="15"/>
  <c r="AJ59" i="15"/>
  <c r="AF59" i="15"/>
  <c r="S59" i="15"/>
  <c r="AU58" i="15"/>
  <c r="AV58" i="15" s="1"/>
  <c r="AT58" i="15"/>
  <c r="AS58" i="15"/>
  <c r="AW58" i="15" s="1"/>
  <c r="AR58" i="15"/>
  <c r="AN58" i="15"/>
  <c r="AJ58" i="15"/>
  <c r="AF58" i="15"/>
  <c r="S58" i="15"/>
  <c r="AU57" i="15"/>
  <c r="AT57" i="15"/>
  <c r="AV57" i="15" s="1"/>
  <c r="AS57" i="15"/>
  <c r="AW57" i="15" s="1"/>
  <c r="AR57" i="15"/>
  <c r="AN57" i="15"/>
  <c r="AJ57" i="15"/>
  <c r="AF57" i="15"/>
  <c r="S57" i="15"/>
  <c r="AU56" i="15"/>
  <c r="AV56" i="15" s="1"/>
  <c r="AT56" i="15"/>
  <c r="AS56" i="15"/>
  <c r="AR56" i="15"/>
  <c r="AN56" i="15"/>
  <c r="AJ56" i="15"/>
  <c r="AF56" i="15"/>
  <c r="S56" i="15"/>
  <c r="AW55" i="15"/>
  <c r="AU55" i="15"/>
  <c r="AT55" i="15"/>
  <c r="AV55" i="15" s="1"/>
  <c r="AS55" i="15"/>
  <c r="AR55" i="15"/>
  <c r="AN55" i="15"/>
  <c r="AJ55" i="15"/>
  <c r="AF55" i="15"/>
  <c r="S55" i="15"/>
  <c r="AU54" i="15"/>
  <c r="AV54" i="15" s="1"/>
  <c r="AT54" i="15"/>
  <c r="AS54" i="15"/>
  <c r="AR54" i="15"/>
  <c r="AN54" i="15"/>
  <c r="AJ54" i="15"/>
  <c r="AF54" i="15"/>
  <c r="S54" i="15"/>
  <c r="AU53" i="15"/>
  <c r="AT53" i="15"/>
  <c r="AV53" i="15" s="1"/>
  <c r="AS53" i="15"/>
  <c r="AW53" i="15" s="1"/>
  <c r="AR53" i="15"/>
  <c r="AN53" i="15"/>
  <c r="AJ53" i="15"/>
  <c r="AF53" i="15"/>
  <c r="S53" i="15"/>
  <c r="AU52" i="15"/>
  <c r="AV52" i="15" s="1"/>
  <c r="AT52" i="15"/>
  <c r="AS52" i="15"/>
  <c r="AW52" i="15" s="1"/>
  <c r="AR52" i="15"/>
  <c r="AN52" i="15"/>
  <c r="AJ52" i="15"/>
  <c r="AF52" i="15"/>
  <c r="S52" i="15"/>
  <c r="AU51" i="15"/>
  <c r="AT51" i="15"/>
  <c r="AV51" i="15" s="1"/>
  <c r="AS51" i="15"/>
  <c r="AW51" i="15" s="1"/>
  <c r="AR51" i="15"/>
  <c r="AN51" i="15"/>
  <c r="AJ51" i="15"/>
  <c r="AF51" i="15"/>
  <c r="S51" i="15"/>
  <c r="AU50" i="15"/>
  <c r="AV50" i="15" s="1"/>
  <c r="AT50" i="15"/>
  <c r="AS50" i="15"/>
  <c r="AW50" i="15" s="1"/>
  <c r="AR50" i="15"/>
  <c r="AN50" i="15"/>
  <c r="AJ50" i="15"/>
  <c r="AF50" i="15"/>
  <c r="S50" i="15"/>
  <c r="AU49" i="15"/>
  <c r="AT49" i="15"/>
  <c r="AV49" i="15" s="1"/>
  <c r="AS49" i="15"/>
  <c r="AW49" i="15" s="1"/>
  <c r="AR49" i="15"/>
  <c r="AN49" i="15"/>
  <c r="AJ49" i="15"/>
  <c r="AF49" i="15"/>
  <c r="S49" i="15"/>
  <c r="AU48" i="15"/>
  <c r="AV48" i="15" s="1"/>
  <c r="AT48" i="15"/>
  <c r="AS48" i="15"/>
  <c r="AR48" i="15"/>
  <c r="AN48" i="15"/>
  <c r="AJ48" i="15"/>
  <c r="AF48" i="15"/>
  <c r="S48" i="15"/>
  <c r="AW47" i="15"/>
  <c r="AU47" i="15"/>
  <c r="AT47" i="15"/>
  <c r="AV47" i="15" s="1"/>
  <c r="AS47" i="15"/>
  <c r="AR47" i="15"/>
  <c r="AN47" i="15"/>
  <c r="AJ47" i="15"/>
  <c r="AF47" i="15"/>
  <c r="S47" i="15"/>
  <c r="AU46" i="15"/>
  <c r="AV46" i="15" s="1"/>
  <c r="AT46" i="15"/>
  <c r="AS46" i="15"/>
  <c r="AR46" i="15"/>
  <c r="AN46" i="15"/>
  <c r="AJ46" i="15"/>
  <c r="AF46" i="15"/>
  <c r="S46" i="15"/>
  <c r="AU45" i="15"/>
  <c r="AT45" i="15"/>
  <c r="AV45" i="15" s="1"/>
  <c r="AS45" i="15"/>
  <c r="AW45" i="15" s="1"/>
  <c r="AR45" i="15"/>
  <c r="AN45" i="15"/>
  <c r="AJ45" i="15"/>
  <c r="AF45" i="15"/>
  <c r="S45" i="15"/>
  <c r="AU44" i="15"/>
  <c r="AV44" i="15" s="1"/>
  <c r="AT44" i="15"/>
  <c r="AS44" i="15"/>
  <c r="AW44" i="15" s="1"/>
  <c r="AR44" i="15"/>
  <c r="AN44" i="15"/>
  <c r="AJ44" i="15"/>
  <c r="AF44" i="15"/>
  <c r="S44" i="15"/>
  <c r="AU43" i="15"/>
  <c r="AT43" i="15"/>
  <c r="AV43" i="15" s="1"/>
  <c r="AS43" i="15"/>
  <c r="AW43" i="15" s="1"/>
  <c r="AR43" i="15"/>
  <c r="AN43" i="15"/>
  <c r="AJ43" i="15"/>
  <c r="AF43" i="15"/>
  <c r="S43" i="15"/>
  <c r="AU42" i="15"/>
  <c r="AV42" i="15" s="1"/>
  <c r="AT42" i="15"/>
  <c r="AS42" i="15"/>
  <c r="AW42" i="15" s="1"/>
  <c r="AR42" i="15"/>
  <c r="AN42" i="15"/>
  <c r="AJ42" i="15"/>
  <c r="AF42" i="15"/>
  <c r="S42" i="15"/>
  <c r="AU41" i="15"/>
  <c r="AT41" i="15"/>
  <c r="AV41" i="15" s="1"/>
  <c r="AS41" i="15"/>
  <c r="AW41" i="15" s="1"/>
  <c r="AR41" i="15"/>
  <c r="AN41" i="15"/>
  <c r="AJ41" i="15"/>
  <c r="AF41" i="15"/>
  <c r="S41" i="15"/>
  <c r="AU40" i="15"/>
  <c r="AV40" i="15" s="1"/>
  <c r="AT40" i="15"/>
  <c r="AS40" i="15"/>
  <c r="AR40" i="15"/>
  <c r="AN40" i="15"/>
  <c r="AJ40" i="15"/>
  <c r="AF40" i="15"/>
  <c r="S40" i="15"/>
  <c r="AW39" i="15"/>
  <c r="AU39" i="15"/>
  <c r="AT39" i="15"/>
  <c r="AV39" i="15" s="1"/>
  <c r="AS39" i="15"/>
  <c r="AR39" i="15"/>
  <c r="AN39" i="15"/>
  <c r="AJ39" i="15"/>
  <c r="AF39" i="15"/>
  <c r="S39" i="15"/>
  <c r="AU38" i="15"/>
  <c r="AV38" i="15" s="1"/>
  <c r="AT38" i="15"/>
  <c r="AS38" i="15"/>
  <c r="AR38" i="15"/>
  <c r="AN38" i="15"/>
  <c r="AJ38" i="15"/>
  <c r="AF38" i="15"/>
  <c r="S38" i="15"/>
  <c r="AU37" i="15"/>
  <c r="AT37" i="15"/>
  <c r="AV37" i="15" s="1"/>
  <c r="AS37" i="15"/>
  <c r="AW37" i="15" s="1"/>
  <c r="AR37" i="15"/>
  <c r="AN37" i="15"/>
  <c r="AJ37" i="15"/>
  <c r="AF37" i="15"/>
  <c r="S37" i="15"/>
  <c r="AU36" i="15"/>
  <c r="AV36" i="15" s="1"/>
  <c r="AT36" i="15"/>
  <c r="AS36" i="15"/>
  <c r="AW36" i="15" s="1"/>
  <c r="AR36" i="15"/>
  <c r="AN36" i="15"/>
  <c r="AJ36" i="15"/>
  <c r="AF36" i="15"/>
  <c r="S36" i="15"/>
  <c r="AU35" i="15"/>
  <c r="AT35" i="15"/>
  <c r="AV35" i="15" s="1"/>
  <c r="AS35" i="15"/>
  <c r="AW35" i="15" s="1"/>
  <c r="AR35" i="15"/>
  <c r="AN35" i="15"/>
  <c r="AJ35" i="15"/>
  <c r="AF35" i="15"/>
  <c r="S35" i="15"/>
  <c r="AU34" i="15"/>
  <c r="AV34" i="15" s="1"/>
  <c r="AT34" i="15"/>
  <c r="AS34" i="15"/>
  <c r="AW34" i="15" s="1"/>
  <c r="AR34" i="15"/>
  <c r="AN34" i="15"/>
  <c r="AJ34" i="15"/>
  <c r="AF34" i="15"/>
  <c r="S34" i="15"/>
  <c r="AU33" i="15"/>
  <c r="AT33" i="15"/>
  <c r="AV33" i="15" s="1"/>
  <c r="AS33" i="15"/>
  <c r="AW33" i="15" s="1"/>
  <c r="AR33" i="15"/>
  <c r="AN33" i="15"/>
  <c r="AJ33" i="15"/>
  <c r="AF33" i="15"/>
  <c r="S33" i="15"/>
  <c r="AU32" i="15"/>
  <c r="AV32" i="15" s="1"/>
  <c r="AT32" i="15"/>
  <c r="AS32" i="15"/>
  <c r="AR32" i="15"/>
  <c r="AN32" i="15"/>
  <c r="AJ32" i="15"/>
  <c r="AF32" i="15"/>
  <c r="S32" i="15"/>
  <c r="AW31" i="15"/>
  <c r="AU31" i="15"/>
  <c r="AT31" i="15"/>
  <c r="AV31" i="15" s="1"/>
  <c r="AS31" i="15"/>
  <c r="AR31" i="15"/>
  <c r="AN31" i="15"/>
  <c r="AJ31" i="15"/>
  <c r="AF31" i="15"/>
  <c r="S31" i="15"/>
  <c r="AU30" i="15"/>
  <c r="AV30" i="15" s="1"/>
  <c r="AT30" i="15"/>
  <c r="AS30" i="15"/>
  <c r="AR30" i="15"/>
  <c r="AN30" i="15"/>
  <c r="AJ30" i="15"/>
  <c r="AF30" i="15"/>
  <c r="S30" i="15"/>
  <c r="AU29" i="15"/>
  <c r="AT29" i="15"/>
  <c r="AV29" i="15" s="1"/>
  <c r="AS29" i="15"/>
  <c r="AW29" i="15" s="1"/>
  <c r="AR29" i="15"/>
  <c r="AN29" i="15"/>
  <c r="AJ29" i="15"/>
  <c r="AF29" i="15"/>
  <c r="S29" i="15"/>
  <c r="AU28" i="15"/>
  <c r="AV28" i="15" s="1"/>
  <c r="AT28" i="15"/>
  <c r="AS28" i="15"/>
  <c r="AW28" i="15" s="1"/>
  <c r="AR28" i="15"/>
  <c r="AN28" i="15"/>
  <c r="AJ28" i="15"/>
  <c r="AF28" i="15"/>
  <c r="S28" i="15"/>
  <c r="AU27" i="15"/>
  <c r="AT27" i="15"/>
  <c r="AV27" i="15" s="1"/>
  <c r="AS27" i="15"/>
  <c r="AW27" i="15" s="1"/>
  <c r="AR27" i="15"/>
  <c r="AN27" i="15"/>
  <c r="AJ27" i="15"/>
  <c r="AF27" i="15"/>
  <c r="S27" i="15"/>
  <c r="AU26" i="15"/>
  <c r="AV26" i="15" s="1"/>
  <c r="AT26" i="15"/>
  <c r="AS26" i="15"/>
  <c r="AW26" i="15" s="1"/>
  <c r="AR26" i="15"/>
  <c r="AN26" i="15"/>
  <c r="AJ26" i="15"/>
  <c r="AF26" i="15"/>
  <c r="S26" i="15"/>
  <c r="AU25" i="15"/>
  <c r="AT25" i="15"/>
  <c r="AV25" i="15" s="1"/>
  <c r="AS25" i="15"/>
  <c r="AW25" i="15" s="1"/>
  <c r="AR25" i="15"/>
  <c r="AN25" i="15"/>
  <c r="AJ25" i="15"/>
  <c r="AF25" i="15"/>
  <c r="S25" i="15"/>
  <c r="AU24" i="15"/>
  <c r="AV24" i="15" s="1"/>
  <c r="AT24" i="15"/>
  <c r="AS24" i="15"/>
  <c r="AR24" i="15"/>
  <c r="AN24" i="15"/>
  <c r="AJ24" i="15"/>
  <c r="AF24" i="15"/>
  <c r="S24" i="15"/>
  <c r="AW23" i="15"/>
  <c r="AU23" i="15"/>
  <c r="AT23" i="15"/>
  <c r="AV23" i="15" s="1"/>
  <c r="AS23" i="15"/>
  <c r="AR23" i="15"/>
  <c r="AN23" i="15"/>
  <c r="AJ23" i="15"/>
  <c r="AF23" i="15"/>
  <c r="S23" i="15"/>
  <c r="AU22" i="15"/>
  <c r="AV22" i="15" s="1"/>
  <c r="AT22" i="15"/>
  <c r="AS22" i="15"/>
  <c r="AR22" i="15"/>
  <c r="AN22" i="15"/>
  <c r="AJ22" i="15"/>
  <c r="AF22" i="15"/>
  <c r="S22" i="15"/>
  <c r="AU21" i="15"/>
  <c r="AT21" i="15"/>
  <c r="AV21" i="15" s="1"/>
  <c r="AS21" i="15"/>
  <c r="AW21" i="15" s="1"/>
  <c r="AR21" i="15"/>
  <c r="AN21" i="15"/>
  <c r="AJ21" i="15"/>
  <c r="AF21" i="15"/>
  <c r="S21" i="15"/>
  <c r="AU20" i="15"/>
  <c r="AT20" i="15"/>
  <c r="AV20" i="15" s="1"/>
  <c r="AS20" i="15"/>
  <c r="AW20" i="15" s="1"/>
  <c r="AR20" i="15"/>
  <c r="AN20" i="15"/>
  <c r="AJ20" i="15"/>
  <c r="AF20" i="15"/>
  <c r="S20" i="15"/>
  <c r="AU19" i="15"/>
  <c r="AT19" i="15"/>
  <c r="AV19" i="15" s="1"/>
  <c r="AS19" i="15"/>
  <c r="AW19" i="15" s="1"/>
  <c r="AR19" i="15"/>
  <c r="AN19" i="15"/>
  <c r="AJ19" i="15"/>
  <c r="AF19" i="15"/>
  <c r="S19" i="15"/>
  <c r="AU18" i="15"/>
  <c r="AV18" i="15" s="1"/>
  <c r="AT18" i="15"/>
  <c r="AS18" i="15"/>
  <c r="AW18" i="15" s="1"/>
  <c r="AR18" i="15"/>
  <c r="AN18" i="15"/>
  <c r="AJ18" i="15"/>
  <c r="AF18" i="15"/>
  <c r="S18" i="15"/>
  <c r="AU17" i="15"/>
  <c r="AV17" i="15" s="1"/>
  <c r="AT17" i="15"/>
  <c r="AS17" i="15"/>
  <c r="AR17" i="15"/>
  <c r="AN17" i="15"/>
  <c r="AJ17" i="15"/>
  <c r="AF17" i="15"/>
  <c r="S17" i="15"/>
  <c r="AW16" i="15"/>
  <c r="AU16" i="15"/>
  <c r="AT16" i="15"/>
  <c r="AV16" i="15" s="1"/>
  <c r="AS16" i="15"/>
  <c r="AR16" i="15"/>
  <c r="AN16" i="15"/>
  <c r="AJ16" i="15"/>
  <c r="AF16" i="15"/>
  <c r="S16" i="15"/>
  <c r="L16" i="15"/>
  <c r="M16" i="15" s="1"/>
  <c r="K16" i="15"/>
  <c r="J16" i="15"/>
  <c r="G16" i="15"/>
  <c r="F16" i="15"/>
  <c r="E16" i="15"/>
  <c r="D16" i="15"/>
  <c r="AW15" i="15"/>
  <c r="AU15" i="15"/>
  <c r="AT15" i="15"/>
  <c r="AV15" i="15" s="1"/>
  <c r="AS15" i="15"/>
  <c r="AR15" i="15"/>
  <c r="AN15" i="15"/>
  <c r="AJ15" i="15"/>
  <c r="AF15" i="15"/>
  <c r="S15" i="15"/>
  <c r="L15" i="15"/>
  <c r="M15" i="15" s="1"/>
  <c r="K15" i="15"/>
  <c r="J15" i="15"/>
  <c r="G15" i="15"/>
  <c r="F15" i="15"/>
  <c r="E15" i="15"/>
  <c r="D15" i="15"/>
  <c r="AW14" i="15"/>
  <c r="AU14" i="15"/>
  <c r="AT14" i="15"/>
  <c r="AS14" i="15"/>
  <c r="AR14" i="15"/>
  <c r="AN14" i="15"/>
  <c r="AJ14" i="15"/>
  <c r="AF14" i="15"/>
  <c r="S14" i="15"/>
  <c r="L14" i="15"/>
  <c r="K14" i="15"/>
  <c r="J14" i="15"/>
  <c r="F14" i="15"/>
  <c r="E14" i="15"/>
  <c r="G14" i="15" s="1"/>
  <c r="D14" i="15"/>
  <c r="AU13" i="15"/>
  <c r="AV13" i="15" s="1"/>
  <c r="AT13" i="15"/>
  <c r="AS13" i="15"/>
  <c r="AW13" i="15" s="1"/>
  <c r="AR13" i="15"/>
  <c r="AN13" i="15"/>
  <c r="AJ13" i="15"/>
  <c r="AF13" i="15"/>
  <c r="S13" i="15"/>
  <c r="L13" i="15"/>
  <c r="K13" i="15"/>
  <c r="M13" i="15" s="1"/>
  <c r="N13" i="15" s="1"/>
  <c r="J13" i="15"/>
  <c r="F13" i="15"/>
  <c r="E13" i="15"/>
  <c r="G13" i="15" s="1"/>
  <c r="D13" i="15"/>
  <c r="AU12" i="15"/>
  <c r="AV12" i="15" s="1"/>
  <c r="AT12" i="15"/>
  <c r="AS12" i="15"/>
  <c r="AW12" i="15" s="1"/>
  <c r="AR12" i="15"/>
  <c r="AN12" i="15"/>
  <c r="AJ12" i="15"/>
  <c r="AF12" i="15"/>
  <c r="S12" i="15"/>
  <c r="N12" i="15"/>
  <c r="L12" i="15"/>
  <c r="K12" i="15"/>
  <c r="M12" i="15" s="1"/>
  <c r="J12" i="15"/>
  <c r="G12" i="15"/>
  <c r="F12" i="15"/>
  <c r="E12" i="15"/>
  <c r="D12" i="15"/>
  <c r="AU11" i="15"/>
  <c r="AV11" i="15" s="1"/>
  <c r="AT11" i="15"/>
  <c r="AS11" i="15"/>
  <c r="AW11" i="15" s="1"/>
  <c r="AR11" i="15"/>
  <c r="AN11" i="15"/>
  <c r="AJ11" i="15"/>
  <c r="AF11" i="15"/>
  <c r="S11" i="15"/>
  <c r="L11" i="15"/>
  <c r="K11" i="15"/>
  <c r="M11" i="15" s="1"/>
  <c r="J11" i="15"/>
  <c r="J21" i="15" s="1"/>
  <c r="F11" i="15"/>
  <c r="E11" i="15"/>
  <c r="G11" i="15" s="1"/>
  <c r="D11" i="15"/>
  <c r="D21" i="15" s="1"/>
  <c r="AU10" i="15"/>
  <c r="AV10" i="15" s="1"/>
  <c r="AT10" i="15"/>
  <c r="AS10" i="15"/>
  <c r="AW10" i="15" s="1"/>
  <c r="AR10" i="15"/>
  <c r="AN10" i="15"/>
  <c r="AJ10" i="15"/>
  <c r="AF10" i="15"/>
  <c r="S10" i="15"/>
  <c r="L10" i="15"/>
  <c r="K10" i="15"/>
  <c r="M10" i="15" s="1"/>
  <c r="E10" i="15"/>
  <c r="AV9" i="15"/>
  <c r="AU9" i="15"/>
  <c r="AT9" i="15"/>
  <c r="AS9" i="15"/>
  <c r="AW9" i="15" s="1"/>
  <c r="AR9" i="15"/>
  <c r="AN9" i="15"/>
  <c r="AJ9" i="15"/>
  <c r="AF9" i="15"/>
  <c r="S9" i="15"/>
  <c r="L9" i="15"/>
  <c r="K9" i="15"/>
  <c r="J9" i="15"/>
  <c r="F9" i="15"/>
  <c r="E9" i="15"/>
  <c r="G9" i="15" s="1"/>
  <c r="AU8" i="15"/>
  <c r="AV8" i="15" s="1"/>
  <c r="AT8" i="15"/>
  <c r="AS8" i="15"/>
  <c r="AW8" i="15" s="1"/>
  <c r="AR8" i="15"/>
  <c r="AN8" i="15"/>
  <c r="AJ8" i="15"/>
  <c r="AF8" i="15"/>
  <c r="S8" i="15"/>
  <c r="L8" i="15"/>
  <c r="K8" i="15"/>
  <c r="M8" i="15" s="1"/>
  <c r="F8" i="15"/>
  <c r="E8" i="15"/>
  <c r="G8" i="15" s="1"/>
  <c r="AU7" i="15"/>
  <c r="AV7" i="15" s="1"/>
  <c r="AT7" i="15"/>
  <c r="AS7" i="15"/>
  <c r="AW7" i="15" s="1"/>
  <c r="AR7" i="15"/>
  <c r="AN7" i="15"/>
  <c r="AJ7" i="15"/>
  <c r="AF7" i="15"/>
  <c r="S7" i="15"/>
  <c r="L7" i="15"/>
  <c r="F7" i="15"/>
  <c r="AU6" i="15"/>
  <c r="AV6" i="15" s="1"/>
  <c r="AT6" i="15"/>
  <c r="AS6" i="15"/>
  <c r="AW6" i="15" s="1"/>
  <c r="AR6" i="15"/>
  <c r="AN6" i="15"/>
  <c r="AJ6" i="15"/>
  <c r="AF6" i="15"/>
  <c r="S6" i="15"/>
  <c r="K6" i="15"/>
  <c r="E6" i="15"/>
  <c r="AV5" i="15"/>
  <c r="AU5" i="15"/>
  <c r="AT5" i="15"/>
  <c r="AS5" i="15"/>
  <c r="AW5" i="15" s="1"/>
  <c r="AR5" i="15"/>
  <c r="AN5" i="15"/>
  <c r="AJ5" i="15"/>
  <c r="AF5" i="15"/>
  <c r="S5" i="15"/>
  <c r="D5" i="15" s="1"/>
  <c r="L5" i="15"/>
  <c r="J5" i="15"/>
  <c r="S27" i="13"/>
  <c r="S26" i="13"/>
  <c r="S25" i="13"/>
  <c r="S24" i="13"/>
  <c r="S23" i="13"/>
  <c r="S22" i="13"/>
  <c r="S21" i="13"/>
  <c r="S20" i="13"/>
  <c r="S19" i="13"/>
  <c r="S18" i="13"/>
  <c r="S17" i="13"/>
  <c r="S16" i="13"/>
  <c r="S15" i="13"/>
  <c r="S14" i="13"/>
  <c r="S13" i="13"/>
  <c r="S12" i="13"/>
  <c r="S11" i="13"/>
  <c r="S10" i="13"/>
  <c r="S9" i="13"/>
  <c r="S8" i="13"/>
  <c r="S7" i="13"/>
  <c r="S6" i="13"/>
  <c r="S5" i="13"/>
  <c r="S4" i="13"/>
  <c r="S2" i="13"/>
  <c r="R2" i="13"/>
  <c r="Q2" i="13"/>
  <c r="P2" i="13"/>
  <c r="O2" i="13"/>
  <c r="N2" i="13"/>
  <c r="M2" i="13"/>
  <c r="L2" i="13"/>
  <c r="K2" i="13"/>
  <c r="J2" i="13"/>
  <c r="I2" i="13"/>
  <c r="H2" i="13"/>
  <c r="G2" i="13"/>
  <c r="I21" i="12"/>
  <c r="H16" i="12"/>
  <c r="F16" i="12"/>
  <c r="D16" i="12"/>
  <c r="H15" i="12"/>
  <c r="F15" i="12"/>
  <c r="D15" i="12"/>
  <c r="H14" i="12"/>
  <c r="F14" i="12"/>
  <c r="D14" i="12"/>
  <c r="H13" i="12"/>
  <c r="F13" i="12"/>
  <c r="D13" i="12"/>
  <c r="H12" i="12"/>
  <c r="F12" i="12"/>
  <c r="D12" i="12"/>
  <c r="H11" i="12"/>
  <c r="F11" i="12"/>
  <c r="D11" i="12"/>
  <c r="G5" i="12"/>
  <c r="D5" i="12" s="1"/>
  <c r="E5" i="12"/>
  <c r="H4" i="12"/>
  <c r="F4" i="12"/>
  <c r="D4" i="12"/>
  <c r="F27" i="11"/>
  <c r="F26" i="11"/>
  <c r="F25" i="11"/>
  <c r="F24" i="11"/>
  <c r="F23" i="11"/>
  <c r="F22" i="11"/>
  <c r="J16" i="11"/>
  <c r="I16" i="11"/>
  <c r="H16" i="11"/>
  <c r="G16" i="11"/>
  <c r="F16" i="11"/>
  <c r="E16" i="11"/>
  <c r="K16" i="11" s="1"/>
  <c r="D16" i="11"/>
  <c r="L16" i="11" s="1"/>
  <c r="J15" i="11"/>
  <c r="I15" i="11"/>
  <c r="H15" i="11"/>
  <c r="G15" i="11"/>
  <c r="F15" i="11"/>
  <c r="E15" i="11"/>
  <c r="D15" i="11"/>
  <c r="L15" i="11" s="1"/>
  <c r="J14" i="11"/>
  <c r="I14" i="11"/>
  <c r="H14" i="11"/>
  <c r="G14" i="11"/>
  <c r="F14" i="11"/>
  <c r="E14" i="11"/>
  <c r="K14" i="11" s="1"/>
  <c r="D14" i="11"/>
  <c r="L14" i="11" s="1"/>
  <c r="J13" i="11"/>
  <c r="I13" i="11"/>
  <c r="H13" i="11"/>
  <c r="G13" i="11"/>
  <c r="F13" i="11"/>
  <c r="K13" i="11" s="1"/>
  <c r="E13" i="11"/>
  <c r="D13" i="11"/>
  <c r="L13" i="11" s="1"/>
  <c r="J12" i="11"/>
  <c r="I12" i="11"/>
  <c r="H12" i="11"/>
  <c r="G12" i="11"/>
  <c r="K12" i="11" s="1"/>
  <c r="F12" i="11"/>
  <c r="E12" i="11"/>
  <c r="D12" i="11"/>
  <c r="L12" i="11" s="1"/>
  <c r="J11" i="11"/>
  <c r="I11" i="11"/>
  <c r="H11" i="11"/>
  <c r="G11" i="11"/>
  <c r="F11" i="11"/>
  <c r="L11" i="11" s="1"/>
  <c r="E11" i="11"/>
  <c r="D11" i="11"/>
  <c r="D19" i="11" s="1"/>
  <c r="J10" i="11"/>
  <c r="I10" i="11"/>
  <c r="H10" i="11"/>
  <c r="G10" i="11"/>
  <c r="F10" i="11"/>
  <c r="K10" i="11" s="1"/>
  <c r="E10" i="11"/>
  <c r="D10" i="11"/>
  <c r="J9" i="11"/>
  <c r="I9" i="11"/>
  <c r="H9" i="11"/>
  <c r="G9" i="11"/>
  <c r="K9" i="11" s="1"/>
  <c r="F9" i="11"/>
  <c r="E9" i="11"/>
  <c r="D9" i="11"/>
  <c r="L9" i="11" s="1"/>
  <c r="J8" i="11"/>
  <c r="I8" i="11"/>
  <c r="H8" i="11"/>
  <c r="G8" i="11"/>
  <c r="F8" i="11"/>
  <c r="E8" i="11"/>
  <c r="K8" i="11" s="1"/>
  <c r="D8" i="11"/>
  <c r="L8" i="11" s="1"/>
  <c r="J7" i="11"/>
  <c r="I7" i="11"/>
  <c r="H7" i="11"/>
  <c r="G7" i="11"/>
  <c r="F7" i="11"/>
  <c r="E7" i="11"/>
  <c r="D7" i="11"/>
  <c r="L7" i="11" s="1"/>
  <c r="J6" i="11"/>
  <c r="I6" i="11"/>
  <c r="H6" i="11"/>
  <c r="G6" i="11"/>
  <c r="F6" i="11"/>
  <c r="E6" i="11"/>
  <c r="K6" i="11" s="1"/>
  <c r="D6" i="11"/>
  <c r="L6" i="11" s="1"/>
  <c r="J5" i="11"/>
  <c r="I5" i="11"/>
  <c r="H5" i="11"/>
  <c r="G5" i="11"/>
  <c r="F5" i="11"/>
  <c r="K5" i="11" s="1"/>
  <c r="E5" i="11"/>
  <c r="D5" i="11"/>
  <c r="L5" i="11" s="1"/>
  <c r="XFD14" i="9"/>
  <c r="XFD13" i="9"/>
  <c r="XFD12" i="9"/>
  <c r="XFD11" i="9"/>
  <c r="XFD10" i="9"/>
  <c r="XFD9" i="9"/>
  <c r="XFD8" i="9"/>
  <c r="XFD7" i="9"/>
  <c r="XFD6" i="9"/>
  <c r="XFD5" i="9"/>
  <c r="Z299" i="8"/>
  <c r="Z298" i="8"/>
  <c r="Z297" i="8"/>
  <c r="Z296" i="8"/>
  <c r="Z295" i="8"/>
  <c r="Z294" i="8"/>
  <c r="Z293" i="8"/>
  <c r="Z292" i="8"/>
  <c r="Z291" i="8"/>
  <c r="Z290" i="8"/>
  <c r="Z289" i="8"/>
  <c r="Z288" i="8"/>
  <c r="Z287" i="8"/>
  <c r="Z286" i="8"/>
  <c r="Z285" i="8"/>
  <c r="Z284" i="8"/>
  <c r="F8" i="8" s="1"/>
  <c r="Z283" i="8"/>
  <c r="Z282" i="8"/>
  <c r="Z281" i="8"/>
  <c r="Z280" i="8"/>
  <c r="Z279" i="8"/>
  <c r="Z278" i="8"/>
  <c r="Z277" i="8"/>
  <c r="Z276" i="8"/>
  <c r="Z275" i="8"/>
  <c r="Z274" i="8"/>
  <c r="Z273" i="8"/>
  <c r="Z272" i="8"/>
  <c r="Z271" i="8"/>
  <c r="Z270" i="8"/>
  <c r="Z269" i="8"/>
  <c r="Z268" i="8"/>
  <c r="Z267" i="8"/>
  <c r="Z266" i="8"/>
  <c r="Z265" i="8"/>
  <c r="Z264" i="8"/>
  <c r="Z263" i="8"/>
  <c r="Z262" i="8"/>
  <c r="Z261" i="8"/>
  <c r="Z260" i="8"/>
  <c r="K8" i="8" s="1"/>
  <c r="M8" i="8" s="1"/>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30" i="8"/>
  <c r="Z229" i="8"/>
  <c r="Z228" i="8"/>
  <c r="Z227" i="8"/>
  <c r="Z226" i="8"/>
  <c r="Z225" i="8"/>
  <c r="Z224" i="8"/>
  <c r="K7" i="8" s="1"/>
  <c r="Z223" i="8"/>
  <c r="Z222" i="8"/>
  <c r="Z221" i="8"/>
  <c r="Z220" i="8"/>
  <c r="Z219" i="8"/>
  <c r="Z218" i="8"/>
  <c r="Z217" i="8"/>
  <c r="Z216" i="8"/>
  <c r="Z215" i="8"/>
  <c r="Z214" i="8"/>
  <c r="Z213" i="8"/>
  <c r="Z212" i="8"/>
  <c r="F6" i="8" s="1"/>
  <c r="Z211" i="8"/>
  <c r="Z210" i="8"/>
  <c r="Z209" i="8"/>
  <c r="Z208" i="8"/>
  <c r="Z207" i="8"/>
  <c r="Z206"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F3" i="8" s="1"/>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J23" i="8"/>
  <c r="F23" i="8"/>
  <c r="G23" i="8" s="1"/>
  <c r="E23" i="8"/>
  <c r="Z22" i="8"/>
  <c r="J22" i="8"/>
  <c r="E22" i="8"/>
  <c r="Z21" i="8"/>
  <c r="Z20" i="8"/>
  <c r="Z19" i="8"/>
  <c r="Z18" i="8"/>
  <c r="Z17" i="8"/>
  <c r="Z16" i="8"/>
  <c r="J16" i="8"/>
  <c r="E16" i="8"/>
  <c r="Z15" i="8"/>
  <c r="Z14" i="8"/>
  <c r="K14" i="8"/>
  <c r="M14" i="8" s="1"/>
  <c r="F14" i="8"/>
  <c r="G14" i="8" s="1"/>
  <c r="Z13" i="8"/>
  <c r="M13" i="8"/>
  <c r="K13" i="8"/>
  <c r="L13" i="8" s="1"/>
  <c r="H13" i="8"/>
  <c r="G13" i="8"/>
  <c r="F13" i="8"/>
  <c r="Z12" i="8"/>
  <c r="M12" i="8"/>
  <c r="L12" i="8"/>
  <c r="K12" i="8"/>
  <c r="F12" i="8"/>
  <c r="H12" i="8" s="1"/>
  <c r="Z11" i="8"/>
  <c r="K11" i="8"/>
  <c r="M11" i="8" s="1"/>
  <c r="G11" i="8"/>
  <c r="F11" i="8"/>
  <c r="H11" i="8" s="1"/>
  <c r="Z10" i="8"/>
  <c r="K10" i="8"/>
  <c r="M10" i="8" s="1"/>
  <c r="F10" i="8"/>
  <c r="G10" i="8" s="1"/>
  <c r="Z9" i="8"/>
  <c r="M9" i="8"/>
  <c r="K9" i="8"/>
  <c r="L9" i="8" s="1"/>
  <c r="H9" i="8"/>
  <c r="G9" i="8"/>
  <c r="F9" i="8"/>
  <c r="Z8" i="8"/>
  <c r="L8" i="8"/>
  <c r="Z7" i="8"/>
  <c r="F7" i="8"/>
  <c r="H7" i="8" s="1"/>
  <c r="Z6" i="8"/>
  <c r="K6" i="8"/>
  <c r="M6" i="8" s="1"/>
  <c r="Z5" i="8"/>
  <c r="K5" i="8"/>
  <c r="L5" i="8" s="1"/>
  <c r="Z4" i="8"/>
  <c r="F4" i="8"/>
  <c r="H4" i="8" s="1"/>
  <c r="Z3" i="8"/>
  <c r="K3" i="8"/>
  <c r="G48" i="7"/>
  <c r="P47" i="7"/>
  <c r="P48" i="7" s="1"/>
  <c r="G47" i="7"/>
  <c r="P44" i="7"/>
  <c r="G44" i="7"/>
  <c r="P43" i="7"/>
  <c r="G43" i="7"/>
  <c r="G45" i="7" s="1"/>
  <c r="P42" i="7"/>
  <c r="P45" i="7" s="1"/>
  <c r="G42" i="7"/>
  <c r="G40" i="7"/>
  <c r="P39" i="7"/>
  <c r="P40" i="7" s="1"/>
  <c r="G39" i="7"/>
  <c r="P36" i="7"/>
  <c r="G36" i="7"/>
  <c r="P35" i="7"/>
  <c r="G35" i="7"/>
  <c r="P34" i="7"/>
  <c r="G34" i="7"/>
  <c r="P33" i="7"/>
  <c r="G33" i="7"/>
  <c r="P32" i="7"/>
  <c r="G32" i="7"/>
  <c r="P31" i="7"/>
  <c r="P37" i="7" s="1"/>
  <c r="G31" i="7"/>
  <c r="G37" i="7" s="1"/>
  <c r="P28" i="7"/>
  <c r="G28" i="7"/>
  <c r="P27" i="7"/>
  <c r="G27" i="7"/>
  <c r="P26" i="7"/>
  <c r="G26" i="7"/>
  <c r="P25" i="7"/>
  <c r="G25" i="7"/>
  <c r="P24" i="7"/>
  <c r="G24" i="7"/>
  <c r="P23" i="7"/>
  <c r="G23" i="7"/>
  <c r="P22" i="7"/>
  <c r="G22" i="7"/>
  <c r="P21" i="7"/>
  <c r="G21" i="7"/>
  <c r="P20" i="7"/>
  <c r="G20" i="7"/>
  <c r="P19" i="7"/>
  <c r="P29" i="7" s="1"/>
  <c r="G19" i="7"/>
  <c r="P18" i="7"/>
  <c r="G18" i="7"/>
  <c r="G29" i="7" s="1"/>
  <c r="P15" i="7"/>
  <c r="G15" i="7"/>
  <c r="P14" i="7"/>
  <c r="G14" i="7"/>
  <c r="P13" i="7"/>
  <c r="G13" i="7"/>
  <c r="P12" i="7"/>
  <c r="G12" i="7"/>
  <c r="P11" i="7"/>
  <c r="G11" i="7"/>
  <c r="P10" i="7"/>
  <c r="G10" i="7"/>
  <c r="P9" i="7"/>
  <c r="G9" i="7"/>
  <c r="P8" i="7"/>
  <c r="G8" i="7"/>
  <c r="P7" i="7"/>
  <c r="P6" i="7"/>
  <c r="P5" i="7"/>
  <c r="P16" i="7" s="1"/>
  <c r="P50" i="7" s="1"/>
  <c r="G5" i="7"/>
  <c r="G16" i="7" s="1"/>
  <c r="H3" i="8" l="1"/>
  <c r="G3" i="8"/>
  <c r="G21" i="15"/>
  <c r="G50" i="7"/>
  <c r="P52" i="7" s="1"/>
  <c r="G6" i="8"/>
  <c r="H6" i="8"/>
  <c r="L7" i="8"/>
  <c r="M7" i="8"/>
  <c r="G8" i="8"/>
  <c r="H8" i="8"/>
  <c r="E18" i="11"/>
  <c r="G6" i="12"/>
  <c r="M21" i="15"/>
  <c r="N21" i="15" s="1"/>
  <c r="M9" i="15"/>
  <c r="N9" i="15" s="1"/>
  <c r="H12" i="15"/>
  <c r="H14" i="15"/>
  <c r="AS89" i="15"/>
  <c r="AW89" i="15" s="1"/>
  <c r="AF89" i="15"/>
  <c r="AS118" i="15"/>
  <c r="AW118" i="15" s="1"/>
  <c r="AR118" i="15"/>
  <c r="H9" i="15"/>
  <c r="AW208" i="15"/>
  <c r="AV209" i="15"/>
  <c r="AW209" i="15"/>
  <c r="AV225" i="15"/>
  <c r="AW225" i="15"/>
  <c r="AW240" i="15"/>
  <c r="AV241" i="15"/>
  <c r="AW241" i="15"/>
  <c r="L12" i="16"/>
  <c r="O12" i="16"/>
  <c r="T12" i="16"/>
  <c r="R4" i="28"/>
  <c r="N4" i="28"/>
  <c r="J4" i="28"/>
  <c r="S4" i="28"/>
  <c r="M4" i="28"/>
  <c r="T4" i="28"/>
  <c r="L4" i="28"/>
  <c r="Q4" i="28"/>
  <c r="K4" i="28"/>
  <c r="P4" i="28"/>
  <c r="I4" i="28"/>
  <c r="M6" i="15"/>
  <c r="N11" i="15"/>
  <c r="M14" i="15"/>
  <c r="N14" i="15" s="1"/>
  <c r="H15" i="15"/>
  <c r="N15" i="15"/>
  <c r="H16" i="15"/>
  <c r="N16" i="15"/>
  <c r="AW22" i="15"/>
  <c r="AW30" i="15"/>
  <c r="AW38" i="15"/>
  <c r="AW46" i="15"/>
  <c r="AW54" i="15"/>
  <c r="AW62" i="15"/>
  <c r="AW70" i="15"/>
  <c r="AW78" i="15"/>
  <c r="AS83" i="15"/>
  <c r="AW83" i="15" s="1"/>
  <c r="AF83" i="15"/>
  <c r="AW100" i="15"/>
  <c r="AS104" i="15"/>
  <c r="AF104" i="15"/>
  <c r="AS109" i="15"/>
  <c r="AW109" i="15" s="1"/>
  <c r="AW117" i="15"/>
  <c r="AW120" i="15"/>
  <c r="AV256" i="15"/>
  <c r="AW256" i="15"/>
  <c r="L3" i="8"/>
  <c r="G4" i="8"/>
  <c r="M5" i="8"/>
  <c r="G7" i="8"/>
  <c r="L10" i="8"/>
  <c r="L14" i="8"/>
  <c r="K7" i="11"/>
  <c r="K15" i="11"/>
  <c r="D18" i="11"/>
  <c r="H5" i="12"/>
  <c r="E5" i="15"/>
  <c r="G5" i="15" s="1"/>
  <c r="H5" i="15" s="1"/>
  <c r="K5" i="15"/>
  <c r="M5" i="15" s="1"/>
  <c r="M3" i="8"/>
  <c r="L6" i="8"/>
  <c r="L11" i="8"/>
  <c r="G12" i="8"/>
  <c r="K23" i="8"/>
  <c r="L23" i="8" s="1"/>
  <c r="K4" i="8"/>
  <c r="F5" i="8"/>
  <c r="F16" i="8" s="1"/>
  <c r="G16" i="8" s="1"/>
  <c r="L10" i="11"/>
  <c r="F5" i="15"/>
  <c r="H10" i="8"/>
  <c r="H14" i="8"/>
  <c r="K11" i="11"/>
  <c r="E19" i="11" s="1"/>
  <c r="F19" i="11" s="1"/>
  <c r="E6" i="12"/>
  <c r="F5" i="12"/>
  <c r="F6" i="15"/>
  <c r="G6" i="15" s="1"/>
  <c r="E7" i="15"/>
  <c r="G7" i="15" s="1"/>
  <c r="J8" i="15"/>
  <c r="N8" i="15" s="1"/>
  <c r="F10" i="15"/>
  <c r="G10" i="15" s="1"/>
  <c r="H21" i="15"/>
  <c r="H13" i="15"/>
  <c r="AV14" i="15"/>
  <c r="AW17" i="15"/>
  <c r="AW24" i="15"/>
  <c r="AW32" i="15"/>
  <c r="AW40" i="15"/>
  <c r="AW48" i="15"/>
  <c r="AW56" i="15"/>
  <c r="AW64" i="15"/>
  <c r="AW72" i="15"/>
  <c r="AW80" i="15"/>
  <c r="AS85" i="15"/>
  <c r="AW85" i="15" s="1"/>
  <c r="AF85" i="15"/>
  <c r="AW102" i="15"/>
  <c r="AW103" i="15"/>
  <c r="AJ130" i="15"/>
  <c r="AS130" i="15"/>
  <c r="AW130" i="15" s="1"/>
  <c r="AW151" i="15"/>
  <c r="AV151" i="15"/>
  <c r="AW172" i="15"/>
  <c r="AV175" i="15"/>
  <c r="AW175" i="15"/>
  <c r="AV193" i="15"/>
  <c r="AW193" i="15"/>
  <c r="AV262" i="15"/>
  <c r="AW262" i="15"/>
  <c r="AW82" i="15"/>
  <c r="AS87" i="15"/>
  <c r="AW87" i="15" s="1"/>
  <c r="AF87" i="15"/>
  <c r="AS97" i="15"/>
  <c r="AW97" i="15" s="1"/>
  <c r="AR97" i="15"/>
  <c r="AS114" i="15"/>
  <c r="AW114" i="15" s="1"/>
  <c r="AN114" i="15"/>
  <c r="AW165" i="15"/>
  <c r="D8" i="15"/>
  <c r="H8" i="15" s="1"/>
  <c r="AV169" i="15"/>
  <c r="AW169" i="15"/>
  <c r="AS249" i="15"/>
  <c r="AW249" i="15" s="1"/>
  <c r="AF249" i="15"/>
  <c r="O4" i="28"/>
  <c r="H11" i="15"/>
  <c r="AS91" i="15"/>
  <c r="AW91" i="15" s="1"/>
  <c r="AS93" i="15"/>
  <c r="AW93" i="15" s="1"/>
  <c r="AS108" i="15"/>
  <c r="AW108" i="15" s="1"/>
  <c r="AS128" i="15"/>
  <c r="AW128" i="15" s="1"/>
  <c r="AV213" i="15"/>
  <c r="AW213" i="15"/>
  <c r="AV229" i="15"/>
  <c r="AW229" i="15"/>
  <c r="AS245" i="15"/>
  <c r="AW245" i="15" s="1"/>
  <c r="AF245" i="15"/>
  <c r="AS267" i="15"/>
  <c r="AF267" i="15"/>
  <c r="L8" i="16"/>
  <c r="O8" i="16"/>
  <c r="AR96" i="15"/>
  <c r="AR100" i="15"/>
  <c r="AF103" i="15"/>
  <c r="AS107" i="15"/>
  <c r="AW107" i="15" s="1"/>
  <c r="AR117" i="15"/>
  <c r="AF121" i="15"/>
  <c r="AF123" i="15"/>
  <c r="AS125" i="15"/>
  <c r="AW125" i="15" s="1"/>
  <c r="AF125" i="15"/>
  <c r="AF127" i="15"/>
  <c r="AS139" i="15"/>
  <c r="AW139" i="15" s="1"/>
  <c r="AR144" i="15"/>
  <c r="AS146" i="15"/>
  <c r="AF146" i="15"/>
  <c r="AF148" i="15"/>
  <c r="AW156" i="15"/>
  <c r="AW157" i="15"/>
  <c r="AS161" i="15"/>
  <c r="AW161" i="15" s="1"/>
  <c r="AW167" i="15"/>
  <c r="AW176" i="15"/>
  <c r="AW183" i="15"/>
  <c r="AW186" i="15"/>
  <c r="AW189" i="15"/>
  <c r="AW207" i="15"/>
  <c r="AW223" i="15"/>
  <c r="AW239" i="15"/>
  <c r="AW269" i="15"/>
  <c r="L4" i="16"/>
  <c r="O4" i="16"/>
  <c r="L13" i="16"/>
  <c r="S13" i="16" s="1"/>
  <c r="T13" i="16"/>
  <c r="L14" i="16"/>
  <c r="AA33" i="25"/>
  <c r="Z3" i="25"/>
  <c r="W33" i="25"/>
  <c r="AU33" i="25"/>
  <c r="AF82" i="15"/>
  <c r="AF84" i="15"/>
  <c r="AF86" i="15"/>
  <c r="AF88" i="15"/>
  <c r="AF90" i="15"/>
  <c r="AF106" i="15"/>
  <c r="AF120" i="15"/>
  <c r="AF122" i="15"/>
  <c r="AF126" i="15"/>
  <c r="AW133" i="15"/>
  <c r="AW136" i="15"/>
  <c r="AS142" i="15"/>
  <c r="AW142" i="15" s="1"/>
  <c r="AN157" i="15"/>
  <c r="AW159" i="15"/>
  <c r="AW191" i="15"/>
  <c r="AW194" i="15"/>
  <c r="AW197" i="15"/>
  <c r="AW201" i="15"/>
  <c r="AV205" i="15"/>
  <c r="AW205" i="15"/>
  <c r="AW217" i="15"/>
  <c r="AV221" i="15"/>
  <c r="AW221" i="15"/>
  <c r="AW233" i="15"/>
  <c r="AV237" i="15"/>
  <c r="AW237" i="15"/>
  <c r="AW266" i="15"/>
  <c r="L9" i="16"/>
  <c r="S9" i="16" s="1"/>
  <c r="O14" i="16"/>
  <c r="AD3" i="25"/>
  <c r="BB33" i="25"/>
  <c r="C3" i="6"/>
  <c r="G86" i="5"/>
  <c r="F86" i="5"/>
  <c r="E86" i="5"/>
  <c r="I44" i="2"/>
  <c r="J44" i="2" s="1"/>
  <c r="I42" i="2"/>
  <c r="J42" i="2" s="1"/>
  <c r="AW146" i="15" l="1"/>
  <c r="J7" i="15"/>
  <c r="N7" i="15" s="1"/>
  <c r="AW267" i="15"/>
  <c r="J10" i="15"/>
  <c r="N10" i="15" s="1"/>
  <c r="M18" i="15"/>
  <c r="M20" i="15"/>
  <c r="AW104" i="15"/>
  <c r="J6" i="15"/>
  <c r="S12" i="16"/>
  <c r="D10" i="15"/>
  <c r="H10" i="15" s="1"/>
  <c r="H6" i="12"/>
  <c r="G7" i="12"/>
  <c r="G20" i="15"/>
  <c r="G18" i="15"/>
  <c r="F6" i="12"/>
  <c r="E7" i="12"/>
  <c r="D6" i="12"/>
  <c r="D7" i="15"/>
  <c r="H7" i="15" s="1"/>
  <c r="F18" i="11"/>
  <c r="S14" i="16"/>
  <c r="S4" i="16"/>
  <c r="D6" i="15"/>
  <c r="S8" i="16"/>
  <c r="N5" i="15"/>
  <c r="H5" i="8"/>
  <c r="G5" i="8"/>
  <c r="L4" i="8"/>
  <c r="M4" i="8"/>
  <c r="K22" i="8"/>
  <c r="L22" i="8" s="1"/>
  <c r="K16" i="8"/>
  <c r="L16" i="8" s="1"/>
  <c r="F22" i="8"/>
  <c r="G22" i="8" s="1"/>
  <c r="I32" i="2"/>
  <c r="J32" i="2" s="1"/>
  <c r="I31" i="2"/>
  <c r="J31" i="2" s="1"/>
  <c r="H6" i="15" l="1"/>
  <c r="D18" i="15"/>
  <c r="H18" i="15" s="1"/>
  <c r="D20" i="15"/>
  <c r="H20" i="15" s="1"/>
  <c r="D7" i="12"/>
  <c r="F7" i="12"/>
  <c r="E8" i="12"/>
  <c r="G8" i="12"/>
  <c r="H7" i="12"/>
  <c r="N6" i="15"/>
  <c r="J18" i="15"/>
  <c r="N18" i="15" s="1"/>
  <c r="J20" i="15"/>
  <c r="N20" i="15" s="1"/>
  <c r="I10" i="2"/>
  <c r="J10" i="2"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9" i="2"/>
  <c r="J39" i="2" s="1"/>
  <c r="I40" i="2"/>
  <c r="J40" i="2" s="1"/>
  <c r="I33" i="2"/>
  <c r="J33" i="2" s="1"/>
  <c r="I34" i="2"/>
  <c r="J34" i="2" s="1"/>
  <c r="I35" i="2"/>
  <c r="J35" i="2" s="1"/>
  <c r="I36" i="2"/>
  <c r="J36" i="2" s="1"/>
  <c r="I37" i="2"/>
  <c r="J37" i="2" s="1"/>
  <c r="I38" i="2"/>
  <c r="J38" i="2" s="1"/>
  <c r="I41" i="2"/>
  <c r="J41" i="2" s="1"/>
  <c r="I43" i="2"/>
  <c r="J43" i="2" s="1"/>
  <c r="I45" i="2"/>
  <c r="J45" i="2" s="1"/>
  <c r="I46" i="2"/>
  <c r="J46" i="2" s="1"/>
  <c r="I47" i="2"/>
  <c r="J47" i="2" s="1"/>
  <c r="I48" i="2"/>
  <c r="J48" i="2" s="1"/>
  <c r="I49" i="2"/>
  <c r="J49" i="2" s="1"/>
  <c r="I50" i="2"/>
  <c r="J50" i="2" s="1"/>
  <c r="I51" i="2"/>
  <c r="J51" i="2" s="1"/>
  <c r="G9" i="12" l="1"/>
  <c r="H8" i="12"/>
  <c r="F8" i="12"/>
  <c r="E9" i="12"/>
  <c r="D8" i="12"/>
  <c r="I9" i="2"/>
  <c r="J9" i="2" s="1"/>
  <c r="G10" i="12" l="1"/>
  <c r="H10" i="12" s="1"/>
  <c r="H9" i="12"/>
  <c r="E10" i="12"/>
  <c r="F9" i="12"/>
  <c r="D9" i="12"/>
  <c r="F10" i="12" l="1"/>
  <c r="D10" i="12"/>
</calcChain>
</file>

<file path=xl/sharedStrings.xml><?xml version="1.0" encoding="utf-8"?>
<sst xmlns="http://schemas.openxmlformats.org/spreadsheetml/2006/main" count="8070" uniqueCount="2294">
  <si>
    <t>Version / Revision</t>
  </si>
  <si>
    <t>Issue Date</t>
  </si>
  <si>
    <t>Pages</t>
  </si>
  <si>
    <t>PIC</t>
  </si>
  <si>
    <t>No</t>
  </si>
  <si>
    <t>Prob</t>
  </si>
  <si>
    <t>Dampak</t>
  </si>
  <si>
    <t>Status Resiko</t>
  </si>
  <si>
    <t>EVALUASI
SMT I 2024</t>
  </si>
  <si>
    <t>EVALUASI
SMT II 2024</t>
  </si>
  <si>
    <t>1</t>
  </si>
  <si>
    <t>Hasil yang Diharapkan</t>
  </si>
  <si>
    <t>Resiko (Risk)</t>
  </si>
  <si>
    <t>Opportunity (Peluang)</t>
  </si>
  <si>
    <t>Penilaian Resiko</t>
  </si>
  <si>
    <t>Mitigasi Resiko</t>
  </si>
  <si>
    <t>Analisa Awal</t>
  </si>
  <si>
    <t>Tindakan Perbaikan</t>
  </si>
  <si>
    <t>DEPARTEMEN</t>
  </si>
  <si>
    <t>Approved By:</t>
  </si>
  <si>
    <t>RISK DETERMINATION &amp; PLANNING TO ACTION
BERDASARKAN BISNIS PROSES</t>
  </si>
  <si>
    <t>No. Dokumen</t>
  </si>
  <si>
    <t xml:space="preserve">Sign </t>
  </si>
  <si>
    <t xml:space="preserve">Date  </t>
  </si>
  <si>
    <t>Date</t>
  </si>
  <si>
    <t>Prepared By:</t>
  </si>
  <si>
    <t>FIACO</t>
  </si>
  <si>
    <t>IT</t>
  </si>
  <si>
    <t>SCM</t>
  </si>
  <si>
    <t>QC</t>
  </si>
  <si>
    <t>ENGINEERING</t>
  </si>
  <si>
    <t>Sasaran Mutu/Target yang akan dicapai
(Kuantitatif)</t>
  </si>
  <si>
    <t xml:space="preserve">Referensi Document No : MR.P.6. Pengendalian Resiko &amp; Peluang		</t>
  </si>
  <si>
    <t>Rating Status 
(rumus otomatis)</t>
  </si>
  <si>
    <t>Proses</t>
  </si>
  <si>
    <t>GATRIA G.R</t>
  </si>
  <si>
    <t>RUBY K.T</t>
  </si>
  <si>
    <t>N</t>
  </si>
  <si>
    <t>CINT/ENG/F-025</t>
  </si>
  <si>
    <t>Head of MSD &amp; Conseptor</t>
  </si>
  <si>
    <t>Ketentuan dalam prosedur dilaksanakan tidak ada yang dilanggar</t>
  </si>
  <si>
    <t>Permintaan masuk dikendalikan dan terjadwal</t>
  </si>
  <si>
    <t>Semua Personil Engineering</t>
  </si>
  <si>
    <t>Tim Workshop</t>
  </si>
  <si>
    <t>Manager Engineering</t>
  </si>
  <si>
    <t>Kabag production system</t>
  </si>
  <si>
    <t>Head Of Utility &amp; Arranger</t>
  </si>
  <si>
    <t>Kabag Production Equipments &amp; Machine</t>
  </si>
  <si>
    <t>Pekerja Outsourching</t>
  </si>
  <si>
    <t>Informasi sampai dan dipahami oleh seluruh personil Engineering</t>
  </si>
  <si>
    <t>Dokumen mutu update di Engineering</t>
  </si>
  <si>
    <t>simplikasi sistem dan layout terkini tersedia</t>
  </si>
  <si>
    <t>alat kerja dan mesin berhasil direalisasikan dan dipakai</t>
  </si>
  <si>
    <t>Jadwal kerja diterima dan dilaksanakan tertib oleh tim Utility</t>
  </si>
  <si>
    <t>Feedback yang membangun dari Utility</t>
  </si>
  <si>
    <t xml:space="preserve">Kaizen setiap bulan </t>
  </si>
  <si>
    <t>Pekerjaan selesai tepat waktu</t>
  </si>
  <si>
    <t>Detail laporan pekerjaan civil tersedia</t>
  </si>
  <si>
    <t>Master plan Engineering di jadikan acuan kerja Engineering</t>
  </si>
  <si>
    <t>Sasaran mutu Engineering dijadikan acuan target departemen</t>
  </si>
  <si>
    <t>Berita acara pekerjaan selesai atau ditolak, tidak dibuat</t>
  </si>
  <si>
    <t>Permintaan yang masuk ke Utility tidak melalui formulir F-005, sehingga tidak dapat dijadwalkan</t>
  </si>
  <si>
    <t>Tidak ada improvement yang masuk untuk perbaikan sistem</t>
  </si>
  <si>
    <t>Sistem yang lama akan selalu dipergunakan</t>
  </si>
  <si>
    <t>Sistem yang dibuat menjadi useless</t>
  </si>
  <si>
    <t>Mempergunakan teknologi 4.0 dan penerapan digitalisasi</t>
  </si>
  <si>
    <t>Tetap mempertahankan sistem manual, tapi di satu sisi sistem digital sudah berjalan</t>
  </si>
  <si>
    <t>Kembali ke proses manual</t>
  </si>
  <si>
    <t>Perusahaan belum siap diterapkan teknologi 4.0</t>
  </si>
  <si>
    <t>Benefit dari pengembangan advanced technology tidak dapat dibuktikan</t>
  </si>
  <si>
    <t>Pengembangan advanced technology di cancel oleh BOD</t>
  </si>
  <si>
    <t>Perusahaan tertahan di antara industri 2.0 dan 3.0</t>
  </si>
  <si>
    <t>Alat kerja dan mesin yang sudah dirancang tidak dipergunakan</t>
  </si>
  <si>
    <t>Alat kerja dan mesin tidak dapat direalisasikan</t>
  </si>
  <si>
    <t>- Mesin menjadi useless
- Biaya investasi tidak kembali</t>
  </si>
  <si>
    <t>Proses manual masih ada</t>
  </si>
  <si>
    <t>- Sistem robotik dan mekatronika yang dibuat tidak dipergunakan
- Sistem robotik dan mekatronika menjadi Useless dan tidak efektif</t>
  </si>
  <si>
    <t>Antara anggaran dan benefit tidak sebanding justru merugi</t>
  </si>
  <si>
    <t>Rencana kerja tidak dibuat</t>
  </si>
  <si>
    <t>Bekerja tidak terarah atau target tidak dapat diselesaikan</t>
  </si>
  <si>
    <t>Jadwal kerja tidak disosialisasikan</t>
  </si>
  <si>
    <t>Tidak muncul Feedback dan bekerja hanya sesuai yang diintruksikan saja</t>
  </si>
  <si>
    <t>Pengunjungan dan pengujian ke subkon tidak langsung didampingi oleh personil QC</t>
  </si>
  <si>
    <t>Proses verifikasi sarana, alat, atau mesin yang kurang valid</t>
  </si>
  <si>
    <t>- Formulir tidak diisi dengan jelas
- Status kepemilkan sarana tidak jelas
- Tujuan permintaan tidak jelas</t>
  </si>
  <si>
    <t>Mengetahui kronologis dan rekap history kejadian menjadi sulit</t>
  </si>
  <si>
    <t>- Sulit melacak keberadaan barang atau sarana
- Tidak ada bukti pekerjaan telah selesai dilakukan
- Tidak dapat melihat kronologis dan history perbaikan sarana</t>
  </si>
  <si>
    <t>KRAM tidak diupdate</t>
  </si>
  <si>
    <t>Surat kerusakan mesin yang lebih dari 5HK tidak dibuat</t>
  </si>
  <si>
    <t>Salah penentuan DT</t>
  </si>
  <si>
    <t>Tidak terlacak penggunaan spare part</t>
  </si>
  <si>
    <t>Daftar alat mesin tidak di update</t>
  </si>
  <si>
    <t>Perubahan dan status mesin alat menjadi tidak terorganisir</t>
  </si>
  <si>
    <t>Tidak tepat menempatkan pekerja</t>
  </si>
  <si>
    <t>- Bisa terjadi kecelakaan kerja
- Pekerjaan tidak selesai dan hasil kurang baik</t>
  </si>
  <si>
    <t>Tidak ada kaizen yang diajukan</t>
  </si>
  <si>
    <t>Hasil pengerjaan JIG atau Dies tidak akurat</t>
  </si>
  <si>
    <t>akan timbul kegagalan produk</t>
  </si>
  <si>
    <t>Akan timbul beberapa pekerjaan yang tidak dapat dikerjakan tepat waktu</t>
  </si>
  <si>
    <t xml:space="preserve">Pemprioritasan Permintaan kebutuhan pemenuhan sarana terkait JIG &amp; Dies </t>
  </si>
  <si>
    <t>Over permintaan masuk untuk Dies dan JIG</t>
  </si>
  <si>
    <t>Filter permintaan oleh bagian MSD dan negosiasi</t>
  </si>
  <si>
    <t>Permintaan terkait civil tidak terorganisir</t>
  </si>
  <si>
    <t>Pengerjaan civil dilakukan secara partial, sehingga tidak dapat tepat waktu</t>
  </si>
  <si>
    <t>Master plan Engineering lupa tidak dibuat</t>
  </si>
  <si>
    <t>Engineering tidak memiliki target tujuan</t>
  </si>
  <si>
    <t>Poin KPI pada BSC tidak dijadikan dasar Sasaran Mutu</t>
  </si>
  <si>
    <t>Sasaran mutu tidak bersifat kuantitatif</t>
  </si>
  <si>
    <t>Sulit mengukur pencapaian target</t>
  </si>
  <si>
    <t>Sasaran mutu menjadi tidak beragam</t>
  </si>
  <si>
    <t>Dokumen mutu tidak update</t>
  </si>
  <si>
    <t>Penambahan dokumen mutu yang tidak terkontrol</t>
  </si>
  <si>
    <t>- Redudancy dokumen mutu
- Dokumen mutu useless meningkat</t>
  </si>
  <si>
    <t>Banyak temuan audit internal maupun eksternal</t>
  </si>
  <si>
    <t>Kebijakan dan peraturan tidak disosialisasikan</t>
  </si>
  <si>
    <t>Pelanggaran pada kebijakan dan peraturan perusahaan</t>
  </si>
  <si>
    <t>Munculnya sanksi perusahaan</t>
  </si>
  <si>
    <t>Banyak pelanggaran yang akan terjadi</t>
  </si>
  <si>
    <t>Ketika Menyaring permintaan masuk</t>
  </si>
  <si>
    <t>Ketika Membuat Improvement &amp; Perbaikan sistem produksi</t>
  </si>
  <si>
    <t>Ketika Mengembangkan advanced technology</t>
  </si>
  <si>
    <t>Ketika Merancang sistem mekatronika dan robotik</t>
  </si>
  <si>
    <t>Ketika Membuat rencana kerja</t>
  </si>
  <si>
    <t>Ketika Mengkoordinasikan jadwal kerja dari MSD ke Utility</t>
  </si>
  <si>
    <t>Ketika Mengatur penempatan tenaga kerja beserta pengawasan</t>
  </si>
  <si>
    <t>Ketika Memberikan Ide-ide improvement dan masukan (Kaizen)</t>
  </si>
  <si>
    <t>Ketika Melaksanakan pekerjaan terkait workshop</t>
  </si>
  <si>
    <t>Ketika Menginformasi dan instruksi pekerjaan terkait Civil</t>
  </si>
  <si>
    <t>Ketika Melaksanakan pekerjaan terkait civil</t>
  </si>
  <si>
    <t>Ketika Membuat master plan program kerja Engineering</t>
  </si>
  <si>
    <t>Ketika Menentukan sasaran mutu Engineering</t>
  </si>
  <si>
    <t>Ketika Menginstruksikan melengkapi dokumen mutu Engineering</t>
  </si>
  <si>
    <t>Ketika Mensosialisasikan kebijakan dan peraturan terbaru perusahaan</t>
  </si>
  <si>
    <t>Permintaan ditolak BOD</t>
  </si>
  <si>
    <t>Konsumen tidak akan mengetahui status perngerjaan permintaan</t>
  </si>
  <si>
    <t>- Perhitungan DT akan tidak tepat
- Menghambat analisa KRAM</t>
  </si>
  <si>
    <t>Permintaan yang masuk ke MSD tidak melalui formulir permintaan sistem manufaktur, sehingga tidak dapat dijadwalkan</t>
  </si>
  <si>
    <t>- Permintaan tidak terdata
- Terdapat DT yang tidak tercatat
- Penyelesaian pekerjaan terlambat</t>
  </si>
  <si>
    <t>- Over permintaan
- Tidak bisa memprioritaskan  target</t>
  </si>
  <si>
    <t>- Design alat/ mesin sudah dibuat menjadi useless
- tidak ada mesin karya sendiri</t>
  </si>
  <si>
    <t>Permintaan yang masuk tidak dikerjakan, karena Utility menunggu jadwal</t>
  </si>
  <si>
    <t>Sistem mekatronika dan robotik tidak disetujui BOD</t>
  </si>
  <si>
    <t>Rencana kerja yang dibuat over permintaan</t>
  </si>
  <si>
    <t>- Bekerja tidak sesuai rencana kerja yang telah dibuat
- Permintaan banyak yang tidak terealisasi tepat waktu</t>
  </si>
  <si>
    <t>- Isian pada formulir terlalu banyak dan membingungkan
-Terlalu banyak ketentuan dan validasi</t>
  </si>
  <si>
    <t>- PIC lupa dalam membuat berita acara
- tidak memiliki rekap permintaan masuk</t>
  </si>
  <si>
    <t>Permintaan yang secara lisan dan Yang menerima permintaan lupa tidak menegaskan harus memakai surat</t>
  </si>
  <si>
    <t>- Permintaan dari top manajemen yang diinstruksikan secara lisan
- Lupa tidak menginstruksikan pemohon untuk membuat formulir permintaan</t>
  </si>
  <si>
    <t>- PIC yang bertugas memfilter permintaan masuk, disibukan dengan pekerjaan yang lain</t>
  </si>
  <si>
    <t>- PIC yang ditunjuk softskillnya kurang
- PIC yang ditunjuk ragu-ragu dalam mengutarakan ide</t>
  </si>
  <si>
    <t>Ide yang akan diimplementasikan, harus melalui tahapan analisa, persentasi/ proposal, dan dikaji di internal terlebih dahulu</t>
  </si>
  <si>
    <t xml:space="preserve">Kurang analisa dan matangnya ide yang diterapkan </t>
  </si>
  <si>
    <t>Biaya dan anggaran yang diperlukan terlalu besar</t>
  </si>
  <si>
    <t>- Efisien dan tepat dalam penentuan dan realisasi CAPEX
- Kaizen untuk program Cost reduction dan mengurangi pemborosan-pemborosan</t>
  </si>
  <si>
    <t>PIC kurang ahli dalam mengolah dan menganalisa fakta-fakta terkait pengembangan</t>
  </si>
  <si>
    <t>Skill PIC di upscale dengan training yang match</t>
  </si>
  <si>
    <t>Pengguna masih kurang terbiasa dalam beralih dan perubahan sistem</t>
  </si>
  <si>
    <t>Training, sosialisai, dan penekanan dari atasan untuk penggunaan sistem baru</t>
  </si>
  <si>
    <t>Alat kerja yang dirancang bukan alat yang benar-benar di butuhkan pengguna</t>
  </si>
  <si>
    <t>Metode pendekatan harus mempergunakan Design Thinking</t>
  </si>
  <si>
    <t>Alat kerja yang akan dibuat membutuhkan resource yang besar</t>
  </si>
  <si>
    <t>Efisien dalam mendesign suatu mesin dan harus disesuaikan dengan kebutuhan dan kondisi perusahaan saat ini</t>
  </si>
  <si>
    <t>Terdapat proses pekerjaan yang memang harus dikerjakan secara manual, tidak dapat dilakukan robot</t>
  </si>
  <si>
    <t>Review proses yang sudah ada, analisa proses manual</t>
  </si>
  <si>
    <t>Salah menanalisa di awal perancangan terkait ROI</t>
  </si>
  <si>
    <t>Rancangan sebelum diimplementasikan harus dikaji dan divalidasi oleh atasan</t>
  </si>
  <si>
    <t>- PIC sibuk dengan pekerjaan lainnya
- PIC lupa</t>
  </si>
  <si>
    <t>Permintaan yang masuk tidak di filter</t>
  </si>
  <si>
    <t>Tindak tegas untuk permintaan yang masuk tanpa formulir, bila perlu tolak jika tidak diperbaiki dan Sosialisasikan ketentuan-ketentuan dalam prosedur ke eksternal secara rutin dan berkala</t>
  </si>
  <si>
    <t>- Berita acara lupa tidak dibuat
- Analisa tidak diisi secacar benar
- validasi dilewati</t>
  </si>
  <si>
    <t>Sosialisasikan tata cara pengisian berita acara serah terima untuk barang eksternal</t>
  </si>
  <si>
    <t>PIC yang kunjungan ke Subkon lupa tidak mengisi atau membawa formulir kunjungan</t>
  </si>
  <si>
    <t>PIC yang ditugaskan berangkat ke Subkon akan dicek dahulu kelengkapan dokumen yang dibawa oleh atasannya</t>
  </si>
  <si>
    <t>Personil QC yang terbatas dan adanya pekerjaan di internal yang diprioritaskan</t>
  </si>
  <si>
    <t>Koordinasi mengenai rencana jadwal kunjungan dengan bagian QC</t>
  </si>
  <si>
    <t>Detail pemakaian spare part pada formulir F-005 tidak ditulis</t>
  </si>
  <si>
    <t>Penegasan dari atasan kepada teknisi untuk menulis spare part yang dipakai pada field isian F-005</t>
  </si>
  <si>
    <t>Atasan teknisi pelaksana perbaikan lupa bahwa setiap kerusakan lebih dari 5Hk harus dibuat surat ke bagian pemohon</t>
  </si>
  <si>
    <t>Mendata permintaan masuk dan prediksi kerusakan yang sekiranya memakan waktu lama, agar ancang-ancang harus dibuat surat ke pemohon</t>
  </si>
  <si>
    <t>Kurang tenaga kerja yang kompeten dan mengetahui medan lapangan</t>
  </si>
  <si>
    <t>Kepala Utility kurang mengenali anak buahnya</t>
  </si>
  <si>
    <t>Pemberlakuan sistem penilaian dengan matriks kompetensi dan mengisinya</t>
  </si>
  <si>
    <t>- Kesalahan analisa pada gambar atau ukuran pada gambar
- Kesalahan pembacaan gambar
- Kesalahan perhitungan</t>
  </si>
  <si>
    <t>Kontrol setiap proses kerja pada setipa part yang krusial serta Edukasi kembali para pekerja mengenai pembacaan gambar teknik</t>
  </si>
  <si>
    <t>- Telatnya peng-Acc an biaya yang diajukan
- salah memperhitungkan antara jadwal pengerjaan dan kedatangan bahan</t>
  </si>
  <si>
    <t>- Follow up dari atasan kepada BOD
- Buat perencanaan yang sistematis dan terjadwal antara start pengerjaan  dengan  estimasi kedatangan bahan agar relevan</t>
  </si>
  <si>
    <t>Pembagian tugas dan kewenangan antara kepala MSD dan Utility lebih ditegaskan kembali</t>
  </si>
  <si>
    <t xml:space="preserve">Kepala Utility memiliki kesibukan pengontrolan secara teknis dilapangan, sedangkan untuk urusan yang bersifat strategis harusnya dikelola oleh kepala MSD
</t>
  </si>
  <si>
    <t>Manager terganggu dengan tugas-tugas baru yang masuk</t>
  </si>
  <si>
    <t>- Pemberlakuan audit internal
- PIC yang ditugaskan untuk menjadi asisten, akan mengingatkan</t>
  </si>
  <si>
    <t>- Manager kurang memahami apa yang ditentukan oleh bagian CMS 
- Manager kurang mengetahui korelasi antara KPI pada BSC dengan Sasaran mutu</t>
  </si>
  <si>
    <t>- Mengikuti saran dan masukan dari bagian CMS terkait penentuan sasaran mutu
- Mempelajari lebih mendalam mengenai korelasi antaran KPI dalam BSC dengan apa yang dimaksud sasaran mutu</t>
  </si>
  <si>
    <t>- Manager bersama staffnya kurang mempertajam KPI
- KPI yang dimasukan dalam BSC sulit dihitung secara kuantitatif</t>
  </si>
  <si>
    <t>- Menghindari untuk memasukan KPI yang bersifat kualitatif, akan tetepi yang terukur
- Edukasi untuk Manager</t>
  </si>
  <si>
    <t>Kurangnya perhatian dan follow up dari Manager terkait dokumen mutu</t>
  </si>
  <si>
    <t>- Pemberlakuan sistem audit internal
- Pemberlakuan rapat untuk membahas dokumen mutu
- Penunjukan PIC bertanggung jawab pengurusan dokumen mutu</t>
  </si>
  <si>
    <t>Mengikuti banyak masukan dari pihak lain maupun pihak CMS tanpa disaring dahulu</t>
  </si>
  <si>
    <t>Penyaringan masukan dan relevansi jika diterapkan di departemen Engineering match atau tidaknya</t>
  </si>
  <si>
    <t>Manager lupa tidak mensosialisasikan peraturan dan kebijakan</t>
  </si>
  <si>
    <t>Kebijakan dan aturan terbaru tidak disosialiasikan oleh Manager kepada bawahannya</t>
  </si>
  <si>
    <t>- Setiap kali ada kebijakan atau aturan baru dari perusahaan Manager harus segera mensosialiasikannya
- Pemberlakuan Notulen</t>
  </si>
  <si>
    <t>- Pemberlakuan Notulen
- Pemberlakuan audit COC dan GCG</t>
  </si>
  <si>
    <t>Penegasan dan follow up pelaksanaan prosedur, secara rutin dari Manager ataupun Audit internal di Engineering</t>
  </si>
  <si>
    <t>Audit internal dan pengecekan secara rutin dari Manager ke PIC penanggung jawab</t>
  </si>
  <si>
    <t>Sosialisasi kepada pihak pemohon terkait tatacara penggunaan formulir F-005</t>
  </si>
  <si>
    <t>Sosialisasi kan bahwa selain formulir F-005, di Engineering pun terdapat formulir permintaan sistem manufaktur, yang memiliki fungsi dan peranan berbeda</t>
  </si>
  <si>
    <t>Penegasan dari Manager untuk tugas dan tanggung jawab kepala MSD</t>
  </si>
  <si>
    <t>Edukasi dan training terhadap kabag production system</t>
  </si>
  <si>
    <t>Menjalankan ketentuan dalam prosedur dan jobdesk kepala MSD yaitu menyaring permintaan masuk</t>
  </si>
  <si>
    <t>Pemberlakuan sistem inventarisir untuk alat dan mesin</t>
  </si>
  <si>
    <t>Bukti</t>
  </si>
  <si>
    <t>Berita acara pekerjaan selesai tersedia (CINT/MSD/F-004)</t>
  </si>
  <si>
    <t>Formulir CINT/MSD/F-002/Formulir Permintaan Sistem Manufaktur terisi lengkap dan tervalidasi</t>
  </si>
  <si>
    <t>File Excel jadwal rencana kerja (proyek, relayout, dll)</t>
  </si>
  <si>
    <t xml:space="preserve">Min. 1 tahun sekali ada rencana improvement perubahan Layout ruangan </t>
  </si>
  <si>
    <t>0 Komplain terkait relayout</t>
  </si>
  <si>
    <t>0 Komplain
(tercapai)</t>
  </si>
  <si>
    <t>- Kantor ENG pindah ke Produksi Atas
- Nailing pindah ke area bekas Nursing bed
- Kantor Produksi pindah ke ruang bekas nailing</t>
  </si>
  <si>
    <t>3 improvement
(tercapai)</t>
  </si>
  <si>
    <t>1x / tahun memiliki rencana pengadaan advanced technology</t>
  </si>
  <si>
    <t>Standar keberterimaan di Magenta</t>
  </si>
  <si>
    <t>Rencana pengadaan mesin laser di semester-2</t>
  </si>
  <si>
    <t>-</t>
  </si>
  <si>
    <t>1x Rencana pengadaan advanced technology
(Tercapai)</t>
  </si>
  <si>
    <t>Proposal pengadaan mesin laser di semester-2</t>
  </si>
  <si>
    <t>1x Pengajuan rencana pengembangan sistem digital 
(Tercapai)</t>
  </si>
  <si>
    <t>Pengajuan pengembangan ENGIS ke IT di semester-1</t>
  </si>
  <si>
    <t>min. 1x/ tahun Rencana pengembangan sistem digital di internal ENG</t>
  </si>
  <si>
    <t>Daftar alat/ mesin</t>
  </si>
  <si>
    <t>0 komplain terkait alat dan mesin</t>
  </si>
  <si>
    <t>0 komplain terkait alat dan mesin
(Tercapai)</t>
  </si>
  <si>
    <t>421 mesin/ alat aktif di Internal CINT
(Tercapai)</t>
  </si>
  <si>
    <t>100% Robotisasi multy welding</t>
  </si>
  <si>
    <t>File Excel jadwal robotisasi</t>
  </si>
  <si>
    <t>1x/ tahun ada rencana rancangan sistem automatik</t>
  </si>
  <si>
    <t>61% Robotisasi multy welding
(Tecapai)</t>
  </si>
  <si>
    <t>Gambar teknik untuk sistem automatik</t>
  </si>
  <si>
    <t>100% dari jml seluruh Formulir permintaan sistem manufaktur (CINT/MSD/F-002)/ jml seluruh berita acara</t>
  </si>
  <si>
    <t>100%, 12 Formulir 12 berita acara
(Tercapai)</t>
  </si>
  <si>
    <t>100% dari jml semua Permintaan ke MSD/ jml semua formulir F-002</t>
  </si>
  <si>
    <t>100%, 12 Permintaan ke MSD/ 12 formulir F-002
(Tercapai)</t>
  </si>
  <si>
    <t>100% jml Proposal pengajuan investasi/ Jml investasi yang diajukan</t>
  </si>
  <si>
    <t>Min.200 unit mesin atau alat dengan status aktif di Internal CINT</t>
  </si>
  <si>
    <t>100% (12 permintaan ke MSD, 12 penyelesaian)</t>
  </si>
  <si>
    <t>100%, 23 permintaan masuk/ 23 permintaan terjadwal</t>
  </si>
  <si>
    <t>File excel Jadwal kerja terkait Relayout</t>
  </si>
  <si>
    <t>100% dari jml terjadwal kerja/ Jml permintaan masuk terkait relayout</t>
  </si>
  <si>
    <t>Rencana kerja tersedia dan tersusun terkait Relayout</t>
  </si>
  <si>
    <t>Tidak ada proses manual untuk multy welding</t>
  </si>
  <si>
    <t xml:space="preserve">Permintaan masuk ke MSD mempergunakan Formulir permintaan sistem manufaktur </t>
  </si>
  <si>
    <t>Ketentuan isian pada Formulir permintaan sistem manufaktur tidak jelas</t>
  </si>
  <si>
    <t>Maks H+1 Surat permintaan diterima oleh MSD</t>
  </si>
  <si>
    <t>H+1 Surat diterima MSD</t>
  </si>
  <si>
    <t>Permintaan yang masuk tidak di Filter dan tidak dijadwalkan secara terukur</t>
  </si>
  <si>
    <t>Mask 10HK rata-rata jadwal kerja tersedia</t>
  </si>
  <si>
    <t>rata-rata 10HK jadwal kerja tersedia</t>
  </si>
  <si>
    <t>sistem Re-layout yang dibuat tidak simplikasi justru malah memperumit proses</t>
  </si>
  <si>
    <t>Ketika Merancang alat kerja dan mesin untuk dipasang di perusahaan</t>
  </si>
  <si>
    <t>min. 1x Rapat koordinasi mingguan</t>
  </si>
  <si>
    <t>Notulen rapat</t>
  </si>
  <si>
    <t>1x rapat koordinasi per minggu</t>
  </si>
  <si>
    <t>- PIC beranggapan bahwa jadwal kerja sudah dibuat oleh bawahannya
- PIC beranggapan bahwa jadwal kerja cukup di sampaikan ke kepalanya saja
- Kurangnya koordinasi antara kepala MSD dengan kepala Utility</t>
  </si>
  <si>
    <t>- Jadwal kerja harus dibuat oleh Kepala MSD dan disosialisasikan ke bawah 
- Dirutinkan ada rapat koordinasi untuk proyek-proyek pekerjaan</t>
  </si>
  <si>
    <t>Ketika Memberikan saran kerja dari Utility ke MSD pada rapat koordinasi</t>
  </si>
  <si>
    <t>- Tidak akan muncul improvement
- Sulit mengetahui rencana yang dibuat apakah sudah benar atau salah
- Proses kerja yang monoton
- 'Muncul perselisihan di internal</t>
  </si>
  <si>
    <t>- Kurangnya motivasi dari atasan ke bawahan
- Kurangnya koordinasi antara kepala MSD dengan kepala Utility</t>
  </si>
  <si>
    <t>- Dirutinkan rapat koordinasi dan agenda motivasi dari Manager ke bawahannya
- Mengadakan rutin rapat koordinasi untuk proyek-proyek yang akan dan sedang dikerjakan</t>
  </si>
  <si>
    <t>Rata-rata Maks 5x briefing pagi per minggu di Utility maupun MSD</t>
  </si>
  <si>
    <t>Rata-rata 5x briefing pagi per minggu</t>
  </si>
  <si>
    <t>- Tematic briefing setiap awal minggu (senin)
- Briefing pagi di masing-masing bagian (MSD &amp; Utility)
- Rapat koordinasi mingguan</t>
  </si>
  <si>
    <t>Ketika menerima permintaan dari departemen lain di internal ke MSD</t>
  </si>
  <si>
    <t>Ketika menerima permintaan dari Eksternal ke Engineering</t>
  </si>
  <si>
    <t>Permintaan yang masuk tidak dengan Formulir Permintaan Perbaikan dan Monitoring Alat / Mesin Ekternal dan tidak jelas</t>
  </si>
  <si>
    <t>Maks H+1 rata-rata Form permintaan perbaikan alat mesin eksternal diterima oleh Engineering dan terisi lengkap jelas</t>
  </si>
  <si>
    <t>Rata-rata Maks H+1 form permintaan diterima Engineering 
(Tercapai)</t>
  </si>
  <si>
    <t>Keterangan % Progress penyelesaian ke MSD pada file excel laporan permintaan masuk F-002 ke MSD</t>
  </si>
  <si>
    <t>min. 90 % rata-rata progress penyelesaian permintaan Formulir CINT/MSD/F-002 yang masuk ke MSD</t>
  </si>
  <si>
    <t>Formulir Berita Acara Serah Terima Sarana Produksi Hasil Perbaikan Ekternal tidak dibuat</t>
  </si>
  <si>
    <t>FORM BERITA ACARA PERBAIKAN SARANA</t>
  </si>
  <si>
    <t>CINT/ENG/F-019/FORM BERITA ACARA PERBAIKAN SARANA tersedia dan di validasi</t>
  </si>
  <si>
    <t>CINT/ENG/F-018/FORM PERMINTAAN PERBAIKAN ALAT MESIN EXTERNAL tersedia dan di validasi</t>
  </si>
  <si>
    <t>Maks H+0 rata-rata, setelah selesai perbaikan  berita acara serah terima dibuat</t>
  </si>
  <si>
    <t>Rata-rata Maks H+0 berita acara dibuat</t>
  </si>
  <si>
    <t>Formulir Kunjungan ke Eksternal atau Subkon tidak dibuat</t>
  </si>
  <si>
    <t>Maks H+0 rata-rata, setelah selesai kunjungan form kunjungan dibuat</t>
  </si>
  <si>
    <t>Rata-rata Maks H+0 form kunjungan dibuat</t>
  </si>
  <si>
    <t>CINT/ENG/F-023/FORMULIR KUNJUNGAN KE EKTERNAL/ SUBKON  tersedia dan di validasi</t>
  </si>
  <si>
    <t>Min 1 personil bagian QC ikut serta setiap kunjungan perbaikan</t>
  </si>
  <si>
    <t>1 orang QC ikut serta
(Tercapai)</t>
  </si>
  <si>
    <t xml:space="preserve">Verifikasi dari QC terkait pengecekan pada formulir CINT/ENG/F-023/FORMULIR KUNJUNGAN KE EKTERNAL/ SUBKON </t>
  </si>
  <si>
    <t>Tidak &gt; 10HK pembuatan KRAM di awal bulan</t>
  </si>
  <si>
    <t>&lt;10HK Pembuatan KRAM
(Tercapai)</t>
  </si>
  <si>
    <t>CINT/ENG/F-016/KARTU RIWAYAT ALAT MESIN tersedia</t>
  </si>
  <si>
    <t xml:space="preserve">Min H+1 setelah identifikasi berapa lama waktu perbaikan, surat diserahkan ke pemohon </t>
  </si>
  <si>
    <t>Surat atau berita acara untuk kerusakan mesin yang lebih dari 5HK</t>
  </si>
  <si>
    <t>Pengadaan sarana tidak tercatat dan terlaporkan atau Pengadaan sarana diluar dari budget yang ditentukan</t>
  </si>
  <si>
    <t>Spare part perbaikan memiliki harga melebihi budget atau terdapat spare part diluar dari yang di budgetkan</t>
  </si>
  <si>
    <t>Manager dan Kepala bagian ENG</t>
  </si>
  <si>
    <t>Biaya Pembuatan Sarana tidak melebihi Budget</t>
  </si>
  <si>
    <t>Ketika merealisasikan sarana permintaan dan perawatan mesin dari departemen lain</t>
  </si>
  <si>
    <t>Biaya maintenace mesin tidak melebihi budget</t>
  </si>
  <si>
    <t>Biaya pengeluaran untuk pembuatan sarana melebihi budget</t>
  </si>
  <si>
    <t>Biaya maintenance mesin melebihi budget</t>
  </si>
  <si>
    <t>95% dibawah budget</t>
  </si>
  <si>
    <t>Penggunaan budget tidak terkontrol dengan baik</t>
  </si>
  <si>
    <t>Kenaikan harga spare part dan kerusakan mendadak diluar prediktif maintenance</t>
  </si>
  <si>
    <t>- Membuat RKB sesuai kebutuhan
- Mengontrol realisasi budget  Pembuatan Sarana tiap bulan</t>
  </si>
  <si>
    <t>- Membuat RKB sesuai kebutuhan
- Mengontrol realisasi budget Maintenance Mesin tiap bulan</t>
  </si>
  <si>
    <t>Ketika inventarisir mesin/ alat</t>
  </si>
  <si>
    <t>Daftar alat mesin update</t>
  </si>
  <si>
    <t>1 tahun 1x update data mesin</t>
  </si>
  <si>
    <t>Per-6 Bulan Update data mesin
(Tercapai)</t>
  </si>
  <si>
    <t>File Excel Data alat dan mesin</t>
  </si>
  <si>
    <t>Head Of Utility &amp; Arranger; Kabag/ Wakabag Utility</t>
  </si>
  <si>
    <t>File Excel Biaya</t>
  </si>
  <si>
    <t>File Excel Matrik kompetensi</t>
  </si>
  <si>
    <t>1 tahun 1x Update matrik kompetensi</t>
  </si>
  <si>
    <t>Penempatan tenaga kerja mengacu pada matrik kompetensi</t>
  </si>
  <si>
    <t>Ketika Menginstruksikan target pekerjaan ke bawahan</t>
  </si>
  <si>
    <t>Kabag/Wakabag  Utility</t>
  </si>
  <si>
    <t>Bawahan mengikuti arahan atasan tanpa melawan</t>
  </si>
  <si>
    <t>Bawahan tidak menurut atasan</t>
  </si>
  <si>
    <t>- Atasan yang bekerja
- Laporan dan tanggung jawab atasan tidak berjalan</t>
  </si>
  <si>
    <t>- Kurangnya follow up dari atasan yang menginstruksikan
- Atau kurang dihargai oleh bawahan sehingga anak buah tak mau menurut ketika disuruh</t>
  </si>
  <si>
    <t>- Mengikutkan masing-masing kepala pada program pelatihan leadership
- Pemberlakuan pengontrolan rutin kepada para atasan yang diberi kewenangan</t>
  </si>
  <si>
    <t>0 sanksi / teguran
Tercapai</t>
  </si>
  <si>
    <t>0 sanksi / teguran setiap bulan</t>
  </si>
  <si>
    <t>File Excel Sanksi</t>
  </si>
  <si>
    <t>- Improvement tidak tercipta
- Improvement akan memiliki dampak kecil</t>
  </si>
  <si>
    <t>- Kurangnya motivasi dari atasan ke bawahan
- Kurangnya penegasan dan follow up dari atasan terhadap program-program kaizen</t>
  </si>
  <si>
    <t>- Atasan mensosialisasi dan edukasi dari manfaat kaizen kepada bawahan secara rutin
- Pemberlakuan target rutin kaizen setiap bulan pada BSC</t>
  </si>
  <si>
    <t>9 Kaizen</t>
  </si>
  <si>
    <t>6 Kaizen Persemester</t>
  </si>
  <si>
    <t>Availability mesin dibawah 94%</t>
  </si>
  <si>
    <t>Mempengaruhi hasil produksi menjadi menurun</t>
  </si>
  <si>
    <t>- Mempengaruhi hasil perhitungan OEE
- Muncul banyak komplain dari bagian produksi</t>
  </si>
  <si>
    <t>- Barang yang diperlukan merupakan barang langka dan mahal
- Proses perbaikan sulit dan menunggu part datang</t>
  </si>
  <si>
    <t>Stock part-part pemakaian rutin di gudang, dan identifikasi part yang langka agar terdapat suku cadang</t>
  </si>
  <si>
    <t>Downtime mesin yang tinggi</t>
  </si>
  <si>
    <t>- Menjalankan AM (Autonomous Maintenance) 
- Training teknisi
- Penyediaan stock part yang penting</t>
  </si>
  <si>
    <t>Rata-rata Downtime dibawah 5%</t>
  </si>
  <si>
    <t>Rata-rata Downtime mesin diatas 5%</t>
  </si>
  <si>
    <t>Availability minimal 94%</t>
  </si>
  <si>
    <t>- List kaizen di Magenta
- File Kaizen</t>
  </si>
  <si>
    <t>File excel DT &amp; NDT</t>
  </si>
  <si>
    <t>File Excel Availability untuk OEE</t>
  </si>
  <si>
    <t>Rata-rata lama Pengerjaan Prototype maks. 10 HK dari kesepakatan bersama</t>
  </si>
  <si>
    <t>Rata-rata 10HK
(Tercapai)</t>
  </si>
  <si>
    <t>File Excel Prototype</t>
  </si>
  <si>
    <t>0 Komplain terkait JIG/DIES</t>
  </si>
  <si>
    <t>0 Komplain terkait JIG/DIES 
(Tercapai)</t>
  </si>
  <si>
    <t>- Standar keberterimaan di Magenta
- File Excel Komplain</t>
  </si>
  <si>
    <t>KOMPLAIN STANDAR KEBERTERIMAAN KE ENGINEERING</t>
  </si>
  <si>
    <t>Bulan</t>
  </si>
  <si>
    <t>Kriteria</t>
  </si>
  <si>
    <t>Standar</t>
  </si>
  <si>
    <t>Dept. Penilai</t>
  </si>
  <si>
    <t>Remark</t>
  </si>
  <si>
    <t>Keterangan Komplain</t>
  </si>
  <si>
    <t>Produksi</t>
  </si>
  <si>
    <t>Marketing</t>
  </si>
  <si>
    <t>RnD</t>
  </si>
  <si>
    <t>PCH</t>
  </si>
  <si>
    <t>CMS</t>
  </si>
  <si>
    <t>HCGA</t>
  </si>
  <si>
    <t>Januari</t>
  </si>
  <si>
    <t>Pengecekkan sarana milik chitose yang ada di subkon (mesin, mattress, jig inspeksi dll) diluar jig inspeksi kawai &amp; roland</t>
  </si>
  <si>
    <t>Min. 1 kali/ 6 bulan</t>
  </si>
  <si>
    <t>0 komplain</t>
  </si>
  <si>
    <t>Pengecekkan Jig inspeksi kawai &amp; rolland</t>
  </si>
  <si>
    <t>Min. 2 kali/ 6 bulan</t>
  </si>
  <si>
    <t>Permintaan pembuatan prototipe</t>
  </si>
  <si>
    <t>Sesuai hasil kesepakatan diskusi</t>
  </si>
  <si>
    <t>Permintaan pembuatan sarana produksi</t>
  </si>
  <si>
    <t>Laporan progress pembuatan sarana</t>
  </si>
  <si>
    <t>Satu minggu sekali</t>
  </si>
  <si>
    <t>Persetujuan permintaan pengecekkan pembuatan sarana</t>
  </si>
  <si>
    <t>Min. H+1</t>
  </si>
  <si>
    <t>Permintaan estimasi harga sarana proses</t>
  </si>
  <si>
    <t>Maks. 1 minggu per proyek</t>
  </si>
  <si>
    <t>Permintaan desain sarana produk</t>
  </si>
  <si>
    <t>Melakukan penjagaan kondisi Lingkungan dan K3 di area Engineering</t>
  </si>
  <si>
    <t>Sesuai dengan ketentuan yang ditetapkan (kondisi dan jumlah)</t>
  </si>
  <si>
    <t>Perawatan sarana dan prasarana lingkungan dan K3 termasuk APD di area Engineering</t>
  </si>
  <si>
    <t>Februari</t>
  </si>
  <si>
    <t>Maret</t>
  </si>
  <si>
    <t>April</t>
  </si>
  <si>
    <t>Mei</t>
  </si>
  <si>
    <t>Juni</t>
  </si>
  <si>
    <t>Juli</t>
  </si>
  <si>
    <t>Agustus</t>
  </si>
  <si>
    <t>September</t>
  </si>
  <si>
    <t>Oktober</t>
  </si>
  <si>
    <t>November</t>
  </si>
  <si>
    <t>Desember</t>
  </si>
  <si>
    <t>Rundown dan Realisasi pengerjaan target civil tidak dibuat</t>
  </si>
  <si>
    <t>Maks 10HK Update Progress dan rencana kerja Layout setiap bulan</t>
  </si>
  <si>
    <t>File Excel Rencana kerja Relayout</t>
  </si>
  <si>
    <t>Maks 10 HK
(Tercapai)</t>
  </si>
  <si>
    <t>Maks 10HK laporan RKB dan SPB dibuat tiap bulan</t>
  </si>
  <si>
    <t>Laporan RKB dan SPB dibuat</t>
  </si>
  <si>
    <t>bahan material civil disangka belum tersedia</t>
  </si>
  <si>
    <t>File Excel Biaya (RKB &amp; SPB)</t>
  </si>
  <si>
    <t>Minimal 2 Master plan per semester</t>
  </si>
  <si>
    <t>2 Master plan</t>
  </si>
  <si>
    <t>Laporan Master Plan di Manager:
- Proyek Relayout
- Proyek Pengadaan mesin laser</t>
  </si>
  <si>
    <t>Min 90% target sasaran mutu kuantitatif</t>
  </si>
  <si>
    <t>Target sasaran Mutu pada KPI BSC
25 KPI semua target bersifat Kuantitatif</t>
  </si>
  <si>
    <t>100%, target 25 sasaran mutu kuantitatif dari 25 KPI 
(Tercapai)</t>
  </si>
  <si>
    <t>0 temuan minor/ major
(Tercapai)</t>
  </si>
  <si>
    <t>- FTKTP
- File Excel temuan audit</t>
  </si>
  <si>
    <t>0 Temuan Minor/ Major Audit Internal maupun eksternal per semester</t>
  </si>
  <si>
    <t>1 tahun 1x Struktur Dokumen Mutu diupdate</t>
  </si>
  <si>
    <t>Fiile Excel Struktur dokumen mutu (terdapat di Magenta)</t>
  </si>
  <si>
    <t>0 Pelanggaran Kode etik</t>
  </si>
  <si>
    <t>0 Pelanggaran Kode etik
(Tercapai)</t>
  </si>
  <si>
    <t>0 sanksi / teguran setiap bulan
(Tercapai)</t>
  </si>
  <si>
    <t>- File Excel sanksi
- File Excel GCG</t>
  </si>
  <si>
    <t>1x Update realisasi Risk Determination per semester</t>
  </si>
  <si>
    <t>1x Update realisasi Risk Determination per semester
(Tercapai)</t>
  </si>
  <si>
    <t>CINT/ENG/F-025/Risk Determination Engineering</t>
  </si>
  <si>
    <t>Tim Utility</t>
  </si>
  <si>
    <t>Ketika Melaksanakan pekerjaan terkait pembuatan baru, pemeliharaan, overhaul, dan perbaikan alat/ mesin dan installasi</t>
  </si>
  <si>
    <t>- Formulir CINT/MSD/F-005/Formulir Permintaan Perbaikan dan Monitoring Alat Mesin terisi lengkap dan tervalidasi
- CINT/ENG/F-007/ REKAPITULASI LAPORAN PERBAIKAN ALAT  MESIN (DOWNTIME)</t>
  </si>
  <si>
    <t>STRUKTUR DOKUMEN MUTU ENGINEERING</t>
  </si>
  <si>
    <t xml:space="preserve">DAFTAR PROSEDUR, IK, DAN FORMULIR PADA SEKSI MSD
</t>
  </si>
  <si>
    <t xml:space="preserve">DAFTAR PROSEDUR, IK, DAN FORMULIR PADA SEKSI UTILITY
</t>
  </si>
  <si>
    <t>PROSEDUR</t>
  </si>
  <si>
    <t>INSTRUKSI KERJA (IK)</t>
  </si>
  <si>
    <t>FORMULIR</t>
  </si>
  <si>
    <t>MSD.P.1. (PROSEDUR MANUFACTURE SYSTEM    DEVELOPMENT</t>
  </si>
  <si>
    <t>MSD.IK.1. (INSTRUKSI KERJA PENANDAAN JALUR PEJALAN KAKI)</t>
  </si>
  <si>
    <t xml:space="preserve">MSD/F-002 (FORMULIR PERMINTAAN SISTEM MANUFAKTUR)
</t>
  </si>
  <si>
    <t>ENG.P.1. (PROSEDUR PEMBUATAN BARU, PEMELIHARAAN, OVERHAUL, DAN PERBAIKAN ALAT/MESIN )</t>
  </si>
  <si>
    <t>ENG.IK.1. (INSTRUKSI KERJA INSTALASI MESIN/ ALAT)</t>
  </si>
  <si>
    <t>ENG/F-001 (SURAT KELUAR)</t>
  </si>
  <si>
    <t>MSD.P.2. (PROSEDUR PEJALAN KAKI)</t>
  </si>
  <si>
    <t>MSD.IK.2. (INSTRUKSI KERJA PEMASANGAN RAMBU)</t>
  </si>
  <si>
    <t xml:space="preserve">MSD/F-003 (FORMULIR EFEKTIFITAS PENGGUNAAN ALAT &amp; MESIN)
</t>
  </si>
  <si>
    <t>ENG.P.2. (PROSEDUR PEMBUATAN PR PRODUKSI GENSUP (ENGINEERING)/ NON APS)</t>
  </si>
  <si>
    <t>ENG.IK.2. (INSTRUKI KERJA CARA DAN PROSES PENGGUNAAN BOR TANGAN)</t>
  </si>
  <si>
    <t>ENG/F-002 (LAPORAN KERJA BULANAN)</t>
  </si>
  <si>
    <t>MSD.P.3. (PROSEDUR PENGAJUAN ASSET TERKAIT CAPEX DAN INVESTASI</t>
  </si>
  <si>
    <t xml:space="preserve">MSD.IK.3. (INSTRUKSI KERJA AUTONOMOUS MAINTENANCE) </t>
  </si>
  <si>
    <t xml:space="preserve">MSD/F-004 (BERITA ACARA DARI MSD)
</t>
  </si>
  <si>
    <t>ENG.P.3. (PROSEDUR  PERBAIKAN SARANA BERDASARKAN PERMINTAAN DARI EKSTERNAL)</t>
  </si>
  <si>
    <t>ENG.IK.3. (INSTRUKI KERJA CARA DAN PROSES PENGGUNAAN GERINDA TANGAN)</t>
  </si>
  <si>
    <t>ENG/F-005 (FORMULIR PERMINTAAN PERBAIKAN DAN MONITORING ALAT/ MESIN INTERNAL)</t>
  </si>
  <si>
    <t>P.HSE.28. (PROSEDUR PENGENDALIAN BAHAN KIMIA BERBAHAYA)</t>
  </si>
  <si>
    <t>IK.HSE.35. (INSTRUKSI KERJA PENGANGKATAN MANUAL)</t>
  </si>
  <si>
    <t xml:space="preserve">MSD/F-005 (NOTULEN) </t>
  </si>
  <si>
    <t>ENG.P.4. (PROSEDUR ENGINEERING )</t>
  </si>
  <si>
    <t>ENG.IK.4. (INSTRUKI KERJA CARA DAN PROSES PENGGUNAAN MESIN BOR)</t>
  </si>
  <si>
    <t>ENG/F-009 (BUKTI PENYERAHAN BARANG INTERNAL)</t>
  </si>
  <si>
    <t>P.HSE.31. (PROSEDUR PEMBATASAN AREA BERBAHAYA)</t>
  </si>
  <si>
    <t>IK.HSE.36. (INSTRUKSI KERJA PENGELASAN DAN PEMOTONGAN)</t>
  </si>
  <si>
    <t xml:space="preserve">MSD/F-006 (FORMULIR MONITORING &amp; KONTROL)
</t>
  </si>
  <si>
    <t>ENG.IK.5. (INSTRUKI KERJA CARA DAN PROSES PENGGUNAAN MESIN LAS CO2)</t>
  </si>
  <si>
    <t>ENG/F-011 (DATA  CHECK SHEET PEMELIHARAAN MESIN)</t>
  </si>
  <si>
    <t>IK.HSE.49. (INSTRUKSI KERJA PENGENDALIAN KEBISINGAN)</t>
  </si>
  <si>
    <t>MSD/F-007 (FORMULIR EVALUASI &amp; KOMPLAIN KE MSD)</t>
  </si>
  <si>
    <t xml:space="preserve">ENG.IK.6. (INSTRUKI KERJA CARA DAN PROSES PENGGUNAAN MESIN MILLING) </t>
  </si>
  <si>
    <t>ENG/F-016 (KARTU RIWAYAT ALAT/ MESIN)</t>
  </si>
  <si>
    <t>HSE/F-008 (FORMULIR DATA AKSES TERBATAS)</t>
  </si>
  <si>
    <t xml:space="preserve">ENG.IK.7. (INSTRUKSI KERJA TATA CARA PENGISIAN FORMULIR F-018) </t>
  </si>
  <si>
    <t>ENG/F-018 (FORMULIR PERMINTAAN PERBAIKAN DAN MONITORING ALAT/ MESIN EKSTERNAL)</t>
  </si>
  <si>
    <t>IK.HSE.33. (INSTRUKSI KERJA KESELAMATAN KERJA LISTRIK)</t>
  </si>
  <si>
    <t>ENG/F-019 (FORMULIR BERITA ACARA SERAH TERIMA SARANA PRODUKSI HASIL PERBAIKAN (EKSTERNAL))</t>
  </si>
  <si>
    <t>ENG.IK.8. (INSTRUKSI KERJA PEMBUATAN PROTOTYPE, SARANA PRODUKSI, DAN DESIGN SARANA )</t>
  </si>
  <si>
    <t>ENG/F-020 (FORMULIR AUTONOMOUS MAINTENANCE)</t>
  </si>
  <si>
    <t>I.K</t>
  </si>
  <si>
    <t>MSD</t>
  </si>
  <si>
    <t>UTILITY</t>
  </si>
  <si>
    <t>TOTAL</t>
  </si>
  <si>
    <t>LIST KODE FORMULIR</t>
  </si>
  <si>
    <t>JUMLAH</t>
  </si>
  <si>
    <t>UPDATE TGL:</t>
  </si>
  <si>
    <t>Kode Formulir</t>
  </si>
  <si>
    <t>Nama Formulir</t>
  </si>
  <si>
    <t>Status</t>
  </si>
  <si>
    <t>Bagian &amp; Seksi</t>
  </si>
  <si>
    <t>CINT/MSD/F-008</t>
  </si>
  <si>
    <t>FORMULIR DATA AKSES TERBATAS</t>
  </si>
  <si>
    <t>BELUM AKTIF</t>
  </si>
  <si>
    <t xml:space="preserve">CINT/MSD/F-002 </t>
  </si>
  <si>
    <t>FORMULIR PERMINTAAN SISTEM MANUFAKTUR</t>
  </si>
  <si>
    <t>AKTIF DIGUNAKAN</t>
  </si>
  <si>
    <t>CINT/MSD/F-003</t>
  </si>
  <si>
    <t>FORMULIR EFEKTIFITAS PENGGUNAAN ALAT &amp; MESIN</t>
  </si>
  <si>
    <t>CINT/MSD/F-004</t>
  </si>
  <si>
    <t>BERITA ACARA DARI MSD</t>
  </si>
  <si>
    <t>CINT/MSD/F-005</t>
  </si>
  <si>
    <t>NOTULEN</t>
  </si>
  <si>
    <t>CINT/MSD/F-006</t>
  </si>
  <si>
    <t>FORMULIR MONITORING &amp; KONTROL</t>
  </si>
  <si>
    <t>CINT/MSD/F-007</t>
  </si>
  <si>
    <t>FORMULIR EVALUASI &amp; KOMPLAIN KE MSD</t>
  </si>
  <si>
    <t>CINT/ENG/F-001</t>
  </si>
  <si>
    <t>SURAT KELUAR</t>
  </si>
  <si>
    <t>MSD/Utility</t>
  </si>
  <si>
    <t>CINT/ENG/F-002</t>
  </si>
  <si>
    <t>LAPORAN KERJA BULANAN ENG</t>
  </si>
  <si>
    <t>TIDAK AKTIF</t>
  </si>
  <si>
    <t>CINT/ENG/F-003</t>
  </si>
  <si>
    <t>RENCANA KERJA BULANAN ENG</t>
  </si>
  <si>
    <t>CINT/ENG/F-004</t>
  </si>
  <si>
    <t>RENCANA KEBUTUHAN BARANG BULANAN ENG (RKB)</t>
  </si>
  <si>
    <t>CINT/ENG/F-005</t>
  </si>
  <si>
    <t>FORM PERMINTAAN PERBAIKAN ALAT MESIN INTERNAL</t>
  </si>
  <si>
    <t>Utility</t>
  </si>
  <si>
    <t>CINT/ENG/F-006</t>
  </si>
  <si>
    <t>FORM TEMUAN KETIDAKSESUAIAN ALATMESIN</t>
  </si>
  <si>
    <t>CINT/ENG/F-007</t>
  </si>
  <si>
    <t>REKAPITULASI LAPORAN PERBAIKAN ALAT  MESIN (DOWNTIME)</t>
  </si>
  <si>
    <t>CINT/ENG/F-008</t>
  </si>
  <si>
    <t>REKAPITULASI LAPORAN PEMAKAIAN SUKU CADANG  BARANG</t>
  </si>
  <si>
    <t>CINT/ENG/F-009</t>
  </si>
  <si>
    <t>BUKTI PENYERAHAN BARANG INTERNAL</t>
  </si>
  <si>
    <t>CINT/ENG/F-010</t>
  </si>
  <si>
    <t>BUKTI PENYERAHAN BARANG EXTERNAL</t>
  </si>
  <si>
    <t>CINT/ENG/F-011</t>
  </si>
  <si>
    <t>DATA PEMELIHARAAN MESIN</t>
  </si>
  <si>
    <t>CINT/ENG/F-012</t>
  </si>
  <si>
    <t>DATA PENGECEKAN INSTALASI</t>
  </si>
  <si>
    <t>CINT/ENG/F-013</t>
  </si>
  <si>
    <t>DATA PENGECEKAN KAPASITOR BANK</t>
  </si>
  <si>
    <t>CINT/ENG/F-014</t>
  </si>
  <si>
    <t>FORM PENGECEKAN GENSET</t>
  </si>
  <si>
    <t>CINT/ENG/F-015</t>
  </si>
  <si>
    <t>BUDGET PEMELIHARAAN ENG</t>
  </si>
  <si>
    <t>CINT/ENG/F-016</t>
  </si>
  <si>
    <t>KARTU RIWAYAT ALAT MESIN</t>
  </si>
  <si>
    <t>CINT/ENG/F-018</t>
  </si>
  <si>
    <t>FORM PERMINTAAN PERBAIKAN ALAT MESIN EXTERNAL</t>
  </si>
  <si>
    <t>CINT/ENG/F-019</t>
  </si>
  <si>
    <t>CINT/ENG/F-020</t>
  </si>
  <si>
    <t>CLEANING INSPECTION &amp; LUBRICATION PROVISIONAL STANDARD
AUTONOMOUS MAINTENANCE</t>
  </si>
  <si>
    <t>CINT/ENG/F-021</t>
  </si>
  <si>
    <t>FORMULIR ABNORMALITIES TAG LIST (DEFECTS LIST)</t>
  </si>
  <si>
    <t>CINT/ENG/F-022</t>
  </si>
  <si>
    <t>MAPPING MESIN</t>
  </si>
  <si>
    <t>CINT/ENG/F-023</t>
  </si>
  <si>
    <t>FORMULIR KUNJUNGAN KE EKTERNAL/ SUBKON</t>
  </si>
  <si>
    <t>CINT/ENG/F-024</t>
  </si>
  <si>
    <t>HIRA DC</t>
  </si>
  <si>
    <t>RISK DETERMINATION</t>
  </si>
  <si>
    <r>
      <rPr>
        <b/>
        <u/>
        <sz val="12"/>
        <color theme="1"/>
        <rFont val="Arial Narrow"/>
        <family val="2"/>
      </rPr>
      <t>% = 21% (Tercapai)</t>
    </r>
    <r>
      <rPr>
        <sz val="12"/>
        <color theme="1"/>
        <rFont val="Arial Narrow"/>
        <family val="2"/>
      </rPr>
      <t xml:space="preserve">
Realisasi Jan-Jun: Rp. 141.081.122
Budget Jan-Jun: Rp. 673.580.000
- Jan = 21% (Budget Rp. 118.424.000; Realisasi Rp. 24.308.660)
- Feb = 46% (Budget Rp. 90.877.000; Realisasi Rp. 42.164.772)
- Mar = 23% (Budget Rp. 143.719.000; Realisasi Rp. 32.766.690)
- Apr = 6% (Budget Rp. 122.526.000; Realisasi Rp. 7.710.000)
- Mei = 23% (Budget Rp. 87.531.000; Realisasi Rp. 19.943.500)
- Jun = 13% (Budget Rp. 110.503.000; Realisasi Rp. 14.187.500)</t>
    </r>
  </si>
  <si>
    <r>
      <rPr>
        <b/>
        <u/>
        <sz val="12"/>
        <color theme="1"/>
        <rFont val="Arial Narrow"/>
        <family val="2"/>
      </rPr>
      <t>% = 46% (Tercapai)</t>
    </r>
    <r>
      <rPr>
        <sz val="12"/>
        <color theme="1"/>
        <rFont val="Arial Narrow"/>
        <family val="2"/>
      </rPr>
      <t xml:space="preserve">
Realisasi Jan-Jun: Rp. 425.163.555
Budget Jan-Jun: Rp. 928.539.000
- Jan = 56% (Budget Rp. 205.856.000; Realisasi Rp. 115.386.004)
- Feb = 37% (Budget Rp. 158.911.000; Realisasi Rp. 58.333.150)
- Mar = 56% (Budget Rp. 145.893.000; Realisasi Rp. 81.705.500)
- Apr = 50% (Budget Rp. 130.538.000; Realisasi Rp. 65.532.661)
- Mei = 46% (Budget Rp. 122.243.000; Realisasi Rp. 56.794.200)
- Jun = 29% (Budget Rp. 165.098.000; Realisasi Rp. 47.412.040)</t>
    </r>
  </si>
  <si>
    <t>0,48%, DT Dibawah 5% (Tercapai)
Total DT di Jan-jun= 156,97
Total AT di Jan-jun= 32504
- Jan= 0,28%
- Feb = 0,30%
- Mar = 0,25%
- Apr = 0,61%
- Mei = 0,80%
- Jun = 0,87%</t>
  </si>
  <si>
    <t>Rata-rata Availability Jan-Jun= 99,36%
Total kerja terencana Jan-jun = 24512jam
Total unplanned DT = 156,97jam
Maka Total waktu operasi = 24355,04 jam
- Jan= 99,56%
- Feb = 99,60%
- Mar = 99,75%
- April = 99,21%
- Mei = 98,88%
- Juni = 98,82%</t>
  </si>
  <si>
    <t>100% dari jml terdapat formulir F-005/ jml seluruh Permintaan ke Utility</t>
  </si>
  <si>
    <t>256 lembar Permintaan ke Utility/ 256x permintaan Selama di jan-jun
(Tercapai)</t>
  </si>
  <si>
    <t>USULAN CAPEX 2024</t>
  </si>
  <si>
    <t>REALISASI CAPEX 2024</t>
  </si>
  <si>
    <t>BIAYA</t>
  </si>
  <si>
    <t>COST CENTER</t>
  </si>
  <si>
    <t>HARGA</t>
  </si>
  <si>
    <t>NILAI INVESTASI</t>
  </si>
  <si>
    <t>RENCANA KEDATANGAN</t>
  </si>
  <si>
    <t>KODE ASSET</t>
  </si>
  <si>
    <t>SAT</t>
  </si>
  <si>
    <t>REALISASI KEDATANGAN</t>
  </si>
  <si>
    <t xml:space="preserve">Perluasan Konstruksi Multy ke ENG </t>
  </si>
  <si>
    <t>ENG</t>
  </si>
  <si>
    <t>JANUARI</t>
  </si>
  <si>
    <t>Relokasi Nailing ke Lt.1</t>
  </si>
  <si>
    <t>Januari 2024</t>
  </si>
  <si>
    <t>Relokasi Ruang Kantor Produksi ke ruang bekas Nailing (Lt. 2)</t>
  </si>
  <si>
    <t>Februari 2024</t>
  </si>
  <si>
    <t>Pembelian Torent</t>
  </si>
  <si>
    <t>Spare Part Kompresor Airman 75KW</t>
  </si>
  <si>
    <t>Air Compressor 15 HP + Instalasi</t>
  </si>
  <si>
    <t>Penggantian APAR</t>
  </si>
  <si>
    <t>HC GA</t>
  </si>
  <si>
    <t>Laptop Design</t>
  </si>
  <si>
    <t>Edge Bending (effiseinsi proses)</t>
  </si>
  <si>
    <t>PRD</t>
  </si>
  <si>
    <t>Mesin Uji Impact Welding</t>
  </si>
  <si>
    <t>Moulding Improvement yamato memo</t>
  </si>
  <si>
    <t>R&amp;D</t>
  </si>
  <si>
    <t>Product Development (10 new item/years)</t>
  </si>
  <si>
    <t>Sub Total</t>
  </si>
  <si>
    <t>Perbaikan atap ruangan Assembling Steel</t>
  </si>
  <si>
    <t>FEBRUARI</t>
  </si>
  <si>
    <t>Sudah Pengajuan Kode Asset</t>
  </si>
  <si>
    <t>ENG pindah ke KSO (WS, FACILITY, MTC &amp; Office)</t>
  </si>
  <si>
    <t>Pembelian kabel &amp; NFB untuk Perpindahan mesin workshop</t>
  </si>
  <si>
    <t>Lot</t>
  </si>
  <si>
    <t>Mei 2024</t>
  </si>
  <si>
    <t>Keypad NC Router</t>
  </si>
  <si>
    <t>Multy Bor 37 spindel</t>
  </si>
  <si>
    <t>Cooling Tower + Motor + Instalasi</t>
  </si>
  <si>
    <t>KNB ke Konstruksi Yamato</t>
  </si>
  <si>
    <t>1200W SPS STANDBY POWER SUPPLY</t>
  </si>
  <si>
    <t>Camera Lensa</t>
  </si>
  <si>
    <t>Stabilizer Camera</t>
  </si>
  <si>
    <t>Replacement Boot Portable Complete</t>
  </si>
  <si>
    <t>Relayout Gudang Komponen (oceng) dan NB</t>
  </si>
  <si>
    <t>Epoxy Lantai Produksi (Yamato Luas 1000 M2)</t>
  </si>
  <si>
    <t>MARET</t>
  </si>
  <si>
    <t>Epoxy Lantai Produksi (Konstruksi Multy 1000 M2)</t>
  </si>
  <si>
    <t>Epoxy lantai finish good langsir (800 M2)</t>
  </si>
  <si>
    <t>Mesin Laser Cut  (sampel Komponen)</t>
  </si>
  <si>
    <t>Mesin Uji Airmate  sesuai JIS K6400-4</t>
  </si>
  <si>
    <t>Crane 2 ton double axis + Instalasi</t>
  </si>
  <si>
    <t>HPE MSA 8 GB SHORTWAVE FIBRE CHANNEL SPF 4K</t>
  </si>
  <si>
    <t>APRIL</t>
  </si>
  <si>
    <t>Penambahan &amp; Penggantian 
All Jig (Inpection &amp; Welding)</t>
  </si>
  <si>
    <t>MEI</t>
  </si>
  <si>
    <t xml:space="preserve">Fortimail Email Security Appliance </t>
  </si>
  <si>
    <t>Bundle Contract 1 Year Parts-only RMA of FML-200F</t>
  </si>
  <si>
    <t>Penambahan &amp; Penggantian 
All Dies</t>
  </si>
  <si>
    <t>JUNI</t>
  </si>
  <si>
    <t>PERSENTASE</t>
  </si>
  <si>
    <t>Pilih Tahun :</t>
  </si>
  <si>
    <t>Budget</t>
  </si>
  <si>
    <t>Biaya Sarana</t>
  </si>
  <si>
    <t>%</t>
  </si>
  <si>
    <t>Save Cost (+/-)</t>
  </si>
  <si>
    <t>Biaya Mesin</t>
  </si>
  <si>
    <t>Tahun</t>
  </si>
  <si>
    <t>Cluster</t>
  </si>
  <si>
    <t>Kode SAP</t>
  </si>
  <si>
    <t>Nama</t>
  </si>
  <si>
    <t>Satuan</t>
  </si>
  <si>
    <t>Jumlah</t>
  </si>
  <si>
    <t>Harga Satuan</t>
  </si>
  <si>
    <t>Kategori</t>
  </si>
  <si>
    <t>Pesanan</t>
  </si>
  <si>
    <t>Total Harga</t>
  </si>
  <si>
    <t>PT-ALL-TEK-EG-0004</t>
  </si>
  <si>
    <t>MULTITESTER ANALOG SANWA YX360TRF</t>
  </si>
  <si>
    <t>UNIT</t>
  </si>
  <si>
    <t>Spare Part (Mechanic &amp; Electrik)</t>
  </si>
  <si>
    <t>RKB</t>
  </si>
  <si>
    <t>SP-LST-CNT-EG-521</t>
  </si>
  <si>
    <t>CONTACTOR SN - 10. 220 V</t>
  </si>
  <si>
    <t>PSC</t>
  </si>
  <si>
    <t>SP-LST-INS-EG-0118</t>
  </si>
  <si>
    <t>ISOLASI</t>
  </si>
  <si>
    <t>SP-LST-KBL-EG-0122</t>
  </si>
  <si>
    <t>KLEM KABEL 8 MM</t>
  </si>
  <si>
    <t>PACK</t>
  </si>
  <si>
    <t>SP-MSN-BEA-EG-0218</t>
  </si>
  <si>
    <t>BEARING 6203</t>
  </si>
  <si>
    <t>PCS</t>
  </si>
  <si>
    <t>SP-MSN-BEA-EG-0223</t>
  </si>
  <si>
    <t>BEARING 6208 SKF</t>
  </si>
  <si>
    <t>SP-MSN-BEA-EG-0239</t>
  </si>
  <si>
    <t>BEARING 6309 SKF</t>
  </si>
  <si>
    <t>SP-MSN-BEA-EG-0240</t>
  </si>
  <si>
    <t>BEARING 6310</t>
  </si>
  <si>
    <t>SP-MSN-HYD-EG-0313</t>
  </si>
  <si>
    <t>KLEM SLANG 3/4"</t>
  </si>
  <si>
    <t>SP-MSN-OTH-EG-0334</t>
  </si>
  <si>
    <t>ELECTRODA WELDER TP 65-16-3-3-1</t>
  </si>
  <si>
    <t>SP-MSN-OTH-EG-0349</t>
  </si>
  <si>
    <t>REGULATOR CO 2 + HEATER 220 VOLT</t>
  </si>
  <si>
    <t>SP-MSN-OTH-EG-0421</t>
  </si>
  <si>
    <t>INSERT SLEEVE PTFE COMPLETE</t>
  </si>
  <si>
    <t>SP-MSN-OTH-EG-0489</t>
  </si>
  <si>
    <t>RANTAI RS 80</t>
  </si>
  <si>
    <t>DUS</t>
  </si>
  <si>
    <t>Hasil Akhir dalam 1 tahun</t>
  </si>
  <si>
    <t>SP-MSN-SEA-EG-0390</t>
  </si>
  <si>
    <t>SEAL DHS 45</t>
  </si>
  <si>
    <t>SP-MSN-SEA-EG-0403</t>
  </si>
  <si>
    <t>SEAL UHS 40</t>
  </si>
  <si>
    <t>Catatan :</t>
  </si>
  <si>
    <t>SP-MSN-SEA-EG-0408</t>
  </si>
  <si>
    <t>SEAL UHS 25</t>
  </si>
  <si>
    <t>Budget Sarana adalah penjumlahan dari budget workshop, facility, dan maintenance building</t>
  </si>
  <si>
    <t>SP-MSN-SWC-EG-0394</t>
  </si>
  <si>
    <t>PROXIMITY SWITCH OMRON E2E-X14 MDI 24V</t>
  </si>
  <si>
    <t>Budget Mesin adalah penjumlahan dari budget oli-grease, sparepart (mekanik dan elektrik), general supplies, dan maintenance mesin</t>
  </si>
  <si>
    <t>SP-MSN-TMP-EG-0408</t>
  </si>
  <si>
    <t>TEMPERATUR CONTROL DIGITAL TIPE COMPRON</t>
  </si>
  <si>
    <t>PT-000-TEK-EG-0282</t>
  </si>
  <si>
    <t>RADAR TOREN OTOMATIS ONDA</t>
  </si>
  <si>
    <t>B-S1</t>
  </si>
  <si>
    <t>SP-MSN-OTH-EG-0515</t>
  </si>
  <si>
    <t>FAN SPRAY NOZZLE SAMES</t>
  </si>
  <si>
    <t>SET</t>
  </si>
  <si>
    <t>B-S2</t>
  </si>
  <si>
    <t>Motor Pompa Centrifugal Type CVQ-0512 1/2HP-220V-4A-50HZ</t>
  </si>
  <si>
    <t>SPB</t>
  </si>
  <si>
    <t>Biaya</t>
  </si>
  <si>
    <t>Lem Silicon Bening 300 ML</t>
  </si>
  <si>
    <t>APC Surge Protector PM5UGR</t>
  </si>
  <si>
    <t xml:space="preserve">Coil Solenoid AC 220 V </t>
  </si>
  <si>
    <t>Inverter 2.2 KW 3 Phase 380V Toshiba</t>
  </si>
  <si>
    <t>Coil Weishaupt W-ZG01 50/60 Hz 100VA</t>
  </si>
  <si>
    <t>Coil Solenoid Valve 1 Inchi AC220V</t>
  </si>
  <si>
    <t>Schaffner FN 356.25.33 EMI Filter 3P 25A 440/250 VAC</t>
  </si>
  <si>
    <t>Ball Retainers MBS 50-90</t>
  </si>
  <si>
    <t>Spring For Ball Guide Post Set SWMY 50-280</t>
  </si>
  <si>
    <t>Hexbolt M6 X 15 Stainless</t>
  </si>
  <si>
    <t>Ring Plate For M6 Stainless</t>
  </si>
  <si>
    <t>Ring Per For M6 Stainless</t>
  </si>
  <si>
    <t>Tubular Heater Silica 5 KW - 220V</t>
  </si>
  <si>
    <t>Power Steker Dia 230MM X 70MM</t>
  </si>
  <si>
    <t>Power Steker Dia 145MM X 54MM</t>
  </si>
  <si>
    <t>LIFT TRUCK DIA 230MM X 75</t>
  </si>
  <si>
    <t>LIFT TRUCK DIA145MM X 54MM</t>
  </si>
  <si>
    <t>LIFT TRUCK DIA160MM X 76MM</t>
  </si>
  <si>
    <t>RODA ROBOT 170MM X 80MM</t>
  </si>
  <si>
    <t>RODA HAND LIFT DIA 85MM X 93MM</t>
  </si>
  <si>
    <t>RODA HAND LIFT DIA 85MM X 80MM</t>
  </si>
  <si>
    <t>RODA HAND LIFT DIA 85MM X 75MM</t>
  </si>
  <si>
    <t>POWER SUPPLY 550WATT 20 PIN</t>
  </si>
  <si>
    <t>FUSE BUSSMAN 6A - 380V</t>
  </si>
  <si>
    <t>SM-ALL-OLI-EG-0023</t>
  </si>
  <si>
    <t>OLI DRATHON DR150 (ELECTRIC CLEANER)</t>
  </si>
  <si>
    <t>Olie &amp; Grease</t>
  </si>
  <si>
    <t>SM-ALL-OLI-EG-0024</t>
  </si>
  <si>
    <t>OLI DRATHON DR 806.02 (SUPER HYDRAULIC OIL)</t>
  </si>
  <si>
    <t>LITER</t>
  </si>
  <si>
    <t>Wekel Motor 3.7 KW</t>
  </si>
  <si>
    <t>Maintenance Mesin</t>
  </si>
  <si>
    <t>Motor Listrik Showfoau 1/2 HP 4A - 220V</t>
  </si>
  <si>
    <t>Motor Listrik Mez 2.2 KW - 380 / 220V</t>
  </si>
  <si>
    <t>Wekel Motor 7.5 KW - HP 10</t>
  </si>
  <si>
    <t>Isi Cutter L-150 Kenko (Besar)</t>
  </si>
  <si>
    <t>General Supplies</t>
  </si>
  <si>
    <t>Cutter Kenko L500</t>
  </si>
  <si>
    <t>Spidol White Snowman Paint Maker</t>
  </si>
  <si>
    <t>TAG AUTONOMOUS MAINTENANCE MERAH</t>
  </si>
  <si>
    <t>TAG AUTONOMOUS MAINTENANCE PUTIH</t>
  </si>
  <si>
    <t>CM-000-000-NC-0073</t>
  </si>
  <si>
    <t>PLASTISOL GREEN</t>
  </si>
  <si>
    <t>Facility (Hanger Chrome Dll)</t>
  </si>
  <si>
    <t>PT-000-TEK-EG-0105</t>
  </si>
  <si>
    <t>SLEPAN BOSCH TIPE GWS 900 - 100</t>
  </si>
  <si>
    <t>PT-000-TEK-EG-0158</t>
  </si>
  <si>
    <t>CUT OFF WHEEL 102 X 1.2 X 16 MM</t>
  </si>
  <si>
    <t>PT-000-TEK-EG-0227</t>
  </si>
  <si>
    <t>METABO 16 A 30 S</t>
  </si>
  <si>
    <t>PT-000-TEK-EG-0275</t>
  </si>
  <si>
    <t>SKRUP ROOFING M5 X 30 MM</t>
  </si>
  <si>
    <t>SP-000-OTH-EG-0010</t>
  </si>
  <si>
    <t>ASTAL STAINLESS DIA 10 X 6000</t>
  </si>
  <si>
    <t>SP-TEK-OTH-EG-0005</t>
  </si>
  <si>
    <t>REGULATOR LPG QUANTUM QRH O9 GB</t>
  </si>
  <si>
    <t>SP-MTS-TGC-EG-0160</t>
  </si>
  <si>
    <t>TOGGLE CLAMP MISUMI MC 07-3</t>
  </si>
  <si>
    <t>Workshop</t>
  </si>
  <si>
    <t>SP-TEK-FAS-EG-0163</t>
  </si>
  <si>
    <t>BOLT LM 8 X 1.25 X 15</t>
  </si>
  <si>
    <t>PT-000-TEK-EG-…….</t>
  </si>
  <si>
    <t>MOUNTED STONE DIA 20 X SHAFT 3MM</t>
  </si>
  <si>
    <t>MOUNTED STONE DIA 10 X SHAFT 3MM</t>
  </si>
  <si>
    <t>SP-MTS-TGC-EG-……</t>
  </si>
  <si>
    <t>MAGNET MG D.13 - L.15 MISUMI</t>
  </si>
  <si>
    <t>MAGNET MG D.16 - L.20 MISUMI</t>
  </si>
  <si>
    <t>MAGNET MG D.20 - L.25 MISUMI</t>
  </si>
  <si>
    <t>Biaya ATK</t>
  </si>
  <si>
    <t>Sabun Colek</t>
  </si>
  <si>
    <t>ATK</t>
  </si>
  <si>
    <t xml:space="preserve">Tape X Kertas </t>
  </si>
  <si>
    <t>Pulpen</t>
  </si>
  <si>
    <t>Spidol White Board</t>
  </si>
  <si>
    <t>Spidol Premanent</t>
  </si>
  <si>
    <t>Map Plastik</t>
  </si>
  <si>
    <t>Penghapus White Board</t>
  </si>
  <si>
    <t>Lakban Bening 1"</t>
  </si>
  <si>
    <t>Lakban Bening 2"</t>
  </si>
  <si>
    <t>Laminating Film A4</t>
  </si>
  <si>
    <t>Gunting Besar</t>
  </si>
  <si>
    <t>Gunting Kecil</t>
  </si>
  <si>
    <t>SP-MTS-FAS-EG-0077</t>
  </si>
  <si>
    <t>KEEP BOLT 5 X 10</t>
  </si>
  <si>
    <t>SP-MTS-OTH-EG-0198</t>
  </si>
  <si>
    <t>HEXBOLT+ MUR M8 X 30 STAINLESS</t>
  </si>
  <si>
    <t>SP-MTS-OTH-EG-……</t>
  </si>
  <si>
    <t>HEXBOLT+MUR+RING PLAT M10 X 60 STAINLESS</t>
  </si>
  <si>
    <t>HEXBOLT+MUR+RING PLAT M12 X 50 STAINLESS</t>
  </si>
  <si>
    <t>SP-MSN-SEA-EG-0379</t>
  </si>
  <si>
    <t>SEAL TAPE</t>
  </si>
  <si>
    <t>SP-MSN-OTH-EG-…..</t>
  </si>
  <si>
    <t>PLAT POLYPROPYLENE 5MM X 120CM X 300CM</t>
  </si>
  <si>
    <t>PLAT POLYPROPYLENE 10MM X 120CM X 300CM</t>
  </si>
  <si>
    <t>SM-OTH-000-EG-0003</t>
  </si>
  <si>
    <t>AUTO SEALER UKURAN BESAR</t>
  </si>
  <si>
    <t>SP-LST-OTH-EG-0046</t>
  </si>
  <si>
    <t>FUSE BUSSMANN FWC-16A-10F-600V</t>
  </si>
  <si>
    <t>KLEM SLANG 3/4""</t>
  </si>
  <si>
    <t>SP-MSN-QUI-EG-0001</t>
  </si>
  <si>
    <t>QUICK COUPLER SH 22</t>
  </si>
  <si>
    <t>SP-MSN-QUI-EG-0360</t>
  </si>
  <si>
    <t>QUICK COUPLER PH 22</t>
  </si>
  <si>
    <t>SP-MSN-QUI-EG-0361</t>
  </si>
  <si>
    <t>QUICK COUPLER PM 22</t>
  </si>
  <si>
    <t>COUNTER  TOGOSHI</t>
  </si>
  <si>
    <t>PT-000-TEK-EG-0235</t>
  </si>
  <si>
    <t>TAIREP CV 200</t>
  </si>
  <si>
    <t>PT-000-TEK-EG-……</t>
  </si>
  <si>
    <t>AIR GREASE GUN</t>
  </si>
  <si>
    <t>PT-000-TEK-EG-0240</t>
  </si>
  <si>
    <t>IMPACT BOR JLD JV88 48V</t>
  </si>
  <si>
    <t>SM-ALL-OLI-EG-0010</t>
  </si>
  <si>
    <t>OLI TELUS C 10/15</t>
  </si>
  <si>
    <t>SM-MSN-OLI-EG-0002</t>
  </si>
  <si>
    <t>DR 697 - WHEEL BEARING GREASE</t>
  </si>
  <si>
    <t>KG</t>
  </si>
  <si>
    <t>Pipa PVC Rucika 2 Inchi</t>
  </si>
  <si>
    <t>Batang</t>
  </si>
  <si>
    <t>Plate PVC T.10mm x 122cm x 244cm</t>
  </si>
  <si>
    <t>Ball Valve Double Union 2 Inchi</t>
  </si>
  <si>
    <t>Lem Kaleng PVC Asahi</t>
  </si>
  <si>
    <t>Besi Siku 5 x 50/50 x 6000</t>
  </si>
  <si>
    <t>Lampu LED Philips 10 Watt 60cm</t>
  </si>
  <si>
    <t>Switch Monolever 4 arah 25mm</t>
  </si>
  <si>
    <t>Bearing 3305 ATN9 SKF</t>
  </si>
  <si>
    <t>Pcs</t>
  </si>
  <si>
    <t>Pembuatan Gearbox Spiral Radial Saw</t>
  </si>
  <si>
    <t>Set</t>
  </si>
  <si>
    <t>Selang Hydraulic 3/8" x 78cm</t>
  </si>
  <si>
    <t>Flat Belt 25 X 1440</t>
  </si>
  <si>
    <t>Timing Belt Unita 1120-8YU</t>
  </si>
  <si>
    <t>PT-000-TEK-EG-0013</t>
  </si>
  <si>
    <t>KWAS 2.5"</t>
  </si>
  <si>
    <t>SM-ALL-000-EG-0003</t>
  </si>
  <si>
    <t>CAT AVIAN ABU 911</t>
  </si>
  <si>
    <t>SM-ALL-000-EG-0006</t>
  </si>
  <si>
    <t>CAT AVIAN BIRU</t>
  </si>
  <si>
    <t>SM-ALL-000-EG-0014</t>
  </si>
  <si>
    <t>CAT AVIAN HIJAU 652</t>
  </si>
  <si>
    <t>SM-ALL-000-EG-0010</t>
  </si>
  <si>
    <t>CAT AVIAN MERAH 192</t>
  </si>
  <si>
    <t>PT-000-OTH-EG-0003</t>
  </si>
  <si>
    <t>CASTER DIA 4" RIGID</t>
  </si>
  <si>
    <t>PT-000-OTH-EG-0004</t>
  </si>
  <si>
    <t>CASTER DIA 4" SWIVEL</t>
  </si>
  <si>
    <t>SM-ALL-000-EG-…..</t>
  </si>
  <si>
    <t>REFILL GAS LPG 12 KG</t>
  </si>
  <si>
    <t>PT-000-TEK-EG-0179</t>
  </si>
  <si>
    <t>GERGAJI SANFLEX</t>
  </si>
  <si>
    <t>PT-000-TEK-PR-0001</t>
  </si>
  <si>
    <t>KEDOK LAS</t>
  </si>
  <si>
    <t>SP-MTS-OTH-EG-0169</t>
  </si>
  <si>
    <t>SHOULDER PUNCH SPAS 10-60-P 3.7</t>
  </si>
  <si>
    <t>PT-ALL-OTH-EG-0010</t>
  </si>
  <si>
    <t>CUTTING TORCH BLANDER PANJANG 80</t>
  </si>
  <si>
    <t>SP-MSN-TAP-EG-0398</t>
  </si>
  <si>
    <t>TAP MACHINE M20 X 2.5</t>
  </si>
  <si>
    <t>SP-MSN-OTH-EG-……</t>
  </si>
  <si>
    <t>MILD STEEL 10 X 80 X 300</t>
  </si>
  <si>
    <t>Atap Transparan T. 0,7mm x L. 1m x P. 6m</t>
  </si>
  <si>
    <t>Bulding Maintenance</t>
  </si>
  <si>
    <t>SP-MSN-SEA-EG-0383</t>
  </si>
  <si>
    <t>MEKANIK SEAL SHOWPOU PL-532</t>
  </si>
  <si>
    <t>SP-MSN-OTH-EG-0526</t>
  </si>
  <si>
    <t>TIMING BELT 320XL</t>
  </si>
  <si>
    <t>SP-MSN-OTH-EG-0488</t>
  </si>
  <si>
    <t>BATTERY LITHIUM ER-6V/3.6AA+SOCKET</t>
  </si>
  <si>
    <t>SP-MSN-OTH-EG-0528</t>
  </si>
  <si>
    <t>ROUND BELT PU DIA 8</t>
  </si>
  <si>
    <t>SP-MSN-OTH-EG-0525</t>
  </si>
  <si>
    <t>PRESSURE GUIDE EN837-1 BAR 6 - PSI 85</t>
  </si>
  <si>
    <t>SP-MSN-OTH-EG-0335</t>
  </si>
  <si>
    <t>ELECTRODA WELDER TP 65-16-7-3-1</t>
  </si>
  <si>
    <t>SP-LST-KBL-EG-0128</t>
  </si>
  <si>
    <t>STEKER</t>
  </si>
  <si>
    <t>SP-LST-SWC-EG-0175</t>
  </si>
  <si>
    <t>SAKLAR OB TUNGGAL</t>
  </si>
  <si>
    <t>Inverter VF-S11 3PH-380 / 500V - 1.5KW/ 2HP Toshiba</t>
  </si>
  <si>
    <t>O - Ring Dia 3 x 100</t>
  </si>
  <si>
    <t>Stop Kontak Lantai Tanam</t>
  </si>
  <si>
    <t>Wekel Motor 11KW-15HP</t>
  </si>
  <si>
    <t>Wekel Motor 1/2HP-220V</t>
  </si>
  <si>
    <t>Master Rem Bawah RH/LH 47410-23420-71</t>
  </si>
  <si>
    <t>Kampas Rem RH/LH 47401-33240-71</t>
  </si>
  <si>
    <t>Plat Kopling 31250-26660-71</t>
  </si>
  <si>
    <t>Seal Kit Tilt Cylinder RH / LH 04655-20111-71</t>
  </si>
  <si>
    <t>Filter Oli 15601-76009-71</t>
  </si>
  <si>
    <t>Filter Udara 17741-23600-71</t>
  </si>
  <si>
    <t>Filter Solar 23390-76002-71</t>
  </si>
  <si>
    <t>Filter Hydraulic 67502-26600-71</t>
  </si>
  <si>
    <t>Oli Gardan &amp; Transmisi SAE 90</t>
  </si>
  <si>
    <t xml:space="preserve">Jasa Service </t>
  </si>
  <si>
    <t>Rerubber Rol C-Pro 75mm x 100mm x 2240mm</t>
  </si>
  <si>
    <t>Jasa Inspect Battery Lift Truck</t>
  </si>
  <si>
    <t>Kobelco Screw Oil 0103091B2</t>
  </si>
  <si>
    <t>PAIL</t>
  </si>
  <si>
    <t>O-Ring BGRN-0G-0100</t>
  </si>
  <si>
    <t>Seal Washer P-AA13-522#04</t>
  </si>
  <si>
    <t>Elemen Separator P-CE03-577</t>
  </si>
  <si>
    <t>O-Ring P-GA02-570</t>
  </si>
  <si>
    <t>Suction Filter PS-CE03-511</t>
  </si>
  <si>
    <t>Oli Filter PS-CE11-520</t>
  </si>
  <si>
    <t xml:space="preserve">Service 3000H </t>
  </si>
  <si>
    <t>Lakban Aluminium foil 5cm x 3m</t>
  </si>
  <si>
    <t>Roll</t>
  </si>
  <si>
    <t>Kipas Cooling Tower Model LBC 30</t>
  </si>
  <si>
    <t>Sparepart dan engineering fee pcb rectifier sanrex mk-2228</t>
  </si>
  <si>
    <t>Gas O2</t>
  </si>
  <si>
    <t>TUB</t>
  </si>
  <si>
    <t>PT-000-TEK-EG-0288</t>
  </si>
  <si>
    <t>PENGGARIS 100CM STAINLESS SHINWA</t>
  </si>
  <si>
    <t>PT-000-TEK-EG-0102</t>
  </si>
  <si>
    <t>RESIBON AC - 60</t>
  </si>
  <si>
    <t>PT-ALL-OTH-EG-0002</t>
  </si>
  <si>
    <t>METERAN 5 M</t>
  </si>
  <si>
    <t>SP-000-OTH-EG-0007</t>
  </si>
  <si>
    <t>PLATE STRIP 5 X 25 X 6000</t>
  </si>
  <si>
    <t>SP-000-OTH-EG-0013</t>
  </si>
  <si>
    <t>PLATE TEMBAGA 8 X 40 X 4000</t>
  </si>
  <si>
    <t>PT-000-OTH-EG-0001</t>
  </si>
  <si>
    <t>CASTER DIA 6" RIGID</t>
  </si>
  <si>
    <t>PT-000-OTH-EG-0002</t>
  </si>
  <si>
    <t>CASTER DIA 6" SWIVEL</t>
  </si>
  <si>
    <t>PT-000-TEK-EG-0289</t>
  </si>
  <si>
    <t>RYU SPRAY GUN ELEKTRICK RSE 800</t>
  </si>
  <si>
    <t>PT-000-TEK-EG-0001</t>
  </si>
  <si>
    <t>BANDSAWBLADE 1/4 MM - 18 TPI</t>
  </si>
  <si>
    <t>PT-000-TEK-EG-0002</t>
  </si>
  <si>
    <t>BANDSAWBLADE 3/8 MM - 18 TPI</t>
  </si>
  <si>
    <t>PT-000-TEK-EG-0050</t>
  </si>
  <si>
    <t>MATA BOR 4.0 MM (TEK)</t>
  </si>
  <si>
    <t>PT-000-TEK-EG-0057</t>
  </si>
  <si>
    <t>MATA BOR 5.0 MM (TEK)</t>
  </si>
  <si>
    <t>SP-MSN-OTH-EG-0527</t>
  </si>
  <si>
    <t>MC BLACK DIA 60 X 1000</t>
  </si>
  <si>
    <t>SP-MTS-OTH-EG-0205</t>
  </si>
  <si>
    <t>BESI SLD 22 X 40 X 550</t>
  </si>
  <si>
    <t>SP-MTS-OTH-EG-0151</t>
  </si>
  <si>
    <t>BESI SLD DIA 16 X 1000</t>
  </si>
  <si>
    <t>RM-ALL-000-00-0020</t>
  </si>
  <si>
    <t>GAS O2</t>
  </si>
  <si>
    <t>PT-000-TEK-EG…….</t>
  </si>
  <si>
    <t>OBENG PH4 X 300</t>
  </si>
  <si>
    <t>OBENG PH1 X 100</t>
  </si>
  <si>
    <t>TESPEN KRISBOW</t>
  </si>
  <si>
    <t>SP-000-OTH-EG……</t>
  </si>
  <si>
    <t>PACKING KARET FILTER MPP 4600-PP-SY</t>
  </si>
  <si>
    <t>SP-MSN-CPL-EG-0001</t>
  </si>
  <si>
    <t>KARET COUPLING 30-16-17</t>
  </si>
  <si>
    <t>SP-MSN-VBL-EG-0417</t>
  </si>
  <si>
    <t>V - BELT A - 27</t>
  </si>
  <si>
    <t>Pengecekan Dan Service Dryer Compressor</t>
  </si>
  <si>
    <t>Power suppy output + 24V - 4,5A Input 100-120VAC 1,9A 200 - 240 VAC 0,8A 50/60 Hz</t>
  </si>
  <si>
    <t>Kalibrasi temperatur control jumo dtron 304</t>
  </si>
  <si>
    <t>Wekel Motor 5HP-3.7KW-380V</t>
  </si>
  <si>
    <t>Tubular Heater silica 5KW - 220V</t>
  </si>
  <si>
    <t>Slang Hydrolic 3/4" x 120 CM</t>
  </si>
  <si>
    <t>Exhuast Fan 10 Inchi</t>
  </si>
  <si>
    <t>PT-000-TEK-EG-0256</t>
  </si>
  <si>
    <t>BLIND RIVET 4MM X 12.7MM</t>
  </si>
  <si>
    <t>RM-ATC-FAS-00-0006</t>
  </si>
  <si>
    <t>RAMSET 12MM X 100 MM</t>
  </si>
  <si>
    <t>SM-ALL-000-EG-0009</t>
  </si>
  <si>
    <t>CAT AVIAN KUNING 465</t>
  </si>
  <si>
    <t>SM-ALL-LAS-EG-0002</t>
  </si>
  <si>
    <t>KAWAT LAS COBE 2.6</t>
  </si>
  <si>
    <t>SP-MTS-OTH-EG-0195</t>
  </si>
  <si>
    <t>BOLT LM 5 X 0.8 X 60</t>
  </si>
  <si>
    <t>SM-ALL-000-EG-0013</t>
  </si>
  <si>
    <t>EBALTA LH 22 + HARDENER GL</t>
  </si>
  <si>
    <t>SP-LST-KBL-EG-0124</t>
  </si>
  <si>
    <t>SOCKET OMRON BULAT 8 PIN</t>
  </si>
  <si>
    <t>SP-LST-OTH-EG-…..</t>
  </si>
  <si>
    <t>KABEL 2 X 1.5 NYMHY SUPREME</t>
  </si>
  <si>
    <t>ROLL</t>
  </si>
  <si>
    <t>SP-LST-OTH-EG-0003</t>
  </si>
  <si>
    <t>UNIVERSAL ISOLATED TRANSDUCER TW-4M-1-N</t>
  </si>
  <si>
    <t>SP-MSN-OTH-EG-0391</t>
  </si>
  <si>
    <t>INVERTER MITSUBISHI FR-D740-2.2K (2.2KW)</t>
  </si>
  <si>
    <t>SP-MSN-REL-EG-0369</t>
  </si>
  <si>
    <t>RELAY OMRON MY 4N - 24VDC</t>
  </si>
  <si>
    <t>SP-MSN-SEA-EG-0396</t>
  </si>
  <si>
    <t>SEAL DHS 30</t>
  </si>
  <si>
    <t>SP-MSN-SEA-EG-0401</t>
  </si>
  <si>
    <t>SEAL UHS 30</t>
  </si>
  <si>
    <t>SP-MSN-TIM-EG-0001</t>
  </si>
  <si>
    <t>TIMER H3CR-A8</t>
  </si>
  <si>
    <t>Wekel Motor 5.5 KW</t>
  </si>
  <si>
    <t>Wekel Motor 7.5 KW</t>
  </si>
  <si>
    <t>Wekel Motor 0.4 KW</t>
  </si>
  <si>
    <t>Wekel Motor 1/2 HP - 220V</t>
  </si>
  <si>
    <t>Air Filter Combination Double 4000 1/2'</t>
  </si>
  <si>
    <t>Dudukan Clamping Hydraulic Double Bending</t>
  </si>
  <si>
    <t>Pillow Block P206J</t>
  </si>
  <si>
    <t>Monolever No Retur Dia 30mm</t>
  </si>
  <si>
    <t>Siku Strainless 304 T. 4 x 40/40 x 6000</t>
  </si>
  <si>
    <t>BTG</t>
  </si>
  <si>
    <t>Besi Hollow T. 1.7 x 40/40 x 6000</t>
  </si>
  <si>
    <t>Plate PVC 122 X 244CM X 3MM</t>
  </si>
  <si>
    <t>Flexible Coupling FCL - 160</t>
  </si>
  <si>
    <t>Wekel Motor 11 KW - 15 HP - 220/380 V</t>
  </si>
  <si>
    <t>Wekel Motor 2.2 KW - 3 HP - 220/380 V</t>
  </si>
  <si>
    <t>PT-000-TEK-EG-0043</t>
  </si>
  <si>
    <t>MATA BOR 3.0 MM (TEK)</t>
  </si>
  <si>
    <t>PT-000-TEK-EG-0174</t>
  </si>
  <si>
    <t>END MILL STANDARD 6 MM</t>
  </si>
  <si>
    <t>SP-MSN-OTH-EG-0522</t>
  </si>
  <si>
    <t>SP-MTS-FAS-EG-0012</t>
  </si>
  <si>
    <t>BOLT LM 10 X 1.5 X 70</t>
  </si>
  <si>
    <t>RM-ET1-PLT-00-0038</t>
  </si>
  <si>
    <t>PLATE STRIP 9 X 38 X 6000</t>
  </si>
  <si>
    <t>SP-000-OTH-EG-0005</t>
  </si>
  <si>
    <t>KAWAT STAINLES 3 MM</t>
  </si>
  <si>
    <t>SP-MTS-BES-EG-0504</t>
  </si>
  <si>
    <t>BESI SIKU T.3 X 30 X 30 X 6000</t>
  </si>
  <si>
    <t>Atap Transparan T. 0.7 x L.1M x P.6M</t>
  </si>
  <si>
    <t>Pembuatan Sarana</t>
  </si>
  <si>
    <t>Plate Mall Router Seat Board Flora</t>
  </si>
  <si>
    <t>Plate Mall Router Seat Board Yamato</t>
  </si>
  <si>
    <t>Burnner 5S</t>
  </si>
  <si>
    <t>SP-LST-KBL-EG-0129</t>
  </si>
  <si>
    <t>STEKER T</t>
  </si>
  <si>
    <t>SP-LST-OTH-EG-0005</t>
  </si>
  <si>
    <t>RELAY OMRON MY 4N-220V</t>
  </si>
  <si>
    <t>SP-LST-SWC-EG-0181</t>
  </si>
  <si>
    <t>STOP KONTAK TRIPLE OB</t>
  </si>
  <si>
    <t>SP-MSN-HEA-EG-0303</t>
  </si>
  <si>
    <t>HEATER SILICA 5KW-220V</t>
  </si>
  <si>
    <t>SP-MSN-OTH-EG……..</t>
  </si>
  <si>
    <t>CARTRIDGE RING HEATER 100W-230V</t>
  </si>
  <si>
    <t>CARTRIDGE HEATER 200W-220V</t>
  </si>
  <si>
    <t>MONO LEVER DIA 30MM RETURN 4 AXSS</t>
  </si>
  <si>
    <t>SLANG TOYORON TR-8 (8 X 13,5)</t>
  </si>
  <si>
    <t>METER</t>
  </si>
  <si>
    <t>SP-MSN-OTH-EG-0456</t>
  </si>
  <si>
    <t>CARTRIDGE HEATER 400V-180W</t>
  </si>
  <si>
    <t>SP-MSN-OTH-EG-0493</t>
  </si>
  <si>
    <t>TEE PVC 1"</t>
  </si>
  <si>
    <t>SP-MSN-PVC-EG-0354</t>
  </si>
  <si>
    <t>KNEE PVC 2"</t>
  </si>
  <si>
    <t>Box MCB 12 Group</t>
  </si>
  <si>
    <t>Foot Valve Pneumatic</t>
  </si>
  <si>
    <t>Air Filter Regulator AR5000</t>
  </si>
  <si>
    <t>Kawat Las Cor Nikko CIN - 1 Dia 2.6</t>
  </si>
  <si>
    <t>Slang Hidrolik Dia OD 16.5mm x 800mm</t>
  </si>
  <si>
    <t>Air Filter AFD 2000 + Regulator SMC</t>
  </si>
  <si>
    <t>Roda Robot Transporter 170 x 140 x 80</t>
  </si>
  <si>
    <t>Rotary Encoder E6C2-CWZ6C Omron</t>
  </si>
  <si>
    <t>Rubber Roda Lift Truck Dia 145 x 50</t>
  </si>
  <si>
    <t>Rubber Roda Lift Truck Dia 145 x 60</t>
  </si>
  <si>
    <t>Rubber Roda Lift Truck Dia 230 x 75</t>
  </si>
  <si>
    <t>SP-MTS-BES-EG…..</t>
  </si>
  <si>
    <t>MILD STEEL DIA 20 X 1000MM</t>
  </si>
  <si>
    <t>SM-ALL-000-PR-0004</t>
  </si>
  <si>
    <t>THINNER SUPER ND GALON</t>
  </si>
  <si>
    <t>Vernier Caliper 0-200mm Mitutoyo</t>
  </si>
  <si>
    <t>Vernier Depth Gauge 0-200mm Mitutoyo</t>
  </si>
  <si>
    <t>Hightgage 0-300mm Mitutoyo</t>
  </si>
  <si>
    <t>Mister Baja 0-1000mm Mitutoyo</t>
  </si>
  <si>
    <t>Multitester yx360trf Sanwa</t>
  </si>
  <si>
    <t>Universal Bevel Protractor 300mm Mitutoyo</t>
  </si>
  <si>
    <t>Kunci Pintu Dekson</t>
  </si>
  <si>
    <t>Tgl. Permintaan Masuk</t>
  </si>
  <si>
    <t>Permintaan Prototype dari R&amp;D</t>
  </si>
  <si>
    <t>Ketentuan Target di BSC</t>
  </si>
  <si>
    <t>Target Durasi penyelesaian berdasarkan hasil Diskusi</t>
  </si>
  <si>
    <t>Tgl Permintaan sesuai hasil diskusi</t>
  </si>
  <si>
    <t>Tgl Selesai Prototype</t>
  </si>
  <si>
    <t>Durasi Penyelesaian
(HK)</t>
  </si>
  <si>
    <t>Keterangan</t>
  </si>
  <si>
    <t>Modifikasi JIG las side lower frame (multy bed) double lock ke total lock</t>
  </si>
  <si>
    <t>10 Hari</t>
  </si>
  <si>
    <t>2 HK</t>
  </si>
  <si>
    <t>Tidak lebih dari 10HK</t>
  </si>
  <si>
    <t>Sesuai ketentuan dan tercapai</t>
  </si>
  <si>
    <t>Modifikasi JIG las lower frame compl (multy bed) Double lock ke total lock</t>
  </si>
  <si>
    <t>Pembuatan komponen cross frame Head dan foot bed Bossay U/ Aplikasi HF board bossay Multy bed</t>
  </si>
  <si>
    <t>Pembuatan Head/ Food pipe compl (bossay) BS 004 &amp; BS 005A</t>
  </si>
  <si>
    <t>Pembuatan "mal potong mika" U/ sarana produk project GBI</t>
  </si>
  <si>
    <t xml:space="preserve"> Pembuatan Jig Las Tentative u/ MKS-6050 (Leg chair L &amp; Leg Desk U)</t>
  </si>
  <si>
    <t>27 Februari 2024</t>
  </si>
  <si>
    <t>Support R&amp;D, Pembuatan Prototype Kursi Outdoor (Mainframe Cozy atau Lotus)</t>
  </si>
  <si>
    <t>Support R&amp;D, Pembuatan Prototype Nitori Chair (4 pcs)</t>
  </si>
  <si>
    <t>Support R&amp;D, Pembuatan Prototype Meja Outdoor (2 Pcs)</t>
  </si>
  <si>
    <t>Support R&amp;D, pembuatan rangka kursi Jasmine Kagukuro (4 Pcs)</t>
  </si>
  <si>
    <t>Mulai pengerjaan di Tgl-3 April 2024, dan terpotong oleh libur lebaran (Hari raya), maka pengerjaan menjadi 10 hari</t>
  </si>
  <si>
    <t>Modifikasi/ Pembuatan sarana &amp; trial komponen leg pipe produk Echool Art No.3</t>
  </si>
  <si>
    <t>Support R&amp;D, Pembuatan rangka produk unmoving, Meja Belajar, Meja santai, Rak Buku, &amp; Rak Pot Tanaman</t>
  </si>
  <si>
    <t>3 HK</t>
  </si>
  <si>
    <t>Support R&amp;D, Pembuatan Prototype Main Frame &amp; Lower Frame (2 Set)</t>
  </si>
  <si>
    <t>12 HK</t>
  </si>
  <si>
    <t>Sesuai kesepakatan</t>
  </si>
  <si>
    <t>&gt;ketersedian bahan secara partial, sehingga pengerjaan mengikuti ketersediaan bahan
&gt;Terdapat bahan yang harus melewati proses modifikasi</t>
  </si>
  <si>
    <t>Pembuatan Jig Bor Side Frame For FSR Bossay</t>
  </si>
  <si>
    <t>Support R&amp;D, Prototype Kursi Sekolah (2 pcs)</t>
  </si>
  <si>
    <t>Pembuatan Jig Bor Ø 9,2 mm Cross Frame Support (Multy Bed 2.0)</t>
  </si>
  <si>
    <t>Pembuatan Jig Bor Ø 9,2 mm Side Frmae (Multy Bed 2.0)</t>
  </si>
  <si>
    <t>Kegagalan G2 Mesin Chrome Depan &amp; Belakang</t>
  </si>
  <si>
    <t>Data G2 dari QC Untuk Mesin Chrome Depan &amp; Belakang</t>
  </si>
  <si>
    <t>Total Produksi Mesin Chrome</t>
  </si>
  <si>
    <t>Jml. G2 Kuning &amp; Kebakar Total</t>
  </si>
  <si>
    <t>Jml. G2 Kebakar Total</t>
  </si>
  <si>
    <t>Jml. G2 Belang</t>
  </si>
  <si>
    <t>Jml. G2 Kuning</t>
  </si>
  <si>
    <t>Jml. G2 Melotok</t>
  </si>
  <si>
    <t>Jml. G2 Karena Mesin</t>
  </si>
  <si>
    <t>Total G2 Keseluruhan</t>
  </si>
  <si>
    <t>% G2</t>
  </si>
  <si>
    <t>Lokasi</t>
  </si>
  <si>
    <t>Nama Komponen</t>
  </si>
  <si>
    <t>Jml. Produksi</t>
  </si>
  <si>
    <t>Kuning &amp; Kebakar Total (G2)</t>
  </si>
  <si>
    <t>Kebakar Total
(G2)</t>
  </si>
  <si>
    <t>Gagal Karena Mesin (G2)</t>
  </si>
  <si>
    <t>Dari mesin Chrome depan dan belakang Indikasi kebakar total dan kebakar serta kuning)</t>
  </si>
  <si>
    <t>Chrome Depan</t>
  </si>
  <si>
    <t>KD Yamato AA</t>
  </si>
  <si>
    <t>Arm Pipe M</t>
  </si>
  <si>
    <t>KD Yamato MND</t>
  </si>
  <si>
    <t>KB Yamato AA</t>
  </si>
  <si>
    <t>Dari mesin Chrome depan dan belakang Indikasi kuning &amp; kebakar total; kebakar total; belang; kuning; melotok; karena mesin)</t>
  </si>
  <si>
    <t>Joint Metal R/L Yamato</t>
  </si>
  <si>
    <t>Dari mesin Chrome depan dan belakang Indikasi kuning &amp; kebakar total; karena mesin)</t>
  </si>
  <si>
    <t>KB Yamato MND</t>
  </si>
  <si>
    <t>Main Seat Yamato</t>
  </si>
  <si>
    <t>Hing Plate</t>
  </si>
  <si>
    <t>Clamp Rod</t>
  </si>
  <si>
    <t>Rangka Prince</t>
  </si>
  <si>
    <t>Seat Vista</t>
  </si>
  <si>
    <t>Back Vista</t>
  </si>
  <si>
    <t>Angle Vista</t>
  </si>
  <si>
    <t>S1</t>
  </si>
  <si>
    <t>Rangka Cozy</t>
  </si>
  <si>
    <t>S2</t>
  </si>
  <si>
    <t>Leg Joint Pipe Lotus</t>
  </si>
  <si>
    <t>Seat Joint Plate Lotus</t>
  </si>
  <si>
    <t>Seat Joint Pipe Lotus</t>
  </si>
  <si>
    <t>Rangka Olive DX</t>
  </si>
  <si>
    <t>Leg Pipe Caesar</t>
  </si>
  <si>
    <t>Seat Pipe Caesar</t>
  </si>
  <si>
    <t>Back Pipe Caesar</t>
  </si>
  <si>
    <t>Bracket M</t>
  </si>
  <si>
    <t>Leg Calisto</t>
  </si>
  <si>
    <t>Leg Olive U</t>
  </si>
  <si>
    <t>Seat Joint Pipe Olive Dpn</t>
  </si>
  <si>
    <t>Seat Joint Pipe Olive Blk</t>
  </si>
  <si>
    <t>Leg Olive NC</t>
  </si>
  <si>
    <t>Chrome Belakang</t>
  </si>
  <si>
    <t>Backrest Yamato</t>
  </si>
  <si>
    <t>Leg Caesar</t>
  </si>
  <si>
    <t>Back Caesar</t>
  </si>
  <si>
    <t>Seat Caesar</t>
  </si>
  <si>
    <t>KB Yamato H</t>
  </si>
  <si>
    <t>Backrest Cosmo</t>
  </si>
  <si>
    <t>Backrest Yasuka</t>
  </si>
  <si>
    <t>KD Yasuka</t>
  </si>
  <si>
    <t>Seat Pipe Yasuka</t>
  </si>
  <si>
    <t>Seat Plate Yasuka</t>
  </si>
  <si>
    <t>KB Yasuka</t>
  </si>
  <si>
    <t>Sliding Yasuka</t>
  </si>
  <si>
    <t>Leg Flora San</t>
  </si>
  <si>
    <t>Main seat Flora</t>
  </si>
  <si>
    <t>Stang ET / DUO</t>
  </si>
  <si>
    <t>Bracket FSR</t>
  </si>
  <si>
    <t>Tiang Infus</t>
  </si>
  <si>
    <t>KD A Yoga</t>
  </si>
  <si>
    <t>KB Yamato H Yoga</t>
  </si>
  <si>
    <t>Joint Metal Cosmo R/L</t>
  </si>
  <si>
    <t>KB Cosmo 541</t>
  </si>
  <si>
    <t>Sliding Daishogun</t>
  </si>
  <si>
    <t>Leg Lotus R/L</t>
  </si>
  <si>
    <t>Rangka Flora NC / Z</t>
  </si>
  <si>
    <t>Rangka Kasai</t>
  </si>
  <si>
    <t>Holder FSR</t>
  </si>
  <si>
    <t>Arm Pipe Yamato M</t>
  </si>
  <si>
    <t>Joint Metal R / L</t>
  </si>
  <si>
    <t>Main Seat  Yamato</t>
  </si>
  <si>
    <t>Kaki Belakang Yamato M</t>
  </si>
  <si>
    <t>Kaki Depan Yamato AA</t>
  </si>
  <si>
    <t>Kaki Depan Yamato M</t>
  </si>
  <si>
    <t>Kaki Belakang Yamato H</t>
  </si>
  <si>
    <t>Kaki Depan Cosmo MNR</t>
  </si>
  <si>
    <t>Seat Pipe Cosmo MNR</t>
  </si>
  <si>
    <t xml:space="preserve">Seat Plate Cosmo </t>
  </si>
  <si>
    <t>Backrest  Cosmo</t>
  </si>
  <si>
    <t>Seat Joint Cosmo R/L</t>
  </si>
  <si>
    <t>Kaki Depan Yasuka</t>
  </si>
  <si>
    <t>Rangka Olive SC</t>
  </si>
  <si>
    <t>Bush Olive</t>
  </si>
  <si>
    <t>Arm Compl</t>
  </si>
  <si>
    <t>Handle Axis</t>
  </si>
  <si>
    <t>Joint Plate MC 111</t>
  </si>
  <si>
    <t>Leg Jasmine C 111</t>
  </si>
  <si>
    <t>Seat Plate Cosmo</t>
  </si>
  <si>
    <t>Back  Vista</t>
  </si>
  <si>
    <t>Hinge Plate LMPR</t>
  </si>
  <si>
    <t>Leg Flora SAN</t>
  </si>
  <si>
    <t>Leg Joint Pipe Olive</t>
  </si>
  <si>
    <t>Leg Joint Plate MC 111</t>
  </si>
  <si>
    <t>Leg MC 211</t>
  </si>
  <si>
    <t>Leg Pipe MC 111</t>
  </si>
  <si>
    <t>Leg Vista</t>
  </si>
  <si>
    <t>Mainseat Flora</t>
  </si>
  <si>
    <t>Seat Joint Pipe Olive Belakang</t>
  </si>
  <si>
    <t>Seat Joint Pipe Olive Depan</t>
  </si>
  <si>
    <t>Seat Joint Plate MC 111</t>
  </si>
  <si>
    <t>Stang DUO 2</t>
  </si>
  <si>
    <t>Stopper Bottom</t>
  </si>
  <si>
    <t>Bottom Stopper</t>
  </si>
  <si>
    <t>H/L Rod Comple Rest</t>
  </si>
  <si>
    <t>Hook NSB</t>
  </si>
  <si>
    <t>Rod Compl NSB</t>
  </si>
  <si>
    <t>Sliding NSB</t>
  </si>
  <si>
    <t>Robotisasi Multy Welding Tahun 2024</t>
  </si>
  <si>
    <t>TOTAL WELD  JIG</t>
  </si>
  <si>
    <t>ROBOT</t>
  </si>
  <si>
    <t>MANUAL</t>
  </si>
  <si>
    <t>Progress 
2024 (unit)</t>
  </si>
  <si>
    <t>Weld Jig yang
Di Modif</t>
  </si>
  <si>
    <t>Keterangan/  Kendala</t>
  </si>
  <si>
    <t>Update Desember 2023</t>
  </si>
  <si>
    <t>Jan</t>
  </si>
  <si>
    <t>1. WJ Flora HN (Rangka)
2. WJ Flora S (Rangka)
3. WJ Ribbon (Rangka)
4. WJ Ribbon High (Rangka)
5. WJ Tahaji (Back)
6. WJ Tahaji (Seat)
7. WJ Yuki (Rangka)</t>
  </si>
  <si>
    <t>Feb</t>
  </si>
  <si>
    <t>Total ada 3 JIG dimodif:
1. Fitto ST L (Leg)
2. Cavis (Kursi tunggu 02) dari 2 JIG dimodif menjadi 1 JIG dengan 2 fungsi berbeda (Back/ Seat), Note Nama JIG hanya sementara</t>
  </si>
  <si>
    <t>Nama JIG untuk Cavis hanya sementara, belum ada keputusan dalam penamaan Fix lebih lanjut</t>
  </si>
  <si>
    <t>Mar</t>
  </si>
  <si>
    <t>1. Plate joint seat cavis/ vista (untuk komponen seat)
2. Kursi Tunggu 01 Olive (untuk komponen bracket)</t>
  </si>
  <si>
    <t>Progress pengerjaan dari start tgl 27 selesai di 28 Maret 2024</t>
  </si>
  <si>
    <t>Apr</t>
  </si>
  <si>
    <t>Total ada 4 JIG yang dimodifikasi:
1. Joint Fronty
2. Base Cavis
3. Back Glory
4. Rangka Glory</t>
  </si>
  <si>
    <t>Progress pengerjaan:
1. Joint/ Leg Fronty tgl masuk 3 April 2024, progress pengerjaan 4 s/d 5 April 2024
2. Base Cavis masuk 3 April 2024, progress pengerjaan 19 s/d 22 April 2024
3. Back Glory masuk 23 April 2024, progress pengerjaan 24 April 2024
4. Rangka Glory masuk 23 April 2024, progress pengerjaan 24 April 2024</t>
  </si>
  <si>
    <t>May</t>
  </si>
  <si>
    <t>Total ada 2 JIG yang dimodifikasi:
1. Bracket Kursi Tunggu 02 Olive
2. Back Fronty</t>
  </si>
  <si>
    <t>1. untuk Bracket Kursi Tunggu 02 Olive, proses pengerjaan 6 s/d 7 Mei 2024
2. untuk Back Fronty, proses pengerjaan 6 s/d 7 Mei 2024</t>
  </si>
  <si>
    <t>Jun</t>
  </si>
  <si>
    <t>Total ada 7 JIG yang dimodifikasi:
1. Arm holder R/L Fitto SW
2. Seat back/ rangka Fitto SW
3. Ranggka Assy Fitto FL
4. Clamp arm plate Caesar
5. Arm plate Fitto
6. Rangka CT-371
7. Leg Comple fronty</t>
  </si>
  <si>
    <t>Progress pengerjaan:
1. Arm holder R/L Fitto SW dari tgl. 3 s/d 5 Juni 2024
2. Seat back/ rangka Fitto SW dari tgl. 3 s/d 5 Juni 2024
3. Ranggka Assy Fitto FL tgl. 6 Juni 2024
4. Clamp arm plate Caesar dari tgl. 7 s/d 10 Juni 2024
5. Arm plate Fitto dari tgl. 7 s/d 10 Juni 2024
6. Rangka CT-371 dari tgl. 7 s/d 10 Juni 2024
7. Leg Comple fronty Tgl. 28 Juni 2024</t>
  </si>
  <si>
    <t>Jul</t>
  </si>
  <si>
    <t>Aug</t>
  </si>
  <si>
    <t>Sep</t>
  </si>
  <si>
    <t>Oct</t>
  </si>
  <si>
    <t>Nov</t>
  </si>
  <si>
    <t>Dec</t>
  </si>
  <si>
    <t>Total</t>
  </si>
  <si>
    <t>Project Relayout</t>
  </si>
  <si>
    <t>Pencapaian % Progress</t>
  </si>
  <si>
    <t>Nama Project</t>
  </si>
  <si>
    <t>Target Start Mont</t>
  </si>
  <si>
    <t>Target End Mont</t>
  </si>
  <si>
    <t>Agu</t>
  </si>
  <si>
    <t>Okt</t>
  </si>
  <si>
    <t>Des</t>
  </si>
  <si>
    <t>Total Realisasi</t>
  </si>
  <si>
    <t>Keterangan/ Kendala</t>
  </si>
  <si>
    <t>Nailing pindah ke lantai 1</t>
  </si>
  <si>
    <t>Selesai</t>
  </si>
  <si>
    <t>Tidak ada</t>
  </si>
  <si>
    <t xml:space="preserve">Renovasi ruang Eks Nailing untuk dijadikan Kantor Produksi </t>
  </si>
  <si>
    <t xml:space="preserve">Menyesuaikan dengan target pekerjaan yang lainnya. Lanjutan dari bulan Januari, dan Februari masih proses. </t>
  </si>
  <si>
    <t>Progress</t>
  </si>
  <si>
    <t>Kantor PRD pindah ke lt. 2 (eks Ruang Nailing)</t>
  </si>
  <si>
    <t>Tidak Selesai</t>
  </si>
  <si>
    <t>Kantor ENG pindah ke eks Ruangan PRD Atas lama</t>
  </si>
  <si>
    <t>Per tanggal 30 April ruangan sudah siap untuk dipindahi, hanya pelaksanaan pindah barang-barang dan perlengkapan dilakukan di Bulan Mei Tgl 2 s/d 3 (pengerjaan dibantu oleh tim out sourching untuk pengangkutan), Tinggal proses perapihan barang-barang, arsip, dan pemasangan aksesoris ruangan, seperti Fan plafon, instalasi kabel, sekat, dll</t>
  </si>
  <si>
    <t xml:space="preserve">Mesin Workshop  pindah ke Ruangan konst SO </t>
  </si>
  <si>
    <t>Penyekatan ruang Genset + kompresor dan Bongkar bekas kantor ENG</t>
  </si>
  <si>
    <t>Pembongkaran Lift Eks Nailing</t>
  </si>
  <si>
    <t xml:space="preserve">Mesin Konst SO pindah ke eks area workshop ENG bergabung dengan Konst Las Multi, </t>
  </si>
  <si>
    <t>-Mesin Las robot sebanyak 1 unit (WRC-08) pindah ke Area KM Las</t>
  </si>
  <si>
    <t>Facility dan Maintenance Pindah ke Eks SO</t>
  </si>
  <si>
    <t>Pembuatan Lantai-2 untuk penyimpanan material Engineering di Ruang ENG Utility baru</t>
  </si>
  <si>
    <t>Pembuatan dan pemindahan Gudang R&amp;D ke Area ENG Ultility baru</t>
  </si>
  <si>
    <t>Pemindahan mesin testing QC ke area ENG Utility baru</t>
  </si>
  <si>
    <t xml:space="preserve">Konst NB pindah ke sebelah Konstruksi Cosmo </t>
  </si>
  <si>
    <t>Gudang wood pindah ke eks Konst NB</t>
  </si>
  <si>
    <t>Warehouse plate pindah ke area dalam gudang pusat (sebelah gudang komponen NB)</t>
  </si>
  <si>
    <t>Dies/Jig house pindah ke area bekas gudang plate</t>
  </si>
  <si>
    <t>Penyimpanan Kimia pindah ke ruang bekas Engineering Facility</t>
  </si>
  <si>
    <t>Epoxy Area lantai FG Langsir</t>
  </si>
  <si>
    <t>Epoxy Area lantai Konst Multi Bending &amp; Las</t>
  </si>
  <si>
    <t>Epoxy Area lantai Konst Yamato, Cosmo, NB</t>
  </si>
  <si>
    <t>Relayout R&amp;D ke lantai-2 Ruang bekas Kantor SAP</t>
  </si>
  <si>
    <t>Relayout pengadaan Area hijau di area Kantor bekas R&amp;D</t>
  </si>
  <si>
    <t>Relayout pembongkaran mesin Zinc</t>
  </si>
  <si>
    <t>Tambahan</t>
  </si>
  <si>
    <t>Perbaikan lantai-2 gudang pusat (ambruk) bagian kompenen plastik</t>
  </si>
  <si>
    <t>Penerapan AM (Autonomous Maintenance) di Produksi</t>
  </si>
  <si>
    <t>Langkah Penerapan</t>
  </si>
  <si>
    <t>Tgl. Start</t>
  </si>
  <si>
    <t>Tgl. Selesai</t>
  </si>
  <si>
    <t xml:space="preserve">Membuat draft formulir untuk AM </t>
  </si>
  <si>
    <t>Done</t>
  </si>
  <si>
    <t>Form abnormalities; form AM mesin universal; form AM sarana universal; form Tag</t>
  </si>
  <si>
    <t>Membuat materi persentasi AM + Quiz</t>
  </si>
  <si>
    <t>Slide PPT berisikan informasi struktur, teori, dan penerapan AM di perusahaan Chitose</t>
  </si>
  <si>
    <t>Training dan Workshop AM</t>
  </si>
  <si>
    <t>Training dengan peserta Kasie produksi dan tim PM dari ENG, perwakilan HCGA, Fiaco, BOD, total diikuti 27 orang</t>
  </si>
  <si>
    <t>Evaluasi hasil training dan workshop AM</t>
  </si>
  <si>
    <t>Diskusi dengan tim Produksi terkait revisi formulir dan kick off AM</t>
  </si>
  <si>
    <t>Pembuatan SPB untuk Tag AM</t>
  </si>
  <si>
    <t>Order 2000pcs tag merah dan 2000pcs tag putih (proses oleh PCH, rencana tgl 5 Peb tersedia)</t>
  </si>
  <si>
    <t>Mapping mesin</t>
  </si>
  <si>
    <t>Mapping mesin untuk mesin di lokasi Assy folding, KM bending, Konst folding, dan pressing</t>
  </si>
  <si>
    <t>Revisi dan pembuatan Formulir untuk AM menjadi per jenis mesin</t>
  </si>
  <si>
    <t>Membuat formulir Assy Folding dan KM Bending</t>
  </si>
  <si>
    <t>Serah terima formulir ke Tim Produksi untuk pelaksanaan AM</t>
  </si>
  <si>
    <t>Penyerahan dan diskusi teknis pelaksanaan AM per Tanggal 1 Februari 2024</t>
  </si>
  <si>
    <t>Pelaksanaan AM di Produksi (Step 0 - 2)</t>
  </si>
  <si>
    <t>Berlanjut setiap hari</t>
  </si>
  <si>
    <t>Penerapan AM mulai berjalan di Produksi</t>
  </si>
  <si>
    <t>Penyerahan semua formulir AM untuk Total 15 area, by Email ke pihak produksi</t>
  </si>
  <si>
    <t>Berlanjut ke penggungaan Formulir di lapangan oleh pihak produksi</t>
  </si>
  <si>
    <t>Formulir sebelum dipergunakan akan di evaluasi terlebih dahulu oleh Manager Produksi (belum dapat informasi mengenai keputusan formulir apakah sudah bisa dipergunakan atau tidaknya, dari pihak produksi ke MSD)</t>
  </si>
  <si>
    <t>Informasi DT (Downtime) dan NDT (No Downtime)</t>
  </si>
  <si>
    <t>DETAIL DOWNTIME &amp; NO DOWNTIME</t>
  </si>
  <si>
    <t>DT</t>
  </si>
  <si>
    <t>Total HK</t>
  </si>
  <si>
    <t>Total WK</t>
  </si>
  <si>
    <t>AT</t>
  </si>
  <si>
    <t>AVG % DT</t>
  </si>
  <si>
    <t>NDT</t>
  </si>
  <si>
    <t>AVG % NDT</t>
  </si>
  <si>
    <t>MINGGU</t>
  </si>
  <si>
    <t>KATEGORI</t>
  </si>
  <si>
    <t>BULAN</t>
  </si>
  <si>
    <t>TAHUN</t>
  </si>
  <si>
    <t>TGL. SURAT MASUK</t>
  </si>
  <si>
    <t>TGL. SELESAI</t>
  </si>
  <si>
    <t>KODE</t>
  </si>
  <si>
    <t>NAMA</t>
  </si>
  <si>
    <t>LOKASI</t>
  </si>
  <si>
    <t>PEMERIKSAAN</t>
  </si>
  <si>
    <t>NAMA SC</t>
  </si>
  <si>
    <t>JML SC</t>
  </si>
  <si>
    <t>LT M1</t>
  </si>
  <si>
    <t>HK M1</t>
  </si>
  <si>
    <t>WK M1</t>
  </si>
  <si>
    <t>% DT M1</t>
  </si>
  <si>
    <t>LT M2</t>
  </si>
  <si>
    <t>HK M2</t>
  </si>
  <si>
    <t>WK M2</t>
  </si>
  <si>
    <t>% DT M2</t>
  </si>
  <si>
    <t>LT M3</t>
  </si>
  <si>
    <t>HK M3</t>
  </si>
  <si>
    <t>WK M3</t>
  </si>
  <si>
    <t>% DT M3</t>
  </si>
  <si>
    <t>LT M4</t>
  </si>
  <si>
    <t>HK M4</t>
  </si>
  <si>
    <t>WK M4</t>
  </si>
  <si>
    <t>% DT M4</t>
  </si>
  <si>
    <t>TOT LT</t>
  </si>
  <si>
    <t>TOT HK</t>
  </si>
  <si>
    <t>TOT WK</t>
  </si>
  <si>
    <t>% DT BULAN</t>
  </si>
  <si>
    <t>Produk Yang Diproses Ketika Kejadian</t>
  </si>
  <si>
    <t>M1</t>
  </si>
  <si>
    <t>K-05</t>
  </si>
  <si>
    <t>Fierching KD Yamato</t>
  </si>
  <si>
    <t>Kons. Folding</t>
  </si>
  <si>
    <t>Mesin tiba tiba mati, adanya kebel short voltage dan dilakukan penggantian kabel</t>
  </si>
  <si>
    <t>Kabel NYM 3 x 1.5</t>
  </si>
  <si>
    <t>Meter</t>
  </si>
  <si>
    <t>CP-03</t>
  </si>
  <si>
    <t>Queching</t>
  </si>
  <si>
    <t>C-PRO Line_1</t>
  </si>
  <si>
    <t>Rantai Bermasalah, Dilakukan Setting Vlang</t>
  </si>
  <si>
    <t>C-06</t>
  </si>
  <si>
    <t>Powder Booth - 1  (Double)</t>
  </si>
  <si>
    <t>Painting</t>
  </si>
  <si>
    <t>Motor booth dan spray tidak menyala seta mengeluarkan asap, tindakan melakukan pengecekan motor dan penggantian motor</t>
  </si>
  <si>
    <t>K-09</t>
  </si>
  <si>
    <t>Double Bending KB Yamato</t>
  </si>
  <si>
    <t>Rell bermasalah, Tindakan setting rell bagian kakan dan kiri</t>
  </si>
  <si>
    <t>M-30</t>
  </si>
  <si>
    <t>Double Shringking Machine</t>
  </si>
  <si>
    <t>Kons. Multi Bending</t>
  </si>
  <si>
    <t>Display monitor error Power suplay tidak stabil, tindakan setting ulang dispay</t>
  </si>
  <si>
    <t>C-03</t>
  </si>
  <si>
    <t>Burner-2  (drying oven)  solar</t>
  </si>
  <si>
    <t>Burner Sseing mati mendadak, Tindakan pem,bersihan burner dan setting</t>
  </si>
  <si>
    <t>Pretreatment</t>
  </si>
  <si>
    <t>CP-01</t>
  </si>
  <si>
    <t>Extruder</t>
  </si>
  <si>
    <t>Bolt Rudak / Slek, Tindakan Overhaul dies</t>
  </si>
  <si>
    <t>TR2-01
TR2-02
TR2-03</t>
  </si>
  <si>
    <t>Robot-01 (Chrome II)
Robot-02 (Chrome II)
Robot-03 (Chrome II)</t>
  </si>
  <si>
    <t>Chrome II (Dpn)</t>
  </si>
  <si>
    <t>Robot Sering Macet (error), Tindakan cek noise di panel control kabel wairing di pindaj ke spare reset</t>
  </si>
  <si>
    <t>Y-49</t>
  </si>
  <si>
    <t>Rivet Setter (Nitto Seiko)</t>
  </si>
  <si>
    <t>Ass. Folding</t>
  </si>
  <si>
    <t>Sliding rivet bising, tindakan mesin di service dan setting ulang</t>
  </si>
  <si>
    <t>K-34</t>
  </si>
  <si>
    <t>Radial saw (pneumatic)</t>
  </si>
  <si>
    <t>Speed control penumatik rusak, tindakan penggantian speed control dan setting ulang mesin</t>
  </si>
  <si>
    <t>Speed contol pneumatik</t>
  </si>
  <si>
    <t>M2</t>
  </si>
  <si>
    <t>M-19</t>
  </si>
  <si>
    <t>Bending Horinzontal Soco</t>
  </si>
  <si>
    <t>V Belt putus, tindakan penggantian V Belt mesin</t>
  </si>
  <si>
    <t>V Belt 220XL Mitsuboshi</t>
  </si>
  <si>
    <t>M-04</t>
  </si>
  <si>
    <t>Inclinable Press 25 Ton</t>
  </si>
  <si>
    <t>Break mesin putus, tindakan dilakukan penyambungan pada break dan pemasangan kembali serta setting</t>
  </si>
  <si>
    <t>Dlm 1 tahun</t>
  </si>
  <si>
    <t>Y-01</t>
  </si>
  <si>
    <t>Spot Welder (Daiden)</t>
  </si>
  <si>
    <t>Foot switch tertekan &amp; kabel terkelupas, tindakan perbikan foot switch dan ganti kabel control</t>
  </si>
  <si>
    <t>Kabel MYN 1.5 X 2</t>
  </si>
  <si>
    <t>Emisi tidak normal, tindakan ganti controller burner</t>
  </si>
  <si>
    <t>Controler</t>
  </si>
  <si>
    <t>Unit</t>
  </si>
  <si>
    <t>C-17</t>
  </si>
  <si>
    <t>Burner-3 (curing oven)</t>
  </si>
  <si>
    <t>Mati mendadak, Tindakan pengecekan dan setting ulang</t>
  </si>
  <si>
    <t>M-40</t>
  </si>
  <si>
    <t>CNC Right Hand Tube Bender Machine (1)</t>
  </si>
  <si>
    <t>T Slot Patah, tindakan Penggantian T Slot dengan yang baru</t>
  </si>
  <si>
    <t>T Slot</t>
  </si>
  <si>
    <t>TR-01
TR-02</t>
  </si>
  <si>
    <t>Robot-01   (Chrome I)
Robot-02   (Chrome I)</t>
  </si>
  <si>
    <t>Chrome I (Blk)</t>
  </si>
  <si>
    <t>Robot 1 &amp; Robot 2 sering tabrakan, Tindakan setting inverter dan posisi sensor</t>
  </si>
  <si>
    <t>C-07</t>
  </si>
  <si>
    <t>Powder Booth - 2 (Single)</t>
  </si>
  <si>
    <t>Spray Gun Rusak, Tindakan Pengecekan Tobol spray dan dilakukan pembersihan</t>
  </si>
  <si>
    <t>WRC-02</t>
  </si>
  <si>
    <t>Pana robo welder (CO2 welder)-2</t>
  </si>
  <si>
    <t>Kons. Multi Las</t>
  </si>
  <si>
    <t>Push button control robot macet, Perbaikan control robot las, penggantian PB</t>
  </si>
  <si>
    <t>Penggantian PB</t>
  </si>
  <si>
    <t>TR2-03</t>
  </si>
  <si>
    <t>Robot-03 (Chrome II)</t>
  </si>
  <si>
    <t>Robot Bablas indikasi karena sensor terkena air hujan, tindakan pemberishan dan setting sensor</t>
  </si>
  <si>
    <t>M3</t>
  </si>
  <si>
    <t>Air mesin las spot tidak keluar, Tindakan Pengecekan Colling tower dan penambahan air pada cooling tower</t>
  </si>
  <si>
    <t>M-43</t>
  </si>
  <si>
    <t>CNC Left Hand Tube Bender Machine (2)</t>
  </si>
  <si>
    <t>CNC error, Tindakan melakukan restart</t>
  </si>
  <si>
    <t>CH-08</t>
  </si>
  <si>
    <t>Air Blower (Fu Tsu)</t>
  </si>
  <si>
    <t>Motor Blower Rusak, tindakan ganti motor dengan stok motor yang ada</t>
  </si>
  <si>
    <t>Motor 5.5 KW</t>
  </si>
  <si>
    <t>TR2-02</t>
  </si>
  <si>
    <t>Robot-02 (Chrome II)</t>
  </si>
  <si>
    <t>Robot sering mati, tindakan pengecekan serta setting robot</t>
  </si>
  <si>
    <t>C-11</t>
  </si>
  <si>
    <t>Powder Booth - 6 (Single)</t>
  </si>
  <si>
    <t>Spray gun tidak bisa balik lagi ( phus button seret), tindakan phus buttom dibersihkan</t>
  </si>
  <si>
    <t>CNC error, Tindakan setting posisi staper sensor limit switch</t>
  </si>
  <si>
    <t>M4</t>
  </si>
  <si>
    <t>WL-17</t>
  </si>
  <si>
    <t>Auto Edge Bander</t>
  </si>
  <si>
    <t>Wood Line</t>
  </si>
  <si>
    <t>Axis Z errror, Tindakan Setting mesin</t>
  </si>
  <si>
    <t>CP-11</t>
  </si>
  <si>
    <t>Crusher</t>
  </si>
  <si>
    <t>C-PRO (Gdg. Finish Good)</t>
  </si>
  <si>
    <t xml:space="preserve">Mesin tidak bisa di oprasikan, tindakan cek mesin dan reset TOR mesin </t>
  </si>
  <si>
    <t>P-12</t>
  </si>
  <si>
    <t>Pressing</t>
  </si>
  <si>
    <t>B-04</t>
  </si>
  <si>
    <t>Auto CO2 Welder</t>
  </si>
  <si>
    <t>Pin coil solenoide macet, Tindakan coil solenoid di bersihkan dari kotoran</t>
  </si>
  <si>
    <t>Cnc abnormal, pengecekan psu dan coller</t>
  </si>
  <si>
    <t>K-04</t>
  </si>
  <si>
    <t>Radius press machine</t>
  </si>
  <si>
    <t>Hydrolik bocor, tindakan perbaikan cylinder hydroulik dan penggantian seal</t>
  </si>
  <si>
    <t>Seal DHS 28
Seal UHS 28</t>
  </si>
  <si>
    <t>2
2</t>
  </si>
  <si>
    <t>Pcs
Pcs</t>
  </si>
  <si>
    <t>TT2-21</t>
  </si>
  <si>
    <t>T. Nickle-04 (Chrome II)</t>
  </si>
  <si>
    <t>Suhu tangki nikel tidak naik, tindakan pengecekan heater serta penggantian heater yang rusak dan monitoring</t>
  </si>
  <si>
    <t>Tubular Heater</t>
  </si>
  <si>
    <t>TT2-23</t>
  </si>
  <si>
    <t>T. Soak Clean Circulation &amp; Pump  (Chrome II)</t>
  </si>
  <si>
    <t>Motor sirkulasi mati, tindakan pengecekan motor dan penggantian motor</t>
  </si>
  <si>
    <t>Motor Showfow 1/2 HP</t>
  </si>
  <si>
    <t>C-16</t>
  </si>
  <si>
    <t>Conveyor Painting</t>
  </si>
  <si>
    <t>Mesin conveyor error, Tindakan setting rantai &amp; rell</t>
  </si>
  <si>
    <t>C-02c</t>
  </si>
  <si>
    <t>Tanki Degrease &amp; Pompa</t>
  </si>
  <si>
    <t>Motor water rense 2 mati (Break Down), Tindakan Ganti motor (Spare Motor)</t>
  </si>
  <si>
    <t>Motor Showfow 12 KW</t>
  </si>
  <si>
    <t>Rangkaian kelistrikan up / down tidak terpasang, tidakan pasang rangkaian kabel</t>
  </si>
  <si>
    <t>TC2-05</t>
  </si>
  <si>
    <t>Cooling Tower  (Chrome II)</t>
  </si>
  <si>
    <t>Motor pompa berisik, tindakan pengecekan dan penggantian bearing motor pompa</t>
  </si>
  <si>
    <t>bearing 6305</t>
  </si>
  <si>
    <t>WT-02</t>
  </si>
  <si>
    <t>Doshing Pump-1 (Flocculant)</t>
  </si>
  <si>
    <t>WWTP</t>
  </si>
  <si>
    <t>Doshing pump macet, tindakan dilakukan pemberihan pumpa</t>
  </si>
  <si>
    <t>WRC-05</t>
  </si>
  <si>
    <t>Pana robo welder (CO2 welder)-05</t>
  </si>
  <si>
    <t>Kons. NB</t>
  </si>
  <si>
    <t xml:space="preserve">Remot robot error kabel putus, tindakan tambah kabel </t>
  </si>
  <si>
    <t>TF-02</t>
  </si>
  <si>
    <t>Filter-02  (Chrome I)</t>
  </si>
  <si>
    <t>Filter tidak bisa sirkulsai, tindakan pembersihan pada foot klep yang kotor</t>
  </si>
  <si>
    <t>C-02d</t>
  </si>
  <si>
    <t>Tanki Rinse-1 &amp; Pompa</t>
  </si>
  <si>
    <t>Motor Berisik, Tindakan pengecekan dan penggantian karet coupling</t>
  </si>
  <si>
    <t>Karet Coupling</t>
  </si>
  <si>
    <t>fuse putus, karet mesin press sudah aus, tindakan penggantian fuse yang putus dan penggantian karet mesin press</t>
  </si>
  <si>
    <t>fuse bussman 16 a</t>
  </si>
  <si>
    <t>Burner mati (suhu turun), Restard Controll</t>
  </si>
  <si>
    <t xml:space="preserve">Seal Hydrolik bocor, Tindakan Penggantian seal hydrolik </t>
  </si>
  <si>
    <t>Seal hydrolik UHS &amp; DHS</t>
  </si>
  <si>
    <t>TT-22</t>
  </si>
  <si>
    <t>T. Soak Clean Circulation &amp; Pump (Chrome I)</t>
  </si>
  <si>
    <t>Valve rudak dan radar otomatis rusak, tindakan perbaikan radar dan valve diganti</t>
  </si>
  <si>
    <t>valve 2"</t>
  </si>
  <si>
    <t>E-03</t>
  </si>
  <si>
    <t>Power Stacker - 01</t>
  </si>
  <si>
    <t>Gdg. Langsir</t>
  </si>
  <si>
    <t xml:space="preserve">Roda Drive wheel &amp; support wheel sudah tipis, tindakan penggantian roda </t>
  </si>
  <si>
    <t>Roda drive
Roda balancing</t>
  </si>
  <si>
    <t>1
2</t>
  </si>
  <si>
    <t>M-50</t>
  </si>
  <si>
    <t>CNC Right  Hand Tube Bender Machine (4)</t>
  </si>
  <si>
    <t>Coolerr tidak jalan, pengecekan instalasi cooler dan perbikan instalsi yang mampet</t>
  </si>
  <si>
    <t>TC-03a</t>
  </si>
  <si>
    <t>Cooling Tower  (Chrome I)</t>
  </si>
  <si>
    <t>Cooling tower tidak auto dan mengakibatkan suhun rendah, tindakan setting parameter temperatur control</t>
  </si>
  <si>
    <t>M-41</t>
  </si>
  <si>
    <t>Pompa Sirkulasi Cooler</t>
  </si>
  <si>
    <t>Motor pompa untuk sirkulasi harus dipancing, tindakan perbaikan foot valve</t>
  </si>
  <si>
    <t>DC-03</t>
  </si>
  <si>
    <t>Liftruck - 04</t>
  </si>
  <si>
    <t>DC Baros
(Lt. 2)</t>
  </si>
  <si>
    <t>Roda aus, Tindakan penggantian roda dan bearing</t>
  </si>
  <si>
    <t>Roda Balance
Bearing 6204</t>
  </si>
  <si>
    <t>1
1</t>
  </si>
  <si>
    <t>TT2-20</t>
  </si>
  <si>
    <t>T. Nickle-03 (Chrome II)</t>
  </si>
  <si>
    <t>Suhu pada tangki berkurang, tindakan pengecekan heater dan penggantian heater silica</t>
  </si>
  <si>
    <t>K-33</t>
  </si>
  <si>
    <t>Pompa sirkulasi cooler-1</t>
  </si>
  <si>
    <t>Motor pompa air tidak keluar, Tindakan dipancing motor pompa</t>
  </si>
  <si>
    <t>TF2-01
TF2-04</t>
  </si>
  <si>
    <t>Filter-01  (Chrome II)
Filter-04  (Chrome II)</t>
  </si>
  <si>
    <t>Instalasi Pipa bocor, Tindakan perbaikan instalasi pipa</t>
  </si>
  <si>
    <t>TT2-08</t>
  </si>
  <si>
    <t>T. Electro Cleaner (double tank-b)  (Chrome II)</t>
  </si>
  <si>
    <t>Suhu tidak naik, Tindakan pengecekan heater dan penggantian heater stainless</t>
  </si>
  <si>
    <t>Heater stainless 5KW</t>
  </si>
  <si>
    <t>TT-17</t>
  </si>
  <si>
    <t>T. Nickle-02 (double tank-b) (Chrome I)</t>
  </si>
  <si>
    <t>Suhu tidak naik, Tindakan pengecekan heater dan penggantian heater silica</t>
  </si>
  <si>
    <t>Heater silica 5KW</t>
  </si>
  <si>
    <t>TT-17
TT-19</t>
  </si>
  <si>
    <t>T. Nickle-02
T. Nickle-04</t>
  </si>
  <si>
    <t>- Nikel 2 Heater rudak, Tindakan ganti heater
- Nikel 4 MCB trip, Tindakan di on kan lagi</t>
  </si>
  <si>
    <t>TC-03a
TT-21</t>
  </si>
  <si>
    <t>- Pelampung cooling tower patah, Ganti pelampung
- Pompa basa tidak auto, perubahan instalasi pipa</t>
  </si>
  <si>
    <t>Pelampung 3/4</t>
  </si>
  <si>
    <t>C-12</t>
  </si>
  <si>
    <t>Powder Booth - 7 (Single)</t>
  </si>
  <si>
    <t>Dudukan lampu TL longgar, Tindakan dudukan lampu dikencangkan</t>
  </si>
  <si>
    <t>CX-20</t>
  </si>
  <si>
    <t>Rectifier 2000A</t>
  </si>
  <si>
    <t>Rectifier Ni 2 &amp; Ni 1 over heat kipas rusak, ganti kipas</t>
  </si>
  <si>
    <t>Kipas pendingin</t>
  </si>
  <si>
    <t>CP3-04</t>
  </si>
  <si>
    <t>Cutting</t>
  </si>
  <si>
    <t>C-PRO</t>
  </si>
  <si>
    <t>Cutting error, tindakan pengecekan sistem penumatik dan pembersihan penumatik</t>
  </si>
  <si>
    <t>WRC-07</t>
  </si>
  <si>
    <t>Pana robo welder (CO2 welder)-7</t>
  </si>
  <si>
    <t>remot robot error soket pecah, tindakan perbikan socket ke TP</t>
  </si>
  <si>
    <t>WL-33</t>
  </si>
  <si>
    <t>Edge Banding Flexible</t>
  </si>
  <si>
    <t>Motor tidak berputar, tindakan setting temp control triger ke motor dari temp control</t>
  </si>
  <si>
    <t>CX-25</t>
  </si>
  <si>
    <t>rectifier berisik, tindakan pengecekan rectifirer dan pembersihan</t>
  </si>
  <si>
    <t>TT2-18
TT2-20</t>
  </si>
  <si>
    <t>T. Nickle-01 (Chrome II)
T. Nickle-03 (Chrome II)</t>
  </si>
  <si>
    <t>Suhu tidak naik, pengecekan heater &amp; temperatur
Penggantian heater di nikel 3 ada yang rudak</t>
  </si>
  <si>
    <t>Unit power gun bermasalah, tindakan ganti power gun</t>
  </si>
  <si>
    <t>C-02a</t>
  </si>
  <si>
    <t>Pompa-01 (Circulating  Pump)</t>
  </si>
  <si>
    <t>Motor pumpa bermasalah, tindakan ganti dengan spare motor yang asda</t>
  </si>
  <si>
    <t>WRC-04</t>
  </si>
  <si>
    <t xml:space="preserve">Pana robo welder (CO2 welder)-04 </t>
  </si>
  <si>
    <t>Batrai robot habis, tindakan ganti batrai baru</t>
  </si>
  <si>
    <t>Batrau Toshiba ER6V</t>
  </si>
  <si>
    <t>Neple quick coupler patah, tindakan ganti quick coupler</t>
  </si>
  <si>
    <t>Quick coupler</t>
  </si>
  <si>
    <t>CX-22</t>
  </si>
  <si>
    <t>Display error, output tidak sesuai, tindakan cleaning dan reset control</t>
  </si>
  <si>
    <t>M-21</t>
  </si>
  <si>
    <t>Bending Horinzontal Taiyo</t>
  </si>
  <si>
    <t>Handel derajat longgar, tindakan setting setelan derajat</t>
  </si>
  <si>
    <t>Troublesounting KKA bermasalah, tindakan setting ulang KKA</t>
  </si>
  <si>
    <t>M-22</t>
  </si>
  <si>
    <t>Double Side Bending Taiwan</t>
  </si>
  <si>
    <t>Bolt stopper aus, tindakan dilakukan tap ulang pada stopper</t>
  </si>
  <si>
    <t>K-56</t>
  </si>
  <si>
    <t>Flash Butt Welding Machine</t>
  </si>
  <si>
    <t>Hasil las jelek, tindakan dilakukan setting parametr control</t>
  </si>
  <si>
    <t>Pedal macet akibat ada kotoran, tindakan permbersihan pedal dan setting ulang</t>
  </si>
  <si>
    <t>motor mati / kebakar, tindakan penggantian motor dengan stok cadangan</t>
  </si>
  <si>
    <t>Motor pompa</t>
  </si>
  <si>
    <t>Robot 1 &amp; Robot 2 seing macet sensor tidak terbaca, tindakan geser stoper sensor</t>
  </si>
  <si>
    <t>K-26</t>
  </si>
  <si>
    <t>Mesin panas karena saluran air pendingin mampet, tindakan dilakukan pembersihan instalasi</t>
  </si>
  <si>
    <t>K-53</t>
  </si>
  <si>
    <t>Multy Spot Welder (Seat Plate)</t>
  </si>
  <si>
    <t>Mesin macet, tindakan dilakukan setting limit swicth</t>
  </si>
  <si>
    <t>Kabel pedal putus, tindakan pedal diperbaiki</t>
  </si>
  <si>
    <t>CNC erorr, tindakan pembersihan fuse actvator koneksi kurang di bersihkan</t>
  </si>
  <si>
    <t>M-48</t>
  </si>
  <si>
    <t>Bolt Clamping kiri patah, tindakan bolt clamping dan setting ulang clamping</t>
  </si>
  <si>
    <t>Bolt LM 8 X 40</t>
  </si>
  <si>
    <t>Pergerakan abnormal, tindakan pengecekan oli dan penambahan oli hydrolic</t>
  </si>
  <si>
    <t>Oli Super Hydrolic</t>
  </si>
  <si>
    <t>Liter</t>
  </si>
  <si>
    <t>Conveyor rusak, tindakan setting rantai conveyor dan reset inverter</t>
  </si>
  <si>
    <t>Motor blower berisik, tindakan gantian bearing</t>
  </si>
  <si>
    <t>K-59</t>
  </si>
  <si>
    <t>Double Bending Taiwan</t>
  </si>
  <si>
    <t>Hasil bending gepeng, Tindakan setting rell mesin bending</t>
  </si>
  <si>
    <t>C-15</t>
  </si>
  <si>
    <t>Powder Booth - 10 (Double)</t>
  </si>
  <si>
    <t>Cat powder tidak menempel, Tindakan reset controller dan perbaikan kabel ground</t>
  </si>
  <si>
    <t>K-61</t>
  </si>
  <si>
    <t>Mesin tidak stabil, Tindakan Setting Parameter dan reset controller</t>
  </si>
  <si>
    <t>Conveyor macet Ranatai conveyor kendor dan inverter error,Tindakan Setting Rantai &amp; Inverter</t>
  </si>
  <si>
    <t>Motor blower trip, Tindakan reset TOR</t>
  </si>
  <si>
    <t>Ranatai conveyor kendor dan inverter error, Tindakan ganti inverter</t>
  </si>
  <si>
    <t>Inverter 2.2KW</t>
  </si>
  <si>
    <t>Sensor proximity is up breakdown, tindakan ganti sensor baru</t>
  </si>
  <si>
    <t>Proximity sensor E2E</t>
  </si>
  <si>
    <t>Kalibrasi jig las ranka, dilakukan setting ulang</t>
  </si>
  <si>
    <t>Dies dengan conveyor tidak lurus, tindakan setting posisi dies</t>
  </si>
  <si>
    <t>Cooling tower bermasalah, tindalan ganti bearing</t>
  </si>
  <si>
    <t>Bearing</t>
  </si>
  <si>
    <t>Hydrolik bermasalah, tindakan ganti seal hydrolik</t>
  </si>
  <si>
    <t>seal dhs
seal uhs</t>
  </si>
  <si>
    <t>TT2-18</t>
  </si>
  <si>
    <t>T. Nickle-01 (Chrome II)</t>
  </si>
  <si>
    <t>Heater suhu rendah, tindakan cek dan perbikan mcb heater yang trip</t>
  </si>
  <si>
    <t>TT2-22</t>
  </si>
  <si>
    <t>T. El Clean Circulation &amp; Pump  (Chrome II)</t>
  </si>
  <si>
    <t>Motor pompa mati, tindakan ganti motor pompa dengan spare yang baru</t>
  </si>
  <si>
    <t>Motor Centrifugal CVQ0512 1/2 HP</t>
  </si>
  <si>
    <t>CX-04</t>
  </si>
  <si>
    <t xml:space="preserve">Rectifier 5000A </t>
  </si>
  <si>
    <t>Rectifier error, tindakan penggantian PCB 5000 A ambil dari chrome belakang</t>
  </si>
  <si>
    <t>Terjadi noise pada robot 3 (kabel terkelupas), tindakan perbaikan kabel yang terkelupas dan setting</t>
  </si>
  <si>
    <t>CNC error, tindakan service CPU dan setting sensor lifter up</t>
  </si>
  <si>
    <t>C-02f</t>
  </si>
  <si>
    <t>Tanki Rinse-3 &amp; Pompa</t>
  </si>
  <si>
    <t>Pompa berisik, Tindakan ganti bearing</t>
  </si>
  <si>
    <t>Bearing 6204 
Bearing 6206</t>
  </si>
  <si>
    <t>WRC-06</t>
  </si>
  <si>
    <t>Pana robo welder (CO2 welder)-06</t>
  </si>
  <si>
    <t>Robot berhenti mendadak, tindakan setting ulang</t>
  </si>
  <si>
    <t>Pergerkan kurang mulus atau abnormal, tindakan setting break mesin</t>
  </si>
  <si>
    <t>Rectifier error, Tindakan overhaul rectifier</t>
  </si>
  <si>
    <t>WRC-01</t>
  </si>
  <si>
    <t>Pana robo welder (CO2 welder)-1</t>
  </si>
  <si>
    <t>Baterai axis BW &amp; TW sudah low, Tindakan ganti baterai dan reset encoder</t>
  </si>
  <si>
    <t>Baterai Toshiba ER6V</t>
  </si>
  <si>
    <t>Heater electro suhu turun kabel heater putus, Tindakan perbaikan instalasi kabel dan ganti heater</t>
  </si>
  <si>
    <t xml:space="preserve">Heater setainliss 5KW </t>
  </si>
  <si>
    <t>WL-22</t>
  </si>
  <si>
    <t>Horizontal &amp; Vertical Boring-1</t>
  </si>
  <si>
    <t>Selang angin bocor, Tindakan perbaikan instalasi angin</t>
  </si>
  <si>
    <t>TC-01</t>
  </si>
  <si>
    <t>Mesin Chrome I (Control)</t>
  </si>
  <si>
    <t>Temperatur Contorl erorr, Tindakan ganti temperatur control</t>
  </si>
  <si>
    <t>Tempratur Control Omron</t>
  </si>
  <si>
    <t>Y-02</t>
  </si>
  <si>
    <t>Sliding rivet setter boldnya patah, Tindakan penggantian bold sliding</t>
  </si>
  <si>
    <t>Bolt lm 8 x 40</t>
  </si>
  <si>
    <t>B-08</t>
  </si>
  <si>
    <t>Rotary Welder-1</t>
  </si>
  <si>
    <t>Mesin tidak berputar inverter trip, Tindakan reset inverter</t>
  </si>
  <si>
    <t>Kawat emergency control putus, Tinadkan perbaikan kawat control emergency</t>
  </si>
  <si>
    <t xml:space="preserve">Robot-01   (Chrome I)
Robot-02   (Chrome I)
</t>
  </si>
  <si>
    <t>Robot sering berhenti mendadak, Tindakan pengecekan sesnor + adress</t>
  </si>
  <si>
    <t>P-12
P-10</t>
  </si>
  <si>
    <t>Inclinable Press 25 Ton
Inclinable Press 40 Ton</t>
  </si>
  <si>
    <t>Brake mesin patah, Tindakan perbaikan brake dengan proses pengelasan penyambungan part
Push botton longgar, Tindakan penggantian push botton hijau</t>
  </si>
  <si>
    <t>Push botton hijau</t>
  </si>
  <si>
    <t>TR-02</t>
  </si>
  <si>
    <t>Robot-02   (Chrome I)</t>
  </si>
  <si>
    <t>Robot transporter 2 beroprasi lambat, Tindakan Setting Inverter transporter 2 FWD / REV</t>
  </si>
  <si>
    <t>M-16</t>
  </si>
  <si>
    <t>Press Vertical-Japan</t>
  </si>
  <si>
    <t>Pisau cutting tumpul, Tindakan Penggantian pisau press cutting vertical</t>
  </si>
  <si>
    <t>Pisau Cutting Seat Caesar</t>
  </si>
  <si>
    <t>Powder spray gun tidak menempel pada komponen, Tindakan perbaikan konekso grounding</t>
  </si>
  <si>
    <t>Kelistrikan pedal mesin spot welder konsleting, Tindakan perbaikan kabel foot switch</t>
  </si>
  <si>
    <t>B-05</t>
  </si>
  <si>
    <t>Wire feeder rusak, Tindakan ganti PCB controller</t>
  </si>
  <si>
    <t>PCB controller</t>
  </si>
  <si>
    <t>Pedal foot switch rusak, Tindakan perbaikan foot switch dilakukan perakitan ulang</t>
  </si>
  <si>
    <t>WL-01</t>
  </si>
  <si>
    <t>Running Saw ( NC Panel Saw)</t>
  </si>
  <si>
    <t>Slang angin bocor, Tindakan perbaikan instalasi angin</t>
  </si>
  <si>
    <t>Mesin error, Tindakan memperbaikai error communication ke monitor blue sdreen berisisk memory ram</t>
  </si>
  <si>
    <t>C-14</t>
  </si>
  <si>
    <t>Powder Booth - 9 (Single)</t>
  </si>
  <si>
    <t>Mesin mati, tindakan pengecekan dan penggantian MCB karena tidak kuat menahan beban</t>
  </si>
  <si>
    <t>MCB 10 A</t>
  </si>
  <si>
    <t>C-09</t>
  </si>
  <si>
    <t>Powder Booth - 4 (Single)</t>
  </si>
  <si>
    <t>Nozel cat rusak, Tindakan Penggantian sparepart nozel powder gun</t>
  </si>
  <si>
    <t>Nozel PTF</t>
  </si>
  <si>
    <t>WL-03</t>
  </si>
  <si>
    <t>NC Router</t>
  </si>
  <si>
    <t>Error Z Axis, Tindakan Resset servo drive dan controller</t>
  </si>
  <si>
    <t>Lampu penerangan robot mati, tindakan perbaikan rangkaian listrik</t>
  </si>
  <si>
    <t>WL-12</t>
  </si>
  <si>
    <t>Table saw</t>
  </si>
  <si>
    <t>Hasil produksi kurang baik, Tindakan Pengecekan mesin dan penggantian V - belt</t>
  </si>
  <si>
    <t>V - Belt A 27</t>
  </si>
  <si>
    <t>T-04</t>
  </si>
  <si>
    <t>Strapping Machine-2</t>
  </si>
  <si>
    <t>Nailling</t>
  </si>
  <si>
    <t>Mesin lambat, Tindakan dilakukan setting pada mesin</t>
  </si>
  <si>
    <t>Chip sudah tumpul, Tindakan chip spot welder diganti dengan yang baru</t>
  </si>
  <si>
    <t>Chip spot</t>
  </si>
  <si>
    <t>spray gun error, Tindakan pembersihan PCB gun dan pengecekan cascade</t>
  </si>
  <si>
    <t>TC2-01</t>
  </si>
  <si>
    <t>Mesin Chrome II (Control)</t>
  </si>
  <si>
    <t>PLC error barcode hilang, Tindakan pengcekan dan penggantian PSU dan restart</t>
  </si>
  <si>
    <t>PSU</t>
  </si>
  <si>
    <t>CNC error no signal tidak bisa booting ram di cpu bermasalah, Tindakan penggantian ram 1 tb ddr 1</t>
  </si>
  <si>
    <t>Ram DDR 1 1TB</t>
  </si>
  <si>
    <t xml:space="preserve">Gas tidak keluar dari mesin, Tindakan permbersihan selenoid valve yang macet </t>
  </si>
  <si>
    <t>K-06</t>
  </si>
  <si>
    <t>Butseem Welder-1</t>
  </si>
  <si>
    <t>Saluran air cooler macet, Tindakan perbaikan dan pengecekan instalasi air cooler</t>
  </si>
  <si>
    <t>Remot robot bermasalah kontruksi body remot rusak dan  kabel kontrol 3 unit putus, Tindakan Body remot di perbaiki dan kabel yang putus di solder</t>
  </si>
  <si>
    <t>Plastik steel</t>
  </si>
  <si>
    <t>Mesin Error tidak jalan, Tindakan setting parameter dan setting pneumatic</t>
  </si>
  <si>
    <t>TT-16
TT-17
TT-18</t>
  </si>
  <si>
    <t>T. Nickle-01 (double tank-a) (Chrome I)
T. Nickle-02 (double tank-a) (Chrome I)
T. Nickle-03 (double tank-a) (Chrome I)</t>
  </si>
  <si>
    <t>Suhu rendah dan tidak ada kenaikan suhu, Tindakan pengecekan heater dan kalibrasi temperatur control</t>
  </si>
  <si>
    <t>Motor berisik, Tindakan Pengecekan motor dan penggantian karet coupling</t>
  </si>
  <si>
    <t>Suara booth berisisk, Tindakan pengecekan impeller dan ganti bearing</t>
  </si>
  <si>
    <t>Robot error, Tindakan Restart sistem PLC</t>
  </si>
  <si>
    <t>Roll lem tidak berputar (bearing rusak), Tindakan ganti bearing dan ganti spring</t>
  </si>
  <si>
    <t>Bearing 6005
Bearing 6008
Spring</t>
  </si>
  <si>
    <t>2
1
1</t>
  </si>
  <si>
    <t>Pcs
Pcs
Pcs</t>
  </si>
  <si>
    <t>Axis Z error, Tindakan reset sistem prosesor</t>
  </si>
  <si>
    <t>Hidrolik bocor, Tindakan ganti sael hidrolik (mesin keadaan tidak produksi)</t>
  </si>
  <si>
    <t>Seal Hidrolik</t>
  </si>
  <si>
    <t>C-08
C-09</t>
  </si>
  <si>
    <t>Powder Booth - 3 (Single)
Powder Booth - 4 (Single)</t>
  </si>
  <si>
    <t>Mesin tidak keluar powdernya, Tindakan overhaul mesin powdder coating (mesin langsung ganti dengan spare)</t>
  </si>
  <si>
    <t>Selector dan monolever patah, Tindakan penggantian monolever dan selector (sedang tdk produksi)</t>
  </si>
  <si>
    <t>Oli hydrolik di bawah level dan guide rudak, Tindakan penggantian guide post dan penambhan oli (mesin sedang tidak produksi)</t>
  </si>
  <si>
    <t>Oli super hidrolik
Guide post</t>
  </si>
  <si>
    <t>Pail
Pcs</t>
  </si>
  <si>
    <t>Dudukan motor patah bolt nya, Tindakan penggantian bolt baru</t>
  </si>
  <si>
    <t>As klamping patah, Tindakan pembutan baru as klamping (produksi di alihkan)</t>
  </si>
  <si>
    <t>As klamping</t>
  </si>
  <si>
    <t>Bracket motor fan patah, Tindakan buat baru bracket motor fan</t>
  </si>
  <si>
    <t>Bracket motor fan</t>
  </si>
  <si>
    <t>TF2-04</t>
  </si>
  <si>
    <t>Filter-04  (Chrome II)</t>
  </si>
  <si>
    <t>Karet filter rusak, Tindakan penggantian karet filter (karet filter chrome belakang dipakai dulu)</t>
  </si>
  <si>
    <t>Spray gun tidak menembak, Tindakan pengecekan input angain yang terbalik posisi di normalkan</t>
  </si>
  <si>
    <t>CP-02</t>
  </si>
  <si>
    <t>Panel Control Extruder</t>
  </si>
  <si>
    <t>Timer error, Tindakan setting parameter timer auto run</t>
  </si>
  <si>
    <t>Bolt dies patah, Tindakan pembongkaran bolt patah dan pembutan drat ulang</t>
  </si>
  <si>
    <t>Mesin error, Tindakan Setting parameter welding, tekanan udara dan pembersihan cooler</t>
  </si>
  <si>
    <t>Kaki depan cosmo</t>
  </si>
  <si>
    <t>Inverter robot error, Tindakan pengecekan jalur instalasi dan ganti / pindah jalur kabel</t>
  </si>
  <si>
    <t xml:space="preserve">Mesin macet over struk klam, Tindakan setting ulang limit switch </t>
  </si>
  <si>
    <t>Cosmo 542 H</t>
  </si>
  <si>
    <t>Robot-02  (Chrome I)</t>
  </si>
  <si>
    <t>Robot error mengakibatakan bar terangkat sebelah dan kabel emergency putus, Tindakan pemindahan posisi bar yang jatuh (di posisikan kembali) dan penyambungan ulang kawat emergency yang putus</t>
  </si>
  <si>
    <t xml:space="preserve">Back Caesar, Leg Caesar, Seat Caesar </t>
  </si>
  <si>
    <t>Mesin ada percikan bunga api di area glue pot, Tindakan pengecekan dan penggantian heater yang putus</t>
  </si>
  <si>
    <t>Catrige heater</t>
  </si>
  <si>
    <t>Kumi FD</t>
  </si>
  <si>
    <t>Burner mati, Tindakan pengecekan burner dan pembersihan bamper pembakaran yang kotor</t>
  </si>
  <si>
    <t>Brake patah, Tindakan penyambungan Brake dengan proses pengelsan</t>
  </si>
  <si>
    <t>Robot error suka mati mendadak, Tindakan Setting ulang speleng roda gear robot</t>
  </si>
  <si>
    <t>Mesin tidak keluar powder, Tindakan perbikan dan pembersihan slang powder yang mampet</t>
  </si>
  <si>
    <t>Motor tidak berfungsi rusak, Tindakan Penggantian motor, Penggantian bearing, setting impeller, ganti contaktor dan wiring ulang panel control</t>
  </si>
  <si>
    <t>Leg meja keiko warna ivory</t>
  </si>
  <si>
    <t>WL-09</t>
  </si>
  <si>
    <t>Double End Boring 2</t>
  </si>
  <si>
    <t>Pedal otomatis tidak berfungsi karena putus, Tindakan pengecekan kabel dan penyambungan kabel pedal</t>
  </si>
  <si>
    <t>Fron board &amp; side board kumi</t>
  </si>
  <si>
    <t>TR-01</t>
  </si>
  <si>
    <t>Robot-01   (Chrome I)</t>
  </si>
  <si>
    <t>Robot tidak bisa naik turun (Stopper sensor lepas), Tindakan pemasangan ulang stopper dan setting stopper sensor</t>
  </si>
  <si>
    <t>Leg caesar, Back caesar, seat caesar</t>
  </si>
  <si>
    <t>Extruder tidak bisa maju relay bermasalah, Tindakan pengecekan dan penggantian relay dan fuse</t>
  </si>
  <si>
    <t>Relay MY4 - 24VDC
Fuse Ceramic Busman 16A
Fuse Ceramic Busman 25A</t>
  </si>
  <si>
    <t>1
2
2</t>
  </si>
  <si>
    <t>Mesin error,Tindakan setting parameter dan setting derajat bending</t>
  </si>
  <si>
    <t>Leg Olive A</t>
  </si>
  <si>
    <t>B-19</t>
  </si>
  <si>
    <t>Bor Machine</t>
  </si>
  <si>
    <t>Mesin tidak hidup ada kabel power yang putus, Tindakan pengecekan instalasi dan penyambungan kabel yang putus</t>
  </si>
  <si>
    <t xml:space="preserve">Side frame </t>
  </si>
  <si>
    <t>Hydraulic macet clamp tidak jalan, Tindakan pembersihan solenoid</t>
  </si>
  <si>
    <t>Seat pipe cosmo</t>
  </si>
  <si>
    <t>Pergerakan naik lambat, Tindakan pengecekan sensor naik turun dan penggantian sesnor naik turun yang rusak</t>
  </si>
  <si>
    <t>Proximity 24 DC</t>
  </si>
  <si>
    <t>Joystik auto / manual tidak bisa di oprasikan karena kabel ke selector auto manual putus akibat berjamur, Tindakan membuang kabel yang berjamur dan penyambungan ulang kabel ke selector (mesin dengan heatting up)</t>
  </si>
  <si>
    <t>TT2-01</t>
  </si>
  <si>
    <t>T. Hot Water Rinsing  (Chrome II)</t>
  </si>
  <si>
    <t>Instalasi pipa (kran bocor), Tindakan penggantian kran yang bocor</t>
  </si>
  <si>
    <t>Kran PVC 3/4 Inchi</t>
  </si>
  <si>
    <t>M-34</t>
  </si>
  <si>
    <t>Hoist</t>
  </si>
  <si>
    <t>Kawat sling putus, Tindakan penggantian kawat sling</t>
  </si>
  <si>
    <t xml:space="preserve">Kawat Sling </t>
  </si>
  <si>
    <t xml:space="preserve">Motor fan cooling tower mati, Tindakan switch penggantian motor cooling tower pakai motor cooling tower chrome depan                                                                                                                                       </t>
  </si>
  <si>
    <t>Stop kontak rusak, Tindakan penggantian baru stop kontak (Pengerjaan saat lembur)</t>
  </si>
  <si>
    <t>Stop kontak single OB</t>
  </si>
  <si>
    <t>Suhu rendah, Tindakan MCB di on kan dan penggantian heater</t>
  </si>
  <si>
    <t>TT2-19</t>
  </si>
  <si>
    <t>T. Nickle-02 (Chrome II)</t>
  </si>
  <si>
    <t>Suhu rendah, Tindakan MCB di on kan dan pengecekan</t>
  </si>
  <si>
    <t>Barcode suka hilang, Tindakan pengecekan nois dan ganti kabel sensor (Mesin sedang tdk produksi)</t>
  </si>
  <si>
    <t>Mesin tidak bisa dioprasikan, tindakan dilakukan service</t>
  </si>
  <si>
    <t>Bolt LM 10 x 25</t>
  </si>
  <si>
    <t>Robot nyelonong, Tindakan pengecekan sensor dan restart controller</t>
  </si>
  <si>
    <t>Suhu yang terdapat pada display menunjukan lebih dari standar 60 C, Tindakan kalibrasi temperatur control dan penggantian relay</t>
  </si>
  <si>
    <t>Relay 220V MY4</t>
  </si>
  <si>
    <t>M-13</t>
  </si>
  <si>
    <t>Fine Bending Japan</t>
  </si>
  <si>
    <t>Hydraulic bocor, Tindakan penggantian seal hydraulic</t>
  </si>
  <si>
    <t>Seal UHS 35
Seal DHS 35</t>
  </si>
  <si>
    <t>Slang klamping kiri up/ down bocor dan bhusing ac hydraulic aus, Tindakan penggantian seal dan bhusing (Produksi dialihkan ke mesin lain)</t>
  </si>
  <si>
    <t>Seal UHS 53
Seal UHS 30
Bhusing</t>
  </si>
  <si>
    <t>2
2
1</t>
  </si>
  <si>
    <t>Leg Cavis</t>
  </si>
  <si>
    <t>Selang udara bocor dan regulator oli tidak berfungsi, Tindakan dilakukan perbaikan</t>
  </si>
  <si>
    <t>DC-02</t>
  </si>
  <si>
    <t>Liftruck - 03</t>
  </si>
  <si>
    <t>DC Baros
(Lt. 1)</t>
  </si>
  <si>
    <t>Mesin tidak bisa dioprasikan dan as roda patah, tindakan dilakukan service</t>
  </si>
  <si>
    <t>CX-17</t>
  </si>
  <si>
    <t>Rectifier 5000A</t>
  </si>
  <si>
    <t>Display elektro tidak menyala, Perbikan kabel kontrol yang putus (mesin sedang menunggu barang)</t>
  </si>
  <si>
    <t>K-45</t>
  </si>
  <si>
    <t>Spot Welder (Panasonic)</t>
  </si>
  <si>
    <t>Saluran air cooler bocor, perbikan instalasi air cooler yang bocor</t>
  </si>
  <si>
    <t>Clamp selang</t>
  </si>
  <si>
    <t>Pin pierching patah, Tindakan penggantian pin yang patah</t>
  </si>
  <si>
    <t>pin dia 5.3 x 90</t>
  </si>
  <si>
    <t>KD Yamato</t>
  </si>
  <si>
    <t>Selang udara rusak, Tindakan dilakukan penggantian selang</t>
  </si>
  <si>
    <t>Slang toyoron 8mm</t>
  </si>
  <si>
    <t>Bolt slek dan patah, Tindakan pembongkaran bolt yang patah dan ganti bolt</t>
  </si>
  <si>
    <t>Bolt LM 10 x 10</t>
  </si>
  <si>
    <t>Skrap C - Pro</t>
  </si>
  <si>
    <t>Brake mesin patah, Tindakan dilakukan proses pengelasan pada brake</t>
  </si>
  <si>
    <t>Kumi WS</t>
  </si>
  <si>
    <t>Mesin macet, Tindakan setting mesin</t>
  </si>
  <si>
    <t>Robot lost control (menabrak), Tindakan pengecekan dan setting adres</t>
  </si>
  <si>
    <t>C-04</t>
  </si>
  <si>
    <t xml:space="preserve">Oven Drying Treatment </t>
  </si>
  <si>
    <t>Burner mati, Tindakan reset control, pembersihan sensor dan nozel kompor</t>
  </si>
  <si>
    <t>M-46</t>
  </si>
  <si>
    <t>Mesin Press Seyi 45 Ton – SNI 45</t>
  </si>
  <si>
    <t>Pin dies patah, Tindakan ganti pin baru</t>
  </si>
  <si>
    <t>Pisau Zeno SKH 5 x 20 x 160</t>
  </si>
  <si>
    <t>WL-19</t>
  </si>
  <si>
    <t>Glue Spreader 4"</t>
  </si>
  <si>
    <t xml:space="preserve">Roller tidak berfungsi (macet) dan inverter trip, Tindakan reset inverter dan setting tensioner rantai </t>
  </si>
  <si>
    <t>Kumi EHD</t>
  </si>
  <si>
    <t>Robot error nambark, Tindakan restart mesin dan setting posisi sensor</t>
  </si>
  <si>
    <t>Spindel lepas dari housing spindel (spi pengunci lepas), Tindakan perbaikan spi penginci spindel</t>
  </si>
  <si>
    <t>Kumi EHD &amp; ED</t>
  </si>
  <si>
    <t>Suhu oven cat turun (Burner mati mendadak), Tindakan pembersihan saluran udara &amp; damper serta setting ulang parameter control</t>
  </si>
  <si>
    <t>C-02g</t>
  </si>
  <si>
    <t>Tanki Conversion Coating &amp; Pompa</t>
  </si>
  <si>
    <t>Dudukan motor patah &amp; bolt copot (vibrasi motor sangat tinggi dudukan motor patah), Tindakan penggantian dudukan motor baru &amp; pasang bolt</t>
  </si>
  <si>
    <t>Besi UNP</t>
  </si>
  <si>
    <t>Cm</t>
  </si>
  <si>
    <t>Panel crusher konslet (contaktor point short circuit), Tindakan penggantian kontaktor</t>
  </si>
  <si>
    <t>Kontaktor SN21-220VAC-3P</t>
  </si>
  <si>
    <t>Suara motor bising abnormal, Tindakan pengecekan motor dan bearing (hasil analisa lilitan motor kebakar harus di lilit ulang / wekel)</t>
  </si>
  <si>
    <t>Hydraulic mesin bocor, Tindakan penggantian seal hydraulic</t>
  </si>
  <si>
    <t>Seal UHS
Seal DHS</t>
  </si>
  <si>
    <t>Terjadi kebocoran pada blower hisap, Tindakan pengecekan blower hisap terjadi kelonggaran pada penutup blower serta penggantian bolt dudukan penutup blower</t>
  </si>
  <si>
    <t>Bolt M12 x 2 x 60</t>
  </si>
  <si>
    <t>CH-09</t>
  </si>
  <si>
    <t>Blower udara mati, Tindakan pengecekan motor dan penggantian motor yang rusak</t>
  </si>
  <si>
    <t>Motor 7.5 KW - 3 Phasa</t>
  </si>
  <si>
    <t>Joystik robot 2 lepas, Tindakan perbaikan joystik</t>
  </si>
  <si>
    <t>TC-03b</t>
  </si>
  <si>
    <t>Pompa Sirkulasi Cooling Tower  (Chrome I)</t>
  </si>
  <si>
    <t>Motor pompa berisisk, Tindakan penggantian karet coupling</t>
  </si>
  <si>
    <t>TT-01</t>
  </si>
  <si>
    <t>T. Hot Water Rinsing &amp; Pompa(Chrome I)</t>
  </si>
  <si>
    <t>Pompa sirkulasi hot water mati, Tindakan penggantian motor pompa (cadangan)</t>
  </si>
  <si>
    <t>Showfou 0.4 kw 380v</t>
  </si>
  <si>
    <t>TT-15</t>
  </si>
  <si>
    <t>T. Drag Out Nickle  (Chrome I)</t>
  </si>
  <si>
    <t>Suhu pada cairan nikel rendah, Tindakan pengecekan dan perbiakan MCB Trip</t>
  </si>
  <si>
    <t>TT-18</t>
  </si>
  <si>
    <t>T. Nickle-03 (double tank-a) (Chrome I)</t>
  </si>
  <si>
    <t>TT-16</t>
  </si>
  <si>
    <t>T. Nickle-01 (double tank-a) (Chrome I)</t>
  </si>
  <si>
    <t>Blower udara trouble kadang mati sendiri, Tindakan pengecekan, penggantian v belt dan setting</t>
  </si>
  <si>
    <t>V Belt B - 62</t>
  </si>
  <si>
    <t>Motor rinse mati (Breakdown), Tindakan Pengecekan dan penggantian motor (motor cadangan)</t>
  </si>
  <si>
    <t>Motor Pompa 3P - 380 V</t>
  </si>
  <si>
    <t>C-02e</t>
  </si>
  <si>
    <t>Tanki Rinse-2 &amp; Pompa</t>
  </si>
  <si>
    <t>Bolt block bar patah, Tindakan penggantian bolt block bar dan setting posisi block bar</t>
  </si>
  <si>
    <t>Bolt M10 x 150 Stainless</t>
  </si>
  <si>
    <t>Tampilan temperatur control nikel 3 error, Tindakan ganti temperatur control</t>
  </si>
  <si>
    <t>Temp. Control Fuji FX4</t>
  </si>
  <si>
    <t>T. Hot Water Rinsing  &amp; Pompa(Chrome II)</t>
  </si>
  <si>
    <t>Pompa dart output patah dan bocor, Tindakan ganti instalasi pipa</t>
  </si>
  <si>
    <t>Drat Dalam 1"</t>
  </si>
  <si>
    <t>M-24</t>
  </si>
  <si>
    <t>Oli bocor, Tindakan pengecekan sitem hydraulic dan setting setopper hydraulic</t>
  </si>
  <si>
    <t>Blower masih ada sedikit kebocoran, Tindakan pengecekan kebocoran disaluran spray booth serta penambalan dengan alluminium foil</t>
  </si>
  <si>
    <t>Clamp tidak berfungsi normal, Tindakan pengecekan clamping (clamping terlalu keras) dilakukan setting ulang clamping mesin</t>
  </si>
  <si>
    <t>Fronty</t>
  </si>
  <si>
    <t>Bosch dies pierching pecah, tindakan penggantian bosch, sholder punch dan guide post</t>
  </si>
  <si>
    <t>bosch
sholder punch dia 5
guide post</t>
  </si>
  <si>
    <t>Pcs
Pcs
Set</t>
  </si>
  <si>
    <t>Suara gear box scrolling saw berisik, Tindakan setting posisi gear box</t>
  </si>
  <si>
    <t>Gas tidak keluar, Tindakan pengecekan (switch handel tidak tertekan) dilakuakan perbikan posisi pada switch nandel</t>
  </si>
  <si>
    <t>Robot tidak bisa bergerak maju dan mundur, Tindakan pengecekan (selector auto / manual bermasalah kontak point rusak) dilakukan penggantian selector</t>
  </si>
  <si>
    <t>Selector</t>
  </si>
  <si>
    <t>Mohon dilakukan perbikan motor nano ceramic, Tindakan pengecekan (motor bergetar parah) dilakukan perbaikan pada dudukan motor dengan pengelasan ulang pada dudukan motor</t>
  </si>
  <si>
    <t>Tobol error tidak menyala, tindakan pengecekan (TRO trip) dilakukan reset TOR</t>
  </si>
  <si>
    <t>Cruser C-pro</t>
  </si>
  <si>
    <t>K-52</t>
  </si>
  <si>
    <t>Butseem Welder-3</t>
  </si>
  <si>
    <t>Mesin error, Tindakan pengecekan (PLC error terminal output plc bermasalah) dilakukan modifikasi rangkaian control solenoid</t>
  </si>
  <si>
    <t>Cozy</t>
  </si>
  <si>
    <t>Kelistrikan mesin mati, Tindakan pengecekan (fuse glass putus) dilakukan penggantian fuse glass</t>
  </si>
  <si>
    <t>Fuse glasss 3 amp</t>
  </si>
  <si>
    <t>Seal Bocor, Tindakan pengecekan seal dan penggantian seal hidrolik yang bocor</t>
  </si>
  <si>
    <t>Seal DHS 20
Seal UHS 20</t>
  </si>
  <si>
    <t>Mesin error, Tindakan pengecekan mesin (kanel terminal sensor mendel putus, derajat error) dilakukan penyambungan kabel sensor dan setting ulang program</t>
  </si>
  <si>
    <t>Chain coupling gear box longgar, Tindakan setting chian coupling dan pengencangan bolt</t>
  </si>
  <si>
    <t xml:space="preserve">Break patah, Tindakan pengecekan dan penggantian plate break </t>
  </si>
  <si>
    <t>Plate brak 6.2 x 15 cm</t>
  </si>
  <si>
    <t xml:space="preserve">Robot bablas dan tabrakan, Tindakan pengecekan sensor, pengecekan plate ardes dan trial mesin </t>
  </si>
  <si>
    <t>CP3-01</t>
  </si>
  <si>
    <t>Melting</t>
  </si>
  <si>
    <t>C-PRO Melting</t>
  </si>
  <si>
    <t>Heater rusak / Putus, Tindakan penggantian heater</t>
  </si>
  <si>
    <t>Heater plate</t>
  </si>
  <si>
    <t>Mesin error, Tindakan Pengecekan (Rotary encoder untuk pembacaan derajat bending error) dan dilakukan pembersihan dan setting ulang</t>
  </si>
  <si>
    <t>Clamp rusak, Tindakan pengecekan calaping (as clamping patah) di lakukan pembuatan as</t>
  </si>
  <si>
    <t>As clamping patah</t>
  </si>
  <si>
    <t>Selang angin sepindel bocor, Tindakan penggantian slang diameter 6 x 40 cm</t>
  </si>
  <si>
    <t>Selang dia 6 x 40cm</t>
  </si>
  <si>
    <t>Sensor proximity break down rusak (patah), Tindakan penggantian sensor dan setting ulang</t>
  </si>
  <si>
    <t>Proximity JD-1705 E1-7M NPN</t>
  </si>
  <si>
    <t>M-29</t>
  </si>
  <si>
    <t>Shringking Machine</t>
  </si>
  <si>
    <t xml:space="preserve">Instalas hidrolik bocor, Tindakan pengecekan dan perbaikan instalasi hidrolik </t>
  </si>
  <si>
    <t>Sensor rusak, Tindakan pengecekan (sensor proximity mandrell rusak) penggantian sensor</t>
  </si>
  <si>
    <t>Proximity sun x GL 18 H</t>
  </si>
  <si>
    <t>Heater ni 3 error, Tindakan pengecekan (display temp control tidak singkron dengan suhu) dilakukan kalibrasi pada temp control</t>
  </si>
  <si>
    <t>Suhu pada elektro panasnya belum sesuai standart, Tindakan pengecekan dan penggantian heater</t>
  </si>
  <si>
    <t>Heater stainliess 5kw</t>
  </si>
  <si>
    <t>Suhu pada nikel panasnya belum sesuai standart, Tindakan pengecekan, penggantian temp control dan kalibrasi</t>
  </si>
  <si>
    <t>Temp Control H5EC</t>
  </si>
  <si>
    <t>Suhu belum sesuai standart, Tindakan penggantian heater</t>
  </si>
  <si>
    <t>Heater Silica</t>
  </si>
  <si>
    <t>Block kontak nikel 3 lepas (sedang tunggu material), Tindakan pengecekan dan melakukan proses miling pada block bar agar permukaan rata dan dilakukan pemasangan kembali block bar pada nikel 3</t>
  </si>
  <si>
    <t>Karet ban penyeimbang sebelah kanan copot, Tindakan dilakukan penggantian roda dengan spare</t>
  </si>
  <si>
    <t>Roda lift truck</t>
  </si>
  <si>
    <t>Mesin error muncul kode o2470, Tindakan pengecekan (sensor proximity untuk perintah belok) pemberishan area sensor</t>
  </si>
  <si>
    <t>Case stop kontak power mesin spray gun, Tindakan penggantian stop kontak baru (mesin sedang tidak digunakan)</t>
  </si>
  <si>
    <t>Robot 2 bablas ke belakang, Tindakan Pengecekan kondisi sensor &amp; address (Barang produksi hanis)</t>
  </si>
  <si>
    <t>Roll feeder harus coating ulang sudah aus, Tindakan dilakukan coating ulang pada roll feeder</t>
  </si>
  <si>
    <t>Informasi OEE</t>
  </si>
  <si>
    <t>Waktu Kerja (jam dalam 1 bulan)</t>
  </si>
  <si>
    <t>Berhenti terencana (jam dalam 1 bulan)</t>
  </si>
  <si>
    <t>Kerja terencana (jam)</t>
  </si>
  <si>
    <t>Total Unplanned Downtime (jam)</t>
  </si>
  <si>
    <t>Total Jml Breakdown (kali dalam 1 bulan)</t>
  </si>
  <si>
    <t>Waktu operasi (jam)</t>
  </si>
  <si>
    <t>Avaibility</t>
  </si>
  <si>
    <t>Total Produksi dalam 1 bulan (pcs)</t>
  </si>
  <si>
    <t>Standar Cycle Time (pcs/jam)</t>
  </si>
  <si>
    <t>Performance Efficiency</t>
  </si>
  <si>
    <t>Total Defect (pcs)</t>
  </si>
  <si>
    <t>Total Finished Goods</t>
  </si>
  <si>
    <t>Yield Product</t>
  </si>
  <si>
    <t>OEE (%)</t>
  </si>
  <si>
    <t>MTBF (jam)</t>
  </si>
  <si>
    <t>MTTR (jam)</t>
  </si>
  <si>
    <t>Kehadiran Normatif</t>
  </si>
  <si>
    <t>Jml HK</t>
  </si>
  <si>
    <t>Jml Karyawan</t>
  </si>
  <si>
    <t>Dianggap Hadir</t>
  </si>
  <si>
    <t>Total Kerja*</t>
  </si>
  <si>
    <t>Dianggap Tidak Hadir</t>
  </si>
  <si>
    <t>Total Cuti</t>
  </si>
  <si>
    <t>Total P4</t>
  </si>
  <si>
    <t>Total Mangkir</t>
  </si>
  <si>
    <t>Total SID</t>
  </si>
  <si>
    <t>Total KK</t>
  </si>
  <si>
    <t>Total P1</t>
  </si>
  <si>
    <t>* Diluar lembur</t>
  </si>
  <si>
    <t>Intensitas Energi</t>
  </si>
  <si>
    <t>Nama Program</t>
  </si>
  <si>
    <t>Tgl. Start Program</t>
  </si>
  <si>
    <t>Keterangan Program</t>
  </si>
  <si>
    <t>Peralihan lampu konvensional ke LED</t>
  </si>
  <si>
    <t>Lampu di Spray Booth</t>
  </si>
  <si>
    <t>Lorong jalan antara chrome belakang, Daishogun, dan Mushola</t>
  </si>
  <si>
    <t>Toilet</t>
  </si>
  <si>
    <t>Retrofit</t>
  </si>
  <si>
    <t>Mengganti atap di area pabrik terpilih dengan atap transparan guna mengurangi frekuensi penyalaan lampu, agar lebih hemat energi, area terpilih:
- Konst. Folding sudah 3 titik
- Chrome depan sudah 3 titik
- Gudang pusat masih proses
- Konst. SO masih proses
- Powder coating masih proses
- WIP masih proses
- Woodline masih proses
- Lansir industri masih proses
- Konst. Las masih proses
- Konst. bending masih proses</t>
  </si>
  <si>
    <t>Aktivitas rutin pengurangan emisi:
'1. Penggunaan kendaraan dinas bergabung dengan bagian lain
2. Penghematan penggunaan listrik di masing-masing Departemen (AC, Lampu, dll)
3. Menitipkan Sarana hasil perbaikan ke mobil vendor.</t>
  </si>
  <si>
    <t>1. Kendaraan dinas bersama : 
 Tgl. 16 Jan 2024 (PRD + ENG) ke Trisco
 Tgl. 22 Jan 2024 ke ISTW (PRD, SCM, ENG, PCH)
2. AC Tidak Difungsikan
3. Tgl 22 Jan 2024 Menitipkan Dies ke Mobil Hinani</t>
  </si>
  <si>
    <t>Pebruari</t>
  </si>
  <si>
    <t>Melanjutkan program Retrofit</t>
  </si>
  <si>
    <t>Reschedule (menyesuaikan dengan target pekerjaan yang lain)</t>
  </si>
  <si>
    <t>Aktivitas rutin pengurangan emisi:
1. Penggunaan kendaraan dinas bergabung dengan bagian lain
2. Penghematan penggunaan listrik di masing-masing Departemen (AC, Lampu, dll)
3. Menitipkan Sarana hasil perbaikan ke mobil vendor.</t>
  </si>
  <si>
    <t xml:space="preserve">1. Kendaraan dinas bersama :
 Tgl. 12 Feb 2024, Tim Eng &amp; tim R&amp;D ke Hinani (3 org) 
 Tgl. 13 Feb 2024, Tim Eng &amp; tim R&amp;D ke Hinani (4 org)
 Tgl. 15 Feb 2024, Tim Eng &amp; tim R&amp;D ke Hinani (3 org)
 Tgl. 20 feb 2024, tim QC, PPIC dan Eng ke Hinani 
2. AC Tidak Difungsikan
</t>
  </si>
  <si>
    <t>Mengganti atap di area pabrik terpilih dengan atap transparan guna mengurangi frekuensi penyalaan lampu, agar lebih hemat energi, area terpilih:
- Konst. Folding sudah 3 titik
- Chrome depan sudah 3 titik
- Gudang pusat sudah
- Konst. SO sudah
- Powder coating sudah
- WIP sudah
- Woodline sudah
- Lansir industri sudah
- Konst. Las masih proses
- Konst. bending masih proses</t>
  </si>
  <si>
    <t>Mengganti atap di area pabrik terpilih dengan atap transparan guna mengurangi frekuensi penyalaan lampu, agar lebih hemat energi, area terpilih:
- Konst. Folding sudah 3 titik
- Chrome depan sudah 3 titik
- Gudang pusat sudah
- Konst. SO sudah
- Powder coating sudah
- WIP sudah
- Woodline sudah
- Lansir industri sudah
- Konst. Las masih proses (pemesanan bahan polykarbonat)
- Konst. bending masih proses (pemesanan bahan polykarbonat)</t>
  </si>
  <si>
    <t>Program rutinitas</t>
  </si>
  <si>
    <t>Mengganti atap di area pabrik terpilih dengan atap transparan guna mengurangi frekuensi penyalaan lampu, agar lebih hemat energi, area terpilih:
- Konst. Folding sudah 3 titik
- Chrome depan sudah 3 titik
- Gudang pusat sudah
- Konst. SO sudah
- Powder coating sudah
- WIP sudah
- Woodline sudah
- Lansir industri sudah
- Konst. Las masih proses (masih proses bahan atap transparan baru tiba 28 Mei 2024)
- Konst. bending masih proses (masih proses bahan atap transparan baru tiba 28 Mei 2024)</t>
  </si>
  <si>
    <t>Intensitas Solid Waste Terkait Temuan 5S</t>
  </si>
  <si>
    <t>Jml Temuan 5S</t>
  </si>
  <si>
    <t>Keterangan Temuan 5S terkait Solid Waste</t>
  </si>
  <si>
    <t>0 temuan</t>
  </si>
  <si>
    <t>Tidak ditemukan temuan 5S (Skala Kuantitatif), yang resmi masuk ke ENG melalui portal KMS</t>
  </si>
  <si>
    <t>Tidak ditemukan temuan 5S (Skala Kuantitatif), yang resmi masuk ke ENG melalui portal Magenta</t>
  </si>
  <si>
    <t>KK (Kecelakaan Kerja) di Engineering</t>
  </si>
  <si>
    <t>Jml KK</t>
  </si>
  <si>
    <t>Keterangan Kejadian</t>
  </si>
  <si>
    <t>0 Temuan</t>
  </si>
  <si>
    <t>Tidak ada kecelakaan yang masuk dalam kategori kecelakaan kerja di Engineering</t>
  </si>
  <si>
    <t>1 Temuan</t>
  </si>
  <si>
    <t>Pegawai Outsourching (vendor/ koperasi) kecelakaan kerja, lengan terkena angle grinder, dan dioperasi - rawat di rumah sakit</t>
  </si>
  <si>
    <t xml:space="preserve">Personil Utility (Maintenance) mengalami kecelakaan kerja ketika sedang memperbaiki forklift, salah satu jari tangan tergores dan harus dijahit. </t>
  </si>
  <si>
    <t>Temuan Kepatuhan APD di Engineering</t>
  </si>
  <si>
    <t>Jml Temuan</t>
  </si>
  <si>
    <t>Tidak ada audit dan temuan untuk kepatuhan APD internal dan vendor yang masuk secara resmi ke Engineering</t>
  </si>
  <si>
    <t>Terdapat temuan tidak memakai APD di Workshop, ketika sidak inspeksi persiapan ISO</t>
  </si>
  <si>
    <t>Keterlibatan Kaizen Tiap Bulan</t>
  </si>
  <si>
    <t>Total Kaizen/ tahun</t>
  </si>
  <si>
    <t>% Keterlibatan Kaizen dari Count</t>
  </si>
  <si>
    <t>Count Total Keterlibatan</t>
  </si>
  <si>
    <t>Detail Kaizen</t>
  </si>
  <si>
    <t>Nama Personil</t>
  </si>
  <si>
    <t>Bagian</t>
  </si>
  <si>
    <t>Jml Kaizen Diikuti</t>
  </si>
  <si>
    <t>Judul A3 Report/ Kaizen</t>
  </si>
  <si>
    <t>SDM Terlibat</t>
  </si>
  <si>
    <t xml:space="preserve">Total Kaizen </t>
  </si>
  <si>
    <t>RUBY KAUKABIT TA'LIEM</t>
  </si>
  <si>
    <t>MSD &amp; UTILITY</t>
  </si>
  <si>
    <t>Strategis</t>
  </si>
  <si>
    <t>Belum ada pengajuan resmi secara A3 Report untuk Kaizen strategis</t>
  </si>
  <si>
    <t>GATRIA GANJAR ROCHMANO</t>
  </si>
  <si>
    <t>Kaizen bulanan</t>
  </si>
  <si>
    <t xml:space="preserve">Tidak ada kaizen atau A3 report yang masuk secara resmi </t>
  </si>
  <si>
    <t>GUNAWAN INDRIANTO</t>
  </si>
  <si>
    <t>OTONG TAHYA</t>
  </si>
  <si>
    <t>Pembuatan Formulir-Formulir Pendukung Autonomous Maintenance untuk Bagian Produksi</t>
  </si>
  <si>
    <t>6 orang</t>
  </si>
  <si>
    <t>AYUB MULYO WIDODO</t>
  </si>
  <si>
    <t>Pemanfaatan Papan Triplek Tidak Terpakai Sebagai Landasan Untuk Map Plastik AM</t>
  </si>
  <si>
    <t>5 orang</t>
  </si>
  <si>
    <t>CEP HARI RAYADI PUTRA</t>
  </si>
  <si>
    <t>Mapping Mesin (Perjenis Mesin) untuk Membantu Aktivitas AM (Autonomous Maintenance)</t>
  </si>
  <si>
    <t>2 orang</t>
  </si>
  <si>
    <t>A.DANI NURJAMAN</t>
  </si>
  <si>
    <t>Program Penggantian Atap Ruangan Menggunakan Atap Trimdek Polycarbonate Transparant Untuk Mendukung Penghematan Energi Listrik</t>
  </si>
  <si>
    <t>8 orang</t>
  </si>
  <si>
    <t>ANDRI SOPIAN</t>
  </si>
  <si>
    <t>Penurunan Kadar Pencemaran Udara dan Cost Reduction dengan Peralihan Penggunaan Bahan Bakar Solar ke CNG pada mesin oven burner di area powder coating</t>
  </si>
  <si>
    <t>10 orang</t>
  </si>
  <si>
    <t>ARIF PUJIANTO</t>
  </si>
  <si>
    <t>Digitalisasi Form A3 Report Pada Portal Chitose</t>
  </si>
  <si>
    <t>4 orang</t>
  </si>
  <si>
    <t>BUDIYANTO HENDRAWAN</t>
  </si>
  <si>
    <t>Pembuatan Filter Untuk Proses Pretreatment</t>
  </si>
  <si>
    <t>1 orang</t>
  </si>
  <si>
    <t>DENY SUPRIADIN</t>
  </si>
  <si>
    <t>Pembuatan SOP Untuk Aktivitas AM Dan 5S Serta Mempercantik SOP Tersebut Dengan Disisipi Gambar Agar Lebih Menarik Dan Mudah Diingat Bagi Orang Yang Membacanya</t>
  </si>
  <si>
    <t>DIKI DARMAWAN</t>
  </si>
  <si>
    <t>HIDAYAT</t>
  </si>
  <si>
    <t>Pemberlakuan self 3S – cleaning di kantor Engineering</t>
  </si>
  <si>
    <t>IMAM MAULANA CAHYADI</t>
  </si>
  <si>
    <t>IRWAN IRMAWAN</t>
  </si>
  <si>
    <t>IWAN SURYANA</t>
  </si>
  <si>
    <t>KIKI MUSLIHAT</t>
  </si>
  <si>
    <t>MUHAMMAD SYARIF RIDLO</t>
  </si>
  <si>
    <t>NOFIARDI S.</t>
  </si>
  <si>
    <t>PANJI SOLEHUDIN</t>
  </si>
  <si>
    <t>RACHMAT MULYADI</t>
  </si>
  <si>
    <t>RAMADAN SADIKIN</t>
  </si>
  <si>
    <t>RISWANTO</t>
  </si>
  <si>
    <t>SUHARLAN</t>
  </si>
  <si>
    <t>TRYO PERMADI</t>
  </si>
  <si>
    <t>YOGI FIRMANSYAH</t>
  </si>
  <si>
    <t xml:space="preserve">List Temuan 5S dan K3 </t>
  </si>
  <si>
    <t>Tgl. Sidak</t>
  </si>
  <si>
    <t>Departemen</t>
  </si>
  <si>
    <t>Manager</t>
  </si>
  <si>
    <t>PIC Lapangan</t>
  </si>
  <si>
    <t>AOC Area</t>
  </si>
  <si>
    <t>Kategori Temuan (5S/ K3)</t>
  </si>
  <si>
    <t>Jumlah Temuan</t>
  </si>
  <si>
    <t>Status Temuan (Closed/ Open)</t>
  </si>
  <si>
    <t>Engineering</t>
  </si>
  <si>
    <t>Ruby K.T</t>
  </si>
  <si>
    <t>Gatria G.R
Ramadan S</t>
  </si>
  <si>
    <t>Match &amp; Above Matriks Kompetensi Engineering &amp; Sesuai Training</t>
  </si>
  <si>
    <t>Total SDM</t>
  </si>
  <si>
    <t>Jml. Match &amp; Above</t>
  </si>
  <si>
    <t>Jml Belum Match &amp; Above</t>
  </si>
  <si>
    <t>% Match &amp; Above</t>
  </si>
  <si>
    <t>% Belum Match &amp; Above</t>
  </si>
  <si>
    <t>Kegiatan Training</t>
  </si>
  <si>
    <t>Tindakan Bagi Yang Belum Match &amp; Above</t>
  </si>
  <si>
    <t xml:space="preserve">1.Training TPM di Baros (2 Hari) 4 &amp; 5 Januari 2024
2. Training TPM di Industri (1 Hari) 23 Januari 2024 </t>
  </si>
  <si>
    <t>Kick Off AOC di baros, tgl. 29 Februari 2024 (4 orang)</t>
  </si>
  <si>
    <t>Tidak ada program</t>
  </si>
  <si>
    <t>1. Webinar pentingnya pelatihan dan sertifikasi collaborative robot di era perkembangan industri 4.0 (5 orang dari ENG)
2. Training Powder Coating dari Sames (4 orang dari ENG)</t>
  </si>
  <si>
    <t>1. Wawancara COC (5 orang dari ENG) Tgl. 12 Juni 2024
2. Seminar bahaya diabetes dan darah tinggi (5 orang dari ENG) Tgl. 21 Juni 2024 
3. Skrinning kesehatan pengecekan gula dan tensi darah (26 orang dari ENG) Tgl. 21 Juni 2024 
4. Tanggap darurat kebakaran dari Damkar kota cimahi (2 orang dari ENG) Tgl. 27 Juni 2024
5. Safety driving (2 orang dari ENG) Tgl. 28 Juni 2024
6. Pelatihan 5S dan Quiz di Magenta (26 orang dari ENG) Tgl. 11 Juni s/d 26 Juni 2024
7. Pelatihan product knowledge dan quiz di Magenta (26 orang dari ENG) Tgl. 11 Juni s/d 26 Juni 2024</t>
  </si>
  <si>
    <t>Data Poin KMS Personil ENG</t>
  </si>
  <si>
    <t>% Akses KMS :</t>
  </si>
  <si>
    <t>Total Poin</t>
  </si>
  <si>
    <t>Jml Akses</t>
  </si>
  <si>
    <t>Poin</t>
  </si>
  <si>
    <t>Pemenuhan GCG dan Kode Etik</t>
  </si>
  <si>
    <t>Tema Sosialisasi GCG dan Kode Etik</t>
  </si>
  <si>
    <t>Tgl. Sosialisasi</t>
  </si>
  <si>
    <t>Target Peserta</t>
  </si>
  <si>
    <t>Jml. Peserta Hadir</t>
  </si>
  <si>
    <t>% Pemenuhan</t>
  </si>
  <si>
    <t>KPI Kehadiran karyawan 98% (Briefing Pagi)</t>
  </si>
  <si>
    <t>Disampaikan oleh Bpk. Ruby di tematic briefing</t>
  </si>
  <si>
    <t>KPI Akses KMS 75%</t>
  </si>
  <si>
    <t>Ketentuan Kaizen dan pelaporan A3 report (tematic Briefing - AOC)</t>
  </si>
  <si>
    <t>Disampaikan oleh Bpk. Gatria di tematic briefing</t>
  </si>
  <si>
    <t>Penyampaian keharusan berkaizen dan melakukan 5S di Engineering, khususnya MSD (tanggapan untuk tematic Briefing)</t>
  </si>
  <si>
    <t>Disampaikan oleh Bpk. Gunawan di tematic briefing</t>
  </si>
  <si>
    <t>Tatacara penggunaan aplikasi pembuatan A3 report di portal Chitose</t>
  </si>
  <si>
    <t>Disampaikan oleh Bpk. Gatria di Kantor Engineering untuk staff MSD</t>
  </si>
  <si>
    <t>Regulasi SMK3 Part-1  (tematic Briefing - AOC)</t>
  </si>
  <si>
    <t>Regulasi SMK3 Part-2 (tematic Briefing - AOC)</t>
  </si>
  <si>
    <t>Ketentuan pelaporan SPT (tematic Briefing - AOC)</t>
  </si>
  <si>
    <t>Disampaikan oleh Bpk. Ramadan di tematic briefing</t>
  </si>
  <si>
    <t>Mengikuti Program dari HCGA</t>
  </si>
  <si>
    <t>Sosialisasi COC Trisula (Thematic briefing)</t>
  </si>
  <si>
    <t>Sosialisasi COC Chitose (Thematic briefing)</t>
  </si>
  <si>
    <t>Kecelakaan Kerja (Thematic briefing)</t>
  </si>
  <si>
    <t>Temuan Audit Mutu Internal/ Eksternal</t>
  </si>
  <si>
    <t>Tgl. Audit</t>
  </si>
  <si>
    <t>Tema Audit</t>
  </si>
  <si>
    <t>Kategori Audit</t>
  </si>
  <si>
    <t>Minor</t>
  </si>
  <si>
    <t>Mayor</t>
  </si>
  <si>
    <t>Observasi/ Perlu perhatian</t>
  </si>
  <si>
    <t>Tgl. Dikirim &amp; Menerima FTKTP</t>
  </si>
  <si>
    <t>Tgl. Penyelesaian (Pengiriman kembali Jawaban FTKTP)</t>
  </si>
  <si>
    <t>Durasi (Hari)</t>
  </si>
  <si>
    <t>Target Closing (HK)</t>
  </si>
  <si>
    <t>Status Closing Temuan</t>
  </si>
  <si>
    <t>Audit eksternal SNI</t>
  </si>
  <si>
    <t>Eksternal</t>
  </si>
  <si>
    <t>10HK</t>
  </si>
  <si>
    <t>Tepat waktu</t>
  </si>
  <si>
    <t>Tercapai tidak ada temuan Audit</t>
  </si>
  <si>
    <t>Audit Mutu Internal</t>
  </si>
  <si>
    <t>Internal</t>
  </si>
  <si>
    <t>4 temuan</t>
  </si>
  <si>
    <t>2HK</t>
  </si>
  <si>
    <t>Tercapai tidak ada temuan minor dan penyelesaia temuan tepat waktu (4 temuan perlu perhatian di audit internal)</t>
  </si>
  <si>
    <t>Tidak ada audit internal/ eksternal</t>
  </si>
  <si>
    <t>3 temuan</t>
  </si>
  <si>
    <t>1HK</t>
  </si>
  <si>
    <t>Tercapai tidak ada temuan minor dan pengiriman jawaban untuk FTKTP tepat waktu, terdapat 3 temuan perlu perhatian di audit internal</t>
  </si>
  <si>
    <t>Informasi Sanksi di ENG</t>
  </si>
  <si>
    <t>Jumlah Temuan Sanksi</t>
  </si>
  <si>
    <t>Tgl. Kejadian</t>
  </si>
  <si>
    <t>Personil Yang terkena Sanksi</t>
  </si>
  <si>
    <t>Kronologis Sanksi</t>
  </si>
  <si>
    <t>Tindakan dari Atasan</t>
  </si>
  <si>
    <t>Tidak ada sanksi di bulan Januari</t>
  </si>
  <si>
    <t>Tidak ada sanksi di bulan Februari</t>
  </si>
  <si>
    <t>Tidak ada sanksi di bulan Maret</t>
  </si>
  <si>
    <t>Tidak ada sanksi di bulan April</t>
  </si>
  <si>
    <t>Tidak ada sanksi di bulan Mei</t>
  </si>
  <si>
    <t>Tidak ada sanksi di bulan Juni</t>
  </si>
  <si>
    <t>PROGRESS PERKEMBANGAN ENGIS JILID-1 (DENGAN GOOGLE SITE UNTUK 3 FORMULIR)</t>
  </si>
  <si>
    <t>Di buat &amp; dilaporkan oleh : Gatria G. Rochmano</t>
  </si>
  <si>
    <t>Pekerjaan</t>
  </si>
  <si>
    <t>% Progress</t>
  </si>
  <si>
    <t>Deadline</t>
  </si>
  <si>
    <t>Actual Start</t>
  </si>
  <si>
    <t>Actual Finish</t>
  </si>
  <si>
    <t>A</t>
  </si>
  <si>
    <t>Pengumpulan &amp; Identifkasi data (Empathize/ tata cara)</t>
  </si>
  <si>
    <t>Identifikasi Formulir dan status keaktifan</t>
  </si>
  <si>
    <t>Ok</t>
  </si>
  <si>
    <t>Identifikasi Mesin dan status keaktifan</t>
  </si>
  <si>
    <t>Identifikasi pola maintenance</t>
  </si>
  <si>
    <t>Di hold</t>
  </si>
  <si>
    <t>Identifikasi standar &amp; manual maintenance</t>
  </si>
  <si>
    <t>B</t>
  </si>
  <si>
    <t>Perencanaan sistem</t>
  </si>
  <si>
    <t>Pembuatan mapping pola sistem</t>
  </si>
  <si>
    <t>Ok, Perlu Evaluasi</t>
  </si>
  <si>
    <t>Pengumpulan inputan penyelesaian</t>
  </si>
  <si>
    <t>C</t>
  </si>
  <si>
    <t>Pembuatan Prototype dengan Sistem Google Site</t>
  </si>
  <si>
    <t>Pembuatan Google Form F-005 untuk pelapor</t>
  </si>
  <si>
    <t>Pembuatan Google Form F-005 untuk petugas</t>
  </si>
  <si>
    <t>Pembuatan Google Form F-011 data pemeliharaan mesin</t>
  </si>
  <si>
    <t>Pembuatan Google Doc F-005 pelapor untuk merge</t>
  </si>
  <si>
    <t>Pembuatan Google Doc F-005 petugas untuk merge</t>
  </si>
  <si>
    <t>Pembuatan Google Doc F-011 WRC-01 untuk merge</t>
  </si>
  <si>
    <t>Pembuatan Google Doc F-011 M-38 untuk merge</t>
  </si>
  <si>
    <t>Pembuatan Google Doc F-011 M-40 untuk merge</t>
  </si>
  <si>
    <t>Pembuatan Google Doc F-016 B-08 untuk merge</t>
  </si>
  <si>
    <t>Pembuatan Google Doc F-016 WRC-01 untuk merge</t>
  </si>
  <si>
    <t>Pembuatan Google Doc F-016 M-38 untuk merge</t>
  </si>
  <si>
    <t>Pembuatan Google Doc F-016 M-40 untuk merge</t>
  </si>
  <si>
    <t>D</t>
  </si>
  <si>
    <t xml:space="preserve">Pembuatan Sistem </t>
  </si>
  <si>
    <t>Pembuatan konsep sistem</t>
  </si>
  <si>
    <t>Pembuatan sistem pengambilan data :</t>
  </si>
  <si>
    <t>- Pembuatan QR code dan uji coba</t>
  </si>
  <si>
    <t>- Pembuatan sistem pengolahan data untuk KRAM</t>
  </si>
  <si>
    <t>- Input data sample ke sistem dengan google form F-005 Pelapor (uji data 8 data)</t>
  </si>
  <si>
    <t>- Pembuatan data base mesin</t>
  </si>
  <si>
    <t>- Pembuatan sistem olah data di Google spreadsheet Respon pelapor F-005</t>
  </si>
  <si>
    <t>- Pembutan sistem pengolahan data dan perhitungan DT dan NDT, terdapat sistem Filter + input data sample</t>
  </si>
  <si>
    <t>- Pembuatan Sistem pegolahan data dan tampil Data pemeliharaan Mesin, terdapat sistem filter dan google form</t>
  </si>
  <si>
    <t>- Pembuatan sistem pengolahan kendala, tindakan preventi, dan tindakan korektif dan google form + input data sample</t>
  </si>
  <si>
    <t>-Pembuatan input target aktifitas bulanan mingguan harian dengan filter dan google form + input data sample</t>
  </si>
  <si>
    <t>-Pembuatan input realisasi aktifitas bulanan mingguan harian dengan filter dan google form + input data sample</t>
  </si>
  <si>
    <t>- Pembuatan pengolahan dashboard di google spreadsheet</t>
  </si>
  <si>
    <t>Pembuatan sistem merge Google form dengan Google Doc jadi PDF</t>
  </si>
  <si>
    <t>Pembuatan sistem Notifikasi ke Email</t>
  </si>
  <si>
    <t>E</t>
  </si>
  <si>
    <t>Pembuatan Google Site (Prototype)</t>
  </si>
  <si>
    <t>Pembuatan halaman Dashboard dan halaman utama, halaman informasi</t>
  </si>
  <si>
    <t>Pembuatan halaman detail downtime  dan no downtime</t>
  </si>
  <si>
    <t>Pembuatan halaman detail permintaan</t>
  </si>
  <si>
    <t>Pembuatan halaman tampil F-005, jangka per 1 bulan</t>
  </si>
  <si>
    <t>Pembuatan halaman tampil F-011, 1 spreadsheet banyak sheet, jangka per 1 tahun</t>
  </si>
  <si>
    <t>Pembuatan halaman tampil F-016, 1 spreadsheet banyak sheet, jangka per 1 tahun</t>
  </si>
  <si>
    <t>Pembuatan halaman laporan progress harian, mingguan, bulanan, dan deadline</t>
  </si>
  <si>
    <t>Pembuatan halaman input HK per minggu dan per bulan</t>
  </si>
  <si>
    <t>Pembuatan halaman data base (data master, data cek, data base mesin)</t>
  </si>
  <si>
    <t>Pembuatan halaman laporan kendala, tindakan korektif, dan preventif</t>
  </si>
  <si>
    <t>F</t>
  </si>
  <si>
    <t>Persentasi</t>
  </si>
  <si>
    <t>Persentasi ke atasan MSD (Pak Ruby &amp; Pak Gunawan)</t>
  </si>
  <si>
    <t>On Progress</t>
  </si>
  <si>
    <t>Persentasi ke Tim (Bpk Otong, Bpk Ayub, Bpk Hari, Bpk Riswanto, dan Bpk Ramadan)</t>
  </si>
  <si>
    <t>Di Hold, intstruksi atasan</t>
  </si>
  <si>
    <t>G</t>
  </si>
  <si>
    <t>Pengetesan</t>
  </si>
  <si>
    <t>Simulasi di internal ENG</t>
  </si>
  <si>
    <t>Evaluasi</t>
  </si>
  <si>
    <t>Progress Jilid-1 Untuk Prototype ENGIS di Google Site:</t>
  </si>
  <si>
    <t>PROGRESS PERKEMBANGAN ENGIS DENGAN IT JILID-2 (UNTUK 3 FORMULIR)</t>
  </si>
  <si>
    <t>H</t>
  </si>
  <si>
    <t>Persiapan &amp; Pengajuan ke IT</t>
  </si>
  <si>
    <t>Pembuatan Mapping proyek ENGIS (Flow sistem ENGIS) oleh internal ENG</t>
  </si>
  <si>
    <t>Ajukan pembuatan aplikasi ke IT (pengiriman prototye ke bagian IT)</t>
  </si>
  <si>
    <t>Masih dipelajari oleh Tim IT</t>
  </si>
  <si>
    <t>Revisi data dan penambahan data lainnya dari Internal ENG ke pihak IT</t>
  </si>
  <si>
    <t>Belum Pengerjaan</t>
  </si>
  <si>
    <t>I</t>
  </si>
  <si>
    <t>Rapat dengan IT</t>
  </si>
  <si>
    <t>Pembahasan gambaran sistem proyek ENGIS</t>
  </si>
  <si>
    <t>Bahas pembahasan sistem notifikasi</t>
  </si>
  <si>
    <t>Bahas sistem penyimpanan dan database</t>
  </si>
  <si>
    <t>Bahas otoritas pengaksesan dan approval</t>
  </si>
  <si>
    <t>Penentuan waktu rapat koordinasi dan iterasi selanjutnya</t>
  </si>
  <si>
    <t>J</t>
  </si>
  <si>
    <t>Proses Pembuatan Aplikasi oleh IT</t>
  </si>
  <si>
    <t>Proses pembuatan dan pengembangan Aplikasi ENGIS</t>
  </si>
  <si>
    <t>Uji coba aplikasi dan evaluasi</t>
  </si>
  <si>
    <t>Masukan dan saran</t>
  </si>
  <si>
    <t>Proses perbaikan aplikasi</t>
  </si>
  <si>
    <t>K</t>
  </si>
  <si>
    <t>Proses Pemuktahiran Aplikasi</t>
  </si>
  <si>
    <t>Proses perbaikan aplikasi dan penambahan fitur-fitur</t>
  </si>
  <si>
    <t>Sosialisasi ke bagian lain dan sebagai percontohan</t>
  </si>
  <si>
    <t>L</t>
  </si>
  <si>
    <t>Perawatan dan Pemakaian Aplikasi</t>
  </si>
  <si>
    <t>Kick Off penggunaan dan migrasi</t>
  </si>
  <si>
    <t>Pemanfaatan aplikasi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</si>
</sst>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Rp&quot;* #,##0_);_(&quot;Rp&quot;* \(#,##0\);_(&quot;Rp&quot;* &quot;-&quot;_);_(@_)"/>
    <numFmt numFmtId="43" formatCode="_(* #,##0.00_);_(* \(#,##0.00\);_(* &quot;-&quot;??_);_(@_)"/>
    <numFmt numFmtId="164" formatCode="dd\-mmm\-yyyy"/>
    <numFmt numFmtId="165" formatCode="[$-421]dd\ mmmm\ yyyy;@"/>
    <numFmt numFmtId="166" formatCode="_-* #,##0.00_-;\-* #,##0.00_-;_-* &quot;-&quot;??_-;_-@_-"/>
    <numFmt numFmtId="167" formatCode="_-* #,##0_-;\-* #,##0_-;_-* &quot;-&quot;??_-;_-@_-"/>
    <numFmt numFmtId="168" formatCode="_([$Rp-421]* #,##0.00_);_([$Rp-421]* \(#,##0.00\);_([$Rp-421]* &quot;-&quot;??_);_(@_)"/>
    <numFmt numFmtId="169" formatCode="_(&quot;Rp&quot;* #,##0.00_);_(&quot;Rp&quot;* \(#,##0.00\);_(&quot;Rp&quot;* &quot;-&quot;_);_(@_)"/>
    <numFmt numFmtId="170" formatCode="_([$Rp-421]* #,##0_);_([$Rp-421]* \(#,##0\);_([$Rp-421]* &quot;-&quot;??_);_(@_)"/>
    <numFmt numFmtId="171" formatCode="_([$Rp-421]* #,##0_);_([$Rp-421]* \(#,##0\);_([$Rp-421]* &quot;-&quot;_);_(@_)"/>
    <numFmt numFmtId="172" formatCode="dddd\,\ dd\ mmmm\ yyyy"/>
    <numFmt numFmtId="173" formatCode="_-* #,##0_-;\-* #,##0_-;_-* &quot;-&quot;_-;_-@_-"/>
    <numFmt numFmtId="174" formatCode="[$-409]d\-mmm\-yy;@"/>
    <numFmt numFmtId="176" formatCode="[$-F800]dddd\,\ mmmm\ dd\,\ yyyy"/>
  </numFmts>
  <fonts count="48"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1"/>
      <name val="Calibri"/>
      <family val="2"/>
      <scheme val="minor"/>
    </font>
    <font>
      <sz val="12"/>
      <color theme="1"/>
      <name val="Arial Narrow"/>
      <family val="2"/>
    </font>
    <font>
      <sz val="11"/>
      <color theme="1"/>
      <name val="Calibri"/>
      <family val="2"/>
      <charset val="1"/>
      <scheme val="minor"/>
    </font>
    <font>
      <b/>
      <sz val="14"/>
      <name val="Calibri"/>
      <family val="2"/>
    </font>
    <font>
      <b/>
      <sz val="11"/>
      <name val="Calibri"/>
      <family val="2"/>
    </font>
    <font>
      <b/>
      <sz val="14"/>
      <color indexed="8"/>
      <name val="Calibri"/>
      <family val="2"/>
    </font>
    <font>
      <b/>
      <sz val="11"/>
      <color indexed="8"/>
      <name val="Calibri"/>
      <family val="2"/>
    </font>
    <font>
      <b/>
      <u/>
      <sz val="11"/>
      <color theme="1"/>
      <name val="Calibri"/>
      <family val="2"/>
      <scheme val="minor"/>
    </font>
    <font>
      <u/>
      <sz val="36"/>
      <color theme="1"/>
      <name val="Arial Black"/>
      <family val="2"/>
    </font>
    <font>
      <b/>
      <u/>
      <sz val="8"/>
      <color theme="1"/>
      <name val="Calibri"/>
      <family val="2"/>
      <scheme val="minor"/>
    </font>
    <font>
      <sz val="8"/>
      <color theme="1"/>
      <name val="Calibri"/>
      <family val="2"/>
      <scheme val="minor"/>
    </font>
    <font>
      <b/>
      <sz val="8"/>
      <color theme="1"/>
      <name val="Calibri"/>
      <family val="2"/>
      <scheme val="minor"/>
    </font>
    <font>
      <b/>
      <u/>
      <sz val="18"/>
      <color theme="1"/>
      <name val="Arial Black"/>
      <family val="2"/>
    </font>
    <font>
      <u/>
      <sz val="11"/>
      <color theme="1"/>
      <name val="Calibri"/>
      <family val="2"/>
      <scheme val="minor"/>
    </font>
    <font>
      <b/>
      <sz val="20"/>
      <color theme="1"/>
      <name val="Arial Black"/>
      <family val="2"/>
    </font>
    <font>
      <b/>
      <sz val="18"/>
      <color theme="1"/>
      <name val="Calibri"/>
      <family val="2"/>
      <scheme val="minor"/>
    </font>
    <font>
      <b/>
      <u/>
      <sz val="12"/>
      <color theme="1"/>
      <name val="Arial Narrow"/>
      <family val="2"/>
    </font>
    <font>
      <b/>
      <u/>
      <sz val="14"/>
      <color theme="8"/>
      <name val="Calibri"/>
      <family val="2"/>
      <scheme val="minor"/>
    </font>
    <font>
      <b/>
      <u/>
      <sz val="14"/>
      <color rgb="FF00B050"/>
      <name val="Calibri"/>
      <family val="2"/>
      <scheme val="minor"/>
    </font>
    <font>
      <b/>
      <sz val="11"/>
      <color theme="0"/>
      <name val="Calibri"/>
      <family val="2"/>
      <scheme val="minor"/>
    </font>
    <font>
      <b/>
      <sz val="12"/>
      <color theme="1"/>
      <name val="Calibri"/>
      <family val="2"/>
      <scheme val="minor"/>
    </font>
    <font>
      <b/>
      <sz val="16"/>
      <color theme="1"/>
      <name val="Calibri"/>
      <family val="2"/>
      <scheme val="minor"/>
    </font>
    <font>
      <sz val="10"/>
      <name val="Arial"/>
      <family val="2"/>
    </font>
    <font>
      <b/>
      <sz val="11"/>
      <name val="Calibri"/>
      <family val="2"/>
      <scheme val="minor"/>
    </font>
    <font>
      <sz val="11"/>
      <color theme="1"/>
      <name val="Arial"/>
      <family val="2"/>
    </font>
    <font>
      <sz val="11"/>
      <name val="Arial"/>
      <family val="2"/>
    </font>
    <font>
      <b/>
      <sz val="11"/>
      <name val="Arial"/>
      <family val="2"/>
    </font>
    <font>
      <i/>
      <sz val="11"/>
      <color theme="1"/>
      <name val="Calibri"/>
      <family val="2"/>
      <scheme val="minor"/>
    </font>
    <font>
      <b/>
      <u/>
      <sz val="14"/>
      <color theme="1"/>
      <name val="Calibri"/>
      <family val="2"/>
      <scheme val="minor"/>
    </font>
    <font>
      <b/>
      <u/>
      <sz val="14"/>
      <color theme="0"/>
      <name val="Calibri"/>
      <family val="2"/>
      <scheme val="minor"/>
    </font>
    <font>
      <b/>
      <sz val="11"/>
      <color theme="0"/>
      <name val="Arial"/>
      <family val="2"/>
    </font>
    <font>
      <sz val="12"/>
      <name val="Arial Narrow"/>
      <family val="2"/>
    </font>
    <font>
      <sz val="9"/>
      <name val="Arial"/>
      <family val="2"/>
    </font>
    <font>
      <sz val="10"/>
      <name val="Arial Narrow"/>
      <family val="2"/>
    </font>
    <font>
      <sz val="12"/>
      <name val="Arial Narrow"/>
      <family val="2"/>
      <charset val="1"/>
    </font>
    <font>
      <sz val="10"/>
      <color rgb="FFFF0000"/>
      <name val="Arial"/>
      <family val="2"/>
    </font>
    <font>
      <sz val="10"/>
      <color theme="1"/>
      <name val="Arial"/>
      <family val="2"/>
    </font>
    <font>
      <sz val="20"/>
      <color theme="1"/>
      <name val="Calibri"/>
      <family val="2"/>
      <scheme val="minor"/>
    </font>
    <font>
      <b/>
      <u/>
      <sz val="12"/>
      <color theme="1"/>
      <name val="Arial Black"/>
      <family val="2"/>
    </font>
    <font>
      <sz val="11"/>
      <color theme="1"/>
      <name val="Arial Black"/>
      <family val="2"/>
    </font>
    <font>
      <u/>
      <sz val="12"/>
      <color theme="1"/>
      <name val="Arial"/>
      <family val="2"/>
    </font>
    <font>
      <sz val="12"/>
      <color theme="1"/>
      <name val="Arial"/>
      <family val="2"/>
    </font>
    <font>
      <b/>
      <sz val="11"/>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1"/>
        <bgColor indexed="64"/>
      </patternFill>
    </fill>
    <fill>
      <patternFill patternType="solid">
        <fgColor theme="3"/>
        <bgColor indexed="64"/>
      </patternFill>
    </fill>
    <fill>
      <patternFill patternType="solid">
        <fgColor rgb="FFFFC000"/>
        <bgColor indexed="64"/>
      </patternFill>
    </fill>
    <fill>
      <patternFill patternType="solid">
        <fgColor theme="8" tint="-0.499984740745262"/>
        <bgColor indexed="64"/>
      </patternFill>
    </fill>
    <fill>
      <patternFill patternType="solid">
        <fgColor rgb="FF92D05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tint="-0.249977111117893"/>
        <bgColor indexed="9"/>
      </patternFill>
    </fill>
    <fill>
      <patternFill patternType="solid">
        <fgColor theme="0" tint="-0.249977111117893"/>
        <bgColor indexed="64"/>
      </patternFill>
    </fill>
    <fill>
      <patternFill patternType="solid">
        <fgColor theme="0"/>
        <bgColor indexed="64"/>
      </patternFill>
    </fill>
    <fill>
      <patternFill patternType="solid">
        <fgColor theme="7"/>
        <bgColor indexed="64"/>
      </patternFill>
    </fill>
    <fill>
      <patternFill patternType="solid">
        <fgColor rgb="FFFF0000"/>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92">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style="thin">
        <color indexed="8"/>
      </right>
      <top style="medium">
        <color indexed="64"/>
      </top>
      <bottom style="thin">
        <color indexed="8"/>
      </bottom>
      <diagonal/>
    </border>
    <border>
      <left style="thin">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medium">
        <color indexed="64"/>
      </right>
      <top/>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top style="hair">
        <color indexed="64"/>
      </top>
      <bottom style="hair">
        <color indexed="64"/>
      </bottom>
      <diagonal/>
    </border>
    <border>
      <left/>
      <right style="thin">
        <color indexed="64"/>
      </right>
      <top/>
      <bottom style="hair">
        <color indexed="64"/>
      </bottom>
      <diagonal/>
    </border>
    <border>
      <left style="medium">
        <color indexed="64"/>
      </left>
      <right/>
      <top/>
      <bottom style="hair">
        <color indexed="64"/>
      </bottom>
      <diagonal/>
    </border>
    <border>
      <left style="thin">
        <color indexed="64"/>
      </left>
      <right/>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auto="1"/>
      </left>
      <right style="thin">
        <color auto="1"/>
      </right>
      <top style="thin">
        <color auto="1"/>
      </top>
      <bottom/>
      <diagonal/>
    </border>
    <border>
      <left/>
      <right/>
      <top style="thin">
        <color auto="1"/>
      </top>
      <bottom/>
      <diagonal/>
    </border>
  </borders>
  <cellStyleXfs count="9">
    <xf numFmtId="0" fontId="0"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0" fontId="27" fillId="0" borderId="0"/>
    <xf numFmtId="0" fontId="27" fillId="0" borderId="0"/>
    <xf numFmtId="173" fontId="4" fillId="0" borderId="0" applyFont="0" applyFill="0" applyBorder="0" applyAlignment="0" applyProtection="0"/>
  </cellStyleXfs>
  <cellXfs count="786">
    <xf numFmtId="0" fontId="0" fillId="0" borderId="0" xfId="0"/>
    <xf numFmtId="0" fontId="7" fillId="0" borderId="0" xfId="1"/>
    <xf numFmtId="0" fontId="11" fillId="0" borderId="3" xfId="1" applyFont="1" applyBorder="1" applyAlignment="1">
      <alignment vertical="center"/>
    </xf>
    <xf numFmtId="0" fontId="5" fillId="0" borderId="3" xfId="1" applyFont="1" applyBorder="1" applyAlignment="1">
      <alignment horizontal="center" vertical="center" wrapText="1"/>
    </xf>
    <xf numFmtId="0" fontId="7" fillId="0" borderId="3" xfId="1" applyBorder="1" applyAlignment="1">
      <alignment horizontal="center" vertical="center"/>
    </xf>
    <xf numFmtId="0" fontId="4" fillId="0" borderId="3" xfId="1" applyFont="1" applyBorder="1" applyAlignment="1">
      <alignment horizontal="left" vertical="center" wrapText="1"/>
    </xf>
    <xf numFmtId="0" fontId="4" fillId="0" borderId="3" xfId="1" applyFont="1" applyBorder="1" applyAlignment="1">
      <alignment horizontal="center" vertical="center" wrapText="1"/>
    </xf>
    <xf numFmtId="0" fontId="5" fillId="2" borderId="3" xfId="1" applyFont="1" applyFill="1" applyBorder="1" applyAlignment="1">
      <alignment horizontal="center" vertical="center"/>
    </xf>
    <xf numFmtId="0" fontId="7" fillId="0" borderId="0" xfId="1" applyAlignment="1">
      <alignment horizontal="center"/>
    </xf>
    <xf numFmtId="0" fontId="7" fillId="0" borderId="0" xfId="1" applyAlignment="1">
      <alignment vertical="center"/>
    </xf>
    <xf numFmtId="0" fontId="11" fillId="2" borderId="3" xfId="1" applyFont="1" applyFill="1" applyBorder="1" applyAlignment="1">
      <alignment horizontal="center" vertical="center" wrapText="1"/>
    </xf>
    <xf numFmtId="49" fontId="5" fillId="0" borderId="3" xfId="1" applyNumberFormat="1" applyFont="1" applyBorder="1" applyAlignment="1">
      <alignment horizontal="center" vertical="center"/>
    </xf>
    <xf numFmtId="164" fontId="6" fillId="0" borderId="3" xfId="2" applyNumberFormat="1" applyFont="1" applyBorder="1" applyAlignment="1">
      <alignment horizontal="center" vertical="center"/>
    </xf>
    <xf numFmtId="0" fontId="0" fillId="0" borderId="0" xfId="0" applyAlignment="1">
      <alignment vertical="center"/>
    </xf>
    <xf numFmtId="0" fontId="5" fillId="0" borderId="0" xfId="0" applyFont="1" applyAlignment="1">
      <alignment vertical="center"/>
    </xf>
    <xf numFmtId="0" fontId="5" fillId="0" borderId="3" xfId="1" applyFont="1" applyFill="1" applyBorder="1" applyAlignment="1">
      <alignment horizontal="center" vertical="center" wrapText="1"/>
    </xf>
    <xf numFmtId="0" fontId="11" fillId="0" borderId="3" xfId="1" applyFont="1" applyBorder="1" applyAlignment="1">
      <alignment horizontal="center" vertical="center"/>
    </xf>
    <xf numFmtId="0" fontId="5" fillId="0" borderId="3" xfId="1" applyFont="1" applyBorder="1" applyAlignment="1">
      <alignment horizontal="center" vertical="center" wrapText="1"/>
    </xf>
    <xf numFmtId="165" fontId="11" fillId="0" borderId="3" xfId="1" applyNumberFormat="1" applyFont="1" applyBorder="1" applyAlignment="1">
      <alignment horizontal="center" vertical="center"/>
    </xf>
    <xf numFmtId="0" fontId="5" fillId="0" borderId="3" xfId="1" applyFont="1" applyBorder="1" applyAlignment="1">
      <alignment horizontal="center" vertical="center" wrapText="1"/>
    </xf>
    <xf numFmtId="0" fontId="5" fillId="0" borderId="3" xfId="1" applyFont="1" applyBorder="1" applyAlignment="1">
      <alignment horizontal="center" vertical="center"/>
    </xf>
    <xf numFmtId="0" fontId="0" fillId="0" borderId="3" xfId="1" applyFont="1" applyBorder="1" applyAlignment="1">
      <alignment horizontal="left" vertical="center" wrapText="1"/>
    </xf>
    <xf numFmtId="0" fontId="0" fillId="0" borderId="3" xfId="1" quotePrefix="1" applyFont="1" applyBorder="1" applyAlignment="1">
      <alignment horizontal="left" vertical="center" wrapText="1"/>
    </xf>
    <xf numFmtId="0" fontId="5" fillId="0" borderId="3" xfId="1" applyFont="1" applyBorder="1" applyAlignment="1">
      <alignment horizontal="center" vertical="center" wrapText="1"/>
    </xf>
    <xf numFmtId="0" fontId="7" fillId="0" borderId="0" xfId="1" applyAlignment="1">
      <alignment horizontal="center" vertical="center"/>
    </xf>
    <xf numFmtId="0" fontId="6" fillId="0" borderId="3" xfId="0" applyFont="1" applyBorder="1" applyAlignment="1">
      <alignment horizontal="center" vertical="center" wrapText="1"/>
    </xf>
    <xf numFmtId="0" fontId="5" fillId="0" borderId="0" xfId="1" applyFont="1" applyAlignment="1">
      <alignment vertical="center"/>
    </xf>
    <xf numFmtId="0" fontId="5" fillId="0" borderId="3" xfId="1" applyFont="1" applyBorder="1" applyAlignment="1">
      <alignment horizontal="center" vertical="center" wrapText="1"/>
    </xf>
    <xf numFmtId="0" fontId="5" fillId="2" borderId="3" xfId="1" applyFont="1" applyFill="1" applyBorder="1" applyAlignment="1">
      <alignment horizontal="center" vertical="center" wrapText="1"/>
    </xf>
    <xf numFmtId="49" fontId="5" fillId="0" borderId="3" xfId="1" applyNumberFormat="1" applyFont="1" applyBorder="1" applyAlignment="1">
      <alignment horizontal="center" vertical="center" wrapText="1"/>
    </xf>
    <xf numFmtId="0" fontId="7" fillId="0" borderId="0" xfId="1" applyAlignment="1">
      <alignment wrapText="1"/>
    </xf>
    <xf numFmtId="9" fontId="5" fillId="0" borderId="3" xfId="1" applyNumberFormat="1" applyFont="1" applyBorder="1" applyAlignment="1">
      <alignment horizontal="center" vertical="center" wrapText="1"/>
    </xf>
    <xf numFmtId="0" fontId="5" fillId="0" borderId="3" xfId="1" applyFont="1" applyBorder="1" applyAlignment="1">
      <alignment horizontal="center" vertical="center" wrapText="1"/>
    </xf>
    <xf numFmtId="0" fontId="5" fillId="0" borderId="3" xfId="1" quotePrefix="1" applyFont="1" applyBorder="1" applyAlignment="1">
      <alignment horizontal="center" vertical="center" wrapText="1"/>
    </xf>
    <xf numFmtId="0" fontId="6" fillId="0" borderId="3" xfId="0" applyFont="1" applyBorder="1" applyAlignment="1">
      <alignment horizontal="left" vertical="top" wrapText="1"/>
    </xf>
    <xf numFmtId="0" fontId="6" fillId="0" borderId="3" xfId="0" quotePrefix="1" applyFont="1" applyBorder="1" applyAlignment="1">
      <alignment horizontal="left" vertical="top" wrapText="1"/>
    </xf>
    <xf numFmtId="0" fontId="0" fillId="0" borderId="3" xfId="0"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vertical="center"/>
    </xf>
    <xf numFmtId="0" fontId="0" fillId="0" borderId="3" xfId="0" applyBorder="1" applyAlignment="1">
      <alignment vertical="center" wrapText="1"/>
    </xf>
    <xf numFmtId="0" fontId="0" fillId="5" borderId="3" xfId="0" applyFill="1" applyBorder="1" applyAlignment="1">
      <alignment horizontal="center" vertical="center"/>
    </xf>
    <xf numFmtId="0" fontId="0" fillId="0" borderId="3" xfId="0" quotePrefix="1" applyBorder="1" applyAlignment="1">
      <alignment vertical="center"/>
    </xf>
    <xf numFmtId="0" fontId="0" fillId="4" borderId="3" xfId="0" applyFill="1" applyBorder="1" applyAlignment="1">
      <alignment vertical="center"/>
    </xf>
    <xf numFmtId="0" fontId="0" fillId="4" borderId="3" xfId="0" applyFill="1" applyBorder="1" applyAlignment="1">
      <alignment vertical="center" wrapText="1"/>
    </xf>
    <xf numFmtId="0" fontId="0" fillId="4" borderId="3" xfId="0" applyFill="1" applyBorder="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0" fillId="0" borderId="16" xfId="0" applyBorder="1"/>
    <xf numFmtId="0" fontId="0" fillId="0" borderId="0"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14" fillId="0" borderId="0" xfId="0" applyFont="1" applyBorder="1" applyAlignment="1">
      <alignment wrapText="1"/>
    </xf>
    <xf numFmtId="0" fontId="14" fillId="0" borderId="0" xfId="0" applyFont="1" applyBorder="1" applyAlignment="1"/>
    <xf numFmtId="0" fontId="14" fillId="0" borderId="24" xfId="0" applyFont="1" applyBorder="1" applyAlignment="1"/>
    <xf numFmtId="0" fontId="14" fillId="0" borderId="23" xfId="0" applyFont="1" applyBorder="1" applyAlignment="1">
      <alignment wrapText="1"/>
    </xf>
    <xf numFmtId="0" fontId="0" fillId="0" borderId="24" xfId="0" applyBorder="1"/>
    <xf numFmtId="0" fontId="15" fillId="0" borderId="23" xfId="0" applyFont="1" applyBorder="1"/>
    <xf numFmtId="0" fontId="15" fillId="0" borderId="0" xfId="0" applyFont="1" applyBorder="1" applyAlignment="1">
      <alignment horizontal="right" vertical="top"/>
    </xf>
    <xf numFmtId="0" fontId="15" fillId="0" borderId="0" xfId="0" applyFont="1" applyBorder="1"/>
    <xf numFmtId="0" fontId="15" fillId="0" borderId="23" xfId="0" applyFont="1" applyBorder="1" applyAlignment="1">
      <alignment horizontal="right" vertical="top"/>
    </xf>
    <xf numFmtId="0" fontId="15" fillId="0" borderId="24" xfId="0" applyFont="1" applyBorder="1"/>
    <xf numFmtId="0" fontId="0" fillId="0" borderId="0" xfId="0" applyBorder="1" applyAlignment="1">
      <alignment horizontal="justify"/>
    </xf>
    <xf numFmtId="0" fontId="15" fillId="0" borderId="0" xfId="0" applyFont="1" applyBorder="1" applyAlignment="1">
      <alignment horizontal="justify" vertical="top"/>
    </xf>
    <xf numFmtId="0" fontId="0" fillId="0" borderId="24" xfId="0" applyBorder="1" applyAlignment="1">
      <alignment horizontal="justify"/>
    </xf>
    <xf numFmtId="0" fontId="0" fillId="0" borderId="25" xfId="0" applyBorder="1"/>
    <xf numFmtId="0" fontId="0" fillId="0" borderId="26" xfId="0" applyBorder="1"/>
    <xf numFmtId="0" fontId="0" fillId="0" borderId="26" xfId="0" applyBorder="1" applyAlignment="1">
      <alignment horizontal="justify"/>
    </xf>
    <xf numFmtId="0" fontId="15" fillId="0" borderId="26" xfId="0" applyFont="1" applyBorder="1" applyAlignment="1">
      <alignment horizontal="justify" vertical="top"/>
    </xf>
    <xf numFmtId="0" fontId="0" fillId="0" borderId="27" xfId="0" applyBorder="1" applyAlignment="1">
      <alignment horizontal="justify"/>
    </xf>
    <xf numFmtId="0" fontId="15" fillId="0" borderId="26" xfId="0" applyFont="1" applyBorder="1" applyAlignment="1">
      <alignment vertical="top"/>
    </xf>
    <xf numFmtId="0" fontId="15" fillId="0" borderId="26" xfId="0" applyFont="1" applyBorder="1" applyAlignment="1">
      <alignment horizontal="right" vertical="top"/>
    </xf>
    <xf numFmtId="0" fontId="0" fillId="0" borderId="27" xfId="0" applyBorder="1"/>
    <xf numFmtId="0" fontId="16" fillId="0" borderId="0" xfId="0" applyFont="1" applyAlignment="1">
      <alignment horizontal="center" vertical="center"/>
    </xf>
    <xf numFmtId="0" fontId="15" fillId="0" borderId="0" xfId="0" applyFont="1" applyAlignment="1">
      <alignment vertical="top"/>
    </xf>
    <xf numFmtId="0" fontId="15" fillId="0" borderId="0" xfId="0" applyFont="1" applyAlignment="1">
      <alignment vertical="center"/>
    </xf>
    <xf numFmtId="0" fontId="15" fillId="0" borderId="0" xfId="0" applyFont="1" applyAlignment="1">
      <alignment horizontal="center" vertical="center"/>
    </xf>
    <xf numFmtId="0" fontId="15" fillId="0" borderId="28" xfId="0" applyFont="1" applyBorder="1" applyAlignment="1">
      <alignment vertical="center"/>
    </xf>
    <xf numFmtId="0" fontId="15" fillId="0" borderId="28" xfId="0" applyFont="1" applyBorder="1" applyAlignment="1">
      <alignment horizontal="center" vertical="center"/>
    </xf>
    <xf numFmtId="0" fontId="16" fillId="0" borderId="0" xfId="0" applyFont="1" applyAlignment="1">
      <alignment vertical="center"/>
    </xf>
    <xf numFmtId="0" fontId="0" fillId="0" borderId="0" xfId="0" applyAlignment="1">
      <alignment vertical="top"/>
    </xf>
    <xf numFmtId="0" fontId="18" fillId="0" borderId="0" xfId="0" applyFont="1" applyAlignment="1">
      <alignment horizontal="center" vertical="center"/>
    </xf>
    <xf numFmtId="15" fontId="0" fillId="0" borderId="0" xfId="0" applyNumberFormat="1" applyAlignment="1">
      <alignment vertical="center"/>
    </xf>
    <xf numFmtId="0" fontId="19" fillId="0" borderId="0" xfId="0" applyFont="1" applyAlignment="1">
      <alignment horizontal="center" vertical="center"/>
    </xf>
    <xf numFmtId="0" fontId="5" fillId="0" borderId="29" xfId="0" applyFont="1" applyBorder="1" applyAlignment="1">
      <alignment horizontal="center" vertical="center"/>
    </xf>
    <xf numFmtId="0" fontId="0" fillId="0" borderId="30" xfId="0" applyBorder="1" applyAlignment="1">
      <alignment horizontal="center" vertical="center"/>
    </xf>
    <xf numFmtId="0" fontId="0" fillId="0" borderId="30" xfId="0" applyBorder="1" applyAlignment="1">
      <alignment vertical="center"/>
    </xf>
    <xf numFmtId="0" fontId="0" fillId="0" borderId="30" xfId="0" applyFill="1" applyBorder="1" applyAlignment="1">
      <alignment horizontal="center" vertical="center"/>
    </xf>
    <xf numFmtId="9" fontId="0" fillId="0" borderId="0" xfId="0" applyNumberFormat="1" applyAlignment="1">
      <alignment vertical="center"/>
    </xf>
    <xf numFmtId="0" fontId="0" fillId="0" borderId="30" xfId="0" applyBorder="1" applyAlignment="1">
      <alignment vertical="center" wrapText="1"/>
    </xf>
    <xf numFmtId="0" fontId="20" fillId="0" borderId="31" xfId="0" applyFont="1" applyBorder="1" applyAlignment="1">
      <alignment horizontal="center" vertical="center"/>
    </xf>
    <xf numFmtId="0" fontId="5" fillId="0" borderId="31" xfId="0" applyFont="1" applyBorder="1" applyAlignment="1">
      <alignment vertical="center"/>
    </xf>
    <xf numFmtId="0" fontId="7" fillId="0" borderId="10" xfId="1" applyBorder="1" applyAlignment="1">
      <alignment horizontal="center" vertical="center"/>
    </xf>
    <xf numFmtId="0" fontId="7" fillId="0" borderId="11" xfId="1" applyBorder="1" applyAlignment="1">
      <alignment horizontal="center" vertical="center"/>
    </xf>
    <xf numFmtId="0" fontId="0" fillId="0" borderId="10" xfId="1" applyFont="1" applyBorder="1" applyAlignment="1">
      <alignment horizontal="center" vertical="center" wrapText="1"/>
    </xf>
    <xf numFmtId="0" fontId="0" fillId="0" borderId="11"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11" xfId="1" applyFont="1" applyBorder="1" applyAlignment="1">
      <alignment horizontal="center" vertical="center" wrapText="1"/>
    </xf>
    <xf numFmtId="0" fontId="0" fillId="0" borderId="12" xfId="1" applyFont="1" applyBorder="1" applyAlignment="1">
      <alignment horizontal="center" vertical="center" wrapText="1"/>
    </xf>
    <xf numFmtId="0" fontId="7" fillId="0" borderId="12" xfId="1" applyBorder="1" applyAlignment="1">
      <alignment horizontal="center" vertical="center"/>
    </xf>
    <xf numFmtId="0" fontId="5" fillId="0" borderId="12" xfId="1" applyFont="1" applyBorder="1" applyAlignment="1">
      <alignment horizontal="center" vertical="center" wrapText="1"/>
    </xf>
    <xf numFmtId="0" fontId="11" fillId="0" borderId="3" xfId="1" applyFont="1" applyBorder="1" applyAlignment="1">
      <alignment horizontal="center" vertical="center"/>
    </xf>
    <xf numFmtId="165" fontId="11" fillId="0" borderId="3" xfId="1" applyNumberFormat="1" applyFont="1" applyBorder="1" applyAlignment="1">
      <alignment horizontal="center" vertical="center"/>
    </xf>
    <xf numFmtId="0" fontId="7" fillId="0" borderId="0" xfId="1" applyAlignment="1">
      <alignment horizontal="center"/>
    </xf>
    <xf numFmtId="0" fontId="7" fillId="2" borderId="4" xfId="1" applyFill="1" applyBorder="1" applyAlignment="1">
      <alignment horizontal="center"/>
    </xf>
    <xf numFmtId="0" fontId="7" fillId="2" borderId="5" xfId="1" applyFill="1" applyBorder="1" applyAlignment="1">
      <alignment horizontal="center"/>
    </xf>
    <xf numFmtId="0" fontId="7" fillId="2" borderId="6" xfId="1" applyFill="1" applyBorder="1" applyAlignment="1">
      <alignment horizontal="center"/>
    </xf>
    <xf numFmtId="0" fontId="7" fillId="2" borderId="7" xfId="1" applyFill="1" applyBorder="1" applyAlignment="1">
      <alignment horizontal="center"/>
    </xf>
    <xf numFmtId="0" fontId="7" fillId="2" borderId="8" xfId="1" applyFill="1" applyBorder="1" applyAlignment="1">
      <alignment horizontal="center"/>
    </xf>
    <xf numFmtId="0" fontId="7" fillId="2" borderId="9" xfId="1" applyFill="1" applyBorder="1" applyAlignment="1">
      <alignment horizontal="center"/>
    </xf>
    <xf numFmtId="0" fontId="11" fillId="2" borderId="3" xfId="1" applyFont="1" applyFill="1" applyBorder="1" applyAlignment="1">
      <alignment horizontal="center" vertical="center" wrapText="1"/>
    </xf>
    <xf numFmtId="0" fontId="5" fillId="2" borderId="2" xfId="1" applyFont="1" applyFill="1" applyBorder="1" applyAlignment="1">
      <alignment horizontal="center" vertical="center"/>
    </xf>
    <xf numFmtId="0" fontId="5" fillId="2" borderId="1" xfId="1" applyFont="1" applyFill="1" applyBorder="1" applyAlignment="1">
      <alignment horizontal="center" vertical="center"/>
    </xf>
    <xf numFmtId="0" fontId="8" fillId="2" borderId="3"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9" fillId="2" borderId="3" xfId="1" applyFont="1" applyFill="1" applyBorder="1" applyAlignment="1">
      <alignment horizontal="left" vertical="center"/>
    </xf>
    <xf numFmtId="0" fontId="5" fillId="0" borderId="3" xfId="1" applyFont="1" applyBorder="1" applyAlignment="1">
      <alignment horizontal="center" vertical="center" wrapText="1"/>
    </xf>
    <xf numFmtId="0" fontId="5" fillId="0" borderId="3" xfId="1" applyFont="1" applyBorder="1" applyAlignment="1">
      <alignment horizontal="center" vertical="center"/>
    </xf>
    <xf numFmtId="0" fontId="0" fillId="0" borderId="3" xfId="0" applyBorder="1" applyAlignment="1">
      <alignment horizontal="center" vertical="center" textRotation="90"/>
    </xf>
    <xf numFmtId="0" fontId="0" fillId="0" borderId="3" xfId="0" applyBorder="1" applyAlignment="1">
      <alignment horizontal="center" vertical="center"/>
    </xf>
    <xf numFmtId="0" fontId="12" fillId="0" borderId="0" xfId="0" applyFont="1" applyAlignment="1">
      <alignment horizontal="left" vertical="center"/>
    </xf>
    <xf numFmtId="0" fontId="0" fillId="0" borderId="3" xfId="0" applyBorder="1" applyAlignment="1">
      <alignment horizontal="center" vertical="center" wrapText="1"/>
    </xf>
    <xf numFmtId="0" fontId="15" fillId="0" borderId="26" xfId="0" applyFont="1" applyBorder="1" applyAlignment="1">
      <alignment horizontal="justify" vertical="top" wrapText="1"/>
    </xf>
    <xf numFmtId="0" fontId="15" fillId="0" borderId="0" xfId="0" applyFont="1" applyAlignment="1">
      <alignment horizontal="left" vertical="top" wrapText="1"/>
    </xf>
    <xf numFmtId="0" fontId="15" fillId="0" borderId="0" xfId="0" applyFont="1" applyBorder="1" applyAlignment="1">
      <alignment horizontal="justify" vertical="top" wrapText="1"/>
    </xf>
    <xf numFmtId="0" fontId="15" fillId="0" borderId="24" xfId="0" applyFont="1" applyBorder="1" applyAlignment="1">
      <alignment horizontal="justify" vertical="top" wrapText="1"/>
    </xf>
    <xf numFmtId="0" fontId="15" fillId="0" borderId="0" xfId="0" applyFont="1" applyBorder="1" applyAlignment="1">
      <alignment horizontal="justify" vertical="top"/>
    </xf>
    <xf numFmtId="0" fontId="15" fillId="0" borderId="24" xfId="0" applyFont="1" applyBorder="1" applyAlignment="1">
      <alignment horizontal="justify" vertical="top"/>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0" xfId="0" applyFont="1" applyBorder="1" applyAlignment="1">
      <alignment horizontal="center" vertical="center"/>
    </xf>
    <xf numFmtId="0" fontId="13" fillId="0" borderId="17" xfId="0" applyFont="1" applyBorder="1" applyAlignment="1">
      <alignment horizontal="center" vertical="center"/>
    </xf>
    <xf numFmtId="0" fontId="12" fillId="0" borderId="14" xfId="0" applyFont="1" applyBorder="1" applyAlignment="1">
      <alignment horizontal="center" vertical="top" wrapText="1"/>
    </xf>
    <xf numFmtId="0" fontId="12" fillId="0" borderId="14" xfId="0" applyFont="1" applyBorder="1" applyAlignment="1">
      <alignment horizontal="center" vertical="top"/>
    </xf>
    <xf numFmtId="0" fontId="12" fillId="0" borderId="22" xfId="0" applyFont="1" applyBorder="1" applyAlignment="1">
      <alignment horizontal="center" vertical="top"/>
    </xf>
    <xf numFmtId="0" fontId="12" fillId="0" borderId="21" xfId="0" applyFont="1" applyBorder="1" applyAlignment="1">
      <alignment horizontal="center" vertical="top" wrapText="1"/>
    </xf>
    <xf numFmtId="0" fontId="17" fillId="0" borderId="0" xfId="0" applyFont="1" applyAlignment="1">
      <alignment horizontal="center" vertical="center"/>
    </xf>
    <xf numFmtId="0" fontId="6" fillId="0" borderId="3" xfId="0" applyFont="1" applyBorder="1" applyAlignment="1">
      <alignment vertical="center" wrapText="1"/>
    </xf>
    <xf numFmtId="0" fontId="4" fillId="0" borderId="3" xfId="1" applyFont="1" applyFill="1" applyBorder="1" applyAlignment="1">
      <alignment horizontal="left" vertical="center" wrapText="1"/>
    </xf>
    <xf numFmtId="0" fontId="4" fillId="0" borderId="3" xfId="1" applyFont="1" applyFill="1" applyBorder="1" applyAlignment="1">
      <alignment vertical="center" wrapText="1"/>
    </xf>
    <xf numFmtId="0" fontId="7" fillId="0" borderId="0" xfId="1" applyFill="1" applyAlignment="1">
      <alignment horizontal="left" vertical="center" wrapText="1"/>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1" fillId="0" borderId="3" xfId="1" applyFont="1" applyFill="1" applyBorder="1" applyAlignment="1">
      <alignment horizontal="left" vertical="center" wrapText="1"/>
    </xf>
    <xf numFmtId="0" fontId="2" fillId="0" borderId="3" xfId="1" applyFont="1" applyFill="1" applyBorder="1" applyAlignment="1">
      <alignment horizontal="left" vertical="center" wrapText="1"/>
    </xf>
    <xf numFmtId="0" fontId="1" fillId="0" borderId="3" xfId="1" quotePrefix="1" applyFont="1" applyFill="1" applyBorder="1" applyAlignment="1">
      <alignment horizontal="left" vertical="center" wrapText="1"/>
    </xf>
    <xf numFmtId="0" fontId="3" fillId="0" borderId="3" xfId="1" applyFont="1" applyFill="1" applyBorder="1" applyAlignment="1">
      <alignment horizontal="left" vertical="center" wrapText="1"/>
    </xf>
    <xf numFmtId="0" fontId="2" fillId="0" borderId="3" xfId="1" quotePrefix="1" applyFont="1" applyFill="1" applyBorder="1" applyAlignment="1">
      <alignment horizontal="left" vertical="center" wrapText="1"/>
    </xf>
    <xf numFmtId="0" fontId="7" fillId="0" borderId="3" xfId="1" applyFill="1" applyBorder="1" applyAlignment="1">
      <alignment horizontal="left"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24" fillId="7" borderId="32" xfId="0" applyFont="1" applyFill="1" applyBorder="1" applyAlignment="1">
      <alignment horizontal="center" vertical="center"/>
    </xf>
    <xf numFmtId="167" fontId="24" fillId="7" borderId="32" xfId="5" applyNumberFormat="1" applyFont="1" applyFill="1" applyBorder="1" applyAlignment="1">
      <alignment horizontal="center" vertical="center"/>
    </xf>
    <xf numFmtId="168" fontId="24" fillId="7" borderId="32" xfId="5" applyNumberFormat="1" applyFont="1" applyFill="1" applyBorder="1" applyAlignment="1">
      <alignment horizontal="center" vertical="center" wrapText="1"/>
    </xf>
    <xf numFmtId="166" fontId="24" fillId="7" borderId="32" xfId="5" applyFont="1" applyFill="1" applyBorder="1" applyAlignment="1">
      <alignment horizontal="center" vertical="center"/>
    </xf>
    <xf numFmtId="0" fontId="24" fillId="7" borderId="32" xfId="0" applyFont="1" applyFill="1" applyBorder="1" applyAlignment="1">
      <alignment horizontal="center" vertical="center" wrapText="1"/>
    </xf>
    <xf numFmtId="168" fontId="24" fillId="7" borderId="32" xfId="5" applyNumberFormat="1" applyFont="1" applyFill="1" applyBorder="1" applyAlignment="1">
      <alignment horizontal="center" vertical="center"/>
    </xf>
    <xf numFmtId="0" fontId="5" fillId="0" borderId="28" xfId="0" applyFont="1" applyFill="1" applyBorder="1" applyAlignment="1">
      <alignment horizontal="center" vertical="center"/>
    </xf>
    <xf numFmtId="167" fontId="5" fillId="0" borderId="28" xfId="5" applyNumberFormat="1" applyFont="1" applyFill="1" applyBorder="1" applyAlignment="1">
      <alignment horizontal="center" vertical="center"/>
    </xf>
    <xf numFmtId="168" fontId="5" fillId="0" borderId="28" xfId="5" applyNumberFormat="1" applyFont="1" applyFill="1" applyBorder="1" applyAlignment="1">
      <alignment horizontal="center" vertical="center" wrapText="1"/>
    </xf>
    <xf numFmtId="166" fontId="5" fillId="0" borderId="28" xfId="5" applyFont="1" applyFill="1" applyBorder="1" applyAlignment="1">
      <alignment horizontal="center" vertical="center"/>
    </xf>
    <xf numFmtId="0" fontId="0" fillId="0" borderId="0" xfId="0" applyFill="1" applyAlignment="1">
      <alignment vertical="center"/>
    </xf>
    <xf numFmtId="0" fontId="5" fillId="0" borderId="28" xfId="0" applyFont="1" applyFill="1" applyBorder="1" applyAlignment="1">
      <alignment horizontal="center" vertical="center" wrapText="1"/>
    </xf>
    <xf numFmtId="168" fontId="5" fillId="0" borderId="28" xfId="5" applyNumberFormat="1" applyFont="1" applyFill="1" applyBorder="1" applyAlignment="1">
      <alignment horizontal="center" vertical="center"/>
    </xf>
    <xf numFmtId="0" fontId="0" fillId="0" borderId="33" xfId="0" quotePrefix="1" applyBorder="1" applyAlignment="1">
      <alignment horizontal="center" vertical="center"/>
    </xf>
    <xf numFmtId="0" fontId="0" fillId="0" borderId="33" xfId="0" applyBorder="1" applyAlignment="1">
      <alignment vertical="center"/>
    </xf>
    <xf numFmtId="0" fontId="5" fillId="8" borderId="33" xfId="0" applyFont="1" applyFill="1" applyBorder="1" applyAlignment="1">
      <alignment horizontal="center" vertical="center"/>
    </xf>
    <xf numFmtId="167" fontId="0" fillId="0" borderId="33" xfId="5" applyNumberFormat="1" applyFont="1" applyFill="1" applyBorder="1" applyAlignment="1">
      <alignment vertical="center"/>
    </xf>
    <xf numFmtId="168" fontId="0" fillId="0" borderId="33" xfId="5" applyNumberFormat="1" applyFont="1" applyFill="1" applyBorder="1" applyAlignment="1">
      <alignment vertical="center"/>
    </xf>
    <xf numFmtId="166" fontId="0" fillId="0" borderId="33" xfId="5" applyFont="1" applyFill="1" applyBorder="1" applyAlignment="1">
      <alignment vertical="center"/>
    </xf>
    <xf numFmtId="0" fontId="0" fillId="0" borderId="29" xfId="0" quotePrefix="1" applyBorder="1" applyAlignment="1">
      <alignment horizontal="center" vertical="center"/>
    </xf>
    <xf numFmtId="0" fontId="0" fillId="0" borderId="29" xfId="0" quotePrefix="1" applyBorder="1" applyAlignment="1">
      <alignment horizontal="left" vertical="center"/>
    </xf>
    <xf numFmtId="0" fontId="0" fillId="0" borderId="29" xfId="0" quotePrefix="1" applyBorder="1" applyAlignment="1">
      <alignment horizontal="center" vertical="center" wrapText="1"/>
    </xf>
    <xf numFmtId="0" fontId="0" fillId="0" borderId="29" xfId="0" applyBorder="1" applyAlignment="1">
      <alignment vertical="center"/>
    </xf>
    <xf numFmtId="168" fontId="0" fillId="0" borderId="29" xfId="5" applyNumberFormat="1" applyFont="1" applyFill="1" applyBorder="1" applyAlignment="1">
      <alignment vertical="center"/>
    </xf>
    <xf numFmtId="166" fontId="0" fillId="0" borderId="29" xfId="5" applyFont="1" applyFill="1" applyBorder="1" applyAlignment="1">
      <alignment vertical="center"/>
    </xf>
    <xf numFmtId="0" fontId="0" fillId="0" borderId="30" xfId="0" quotePrefix="1" applyFill="1" applyBorder="1" applyAlignment="1">
      <alignment horizontal="center" vertical="center"/>
    </xf>
    <xf numFmtId="0" fontId="0" fillId="0" borderId="30" xfId="0" applyFill="1" applyBorder="1" applyAlignment="1">
      <alignment vertical="center"/>
    </xf>
    <xf numFmtId="0" fontId="5" fillId="0" borderId="30" xfId="0" applyFont="1" applyFill="1" applyBorder="1" applyAlignment="1">
      <alignment horizontal="center" vertical="center"/>
    </xf>
    <xf numFmtId="167" fontId="0" fillId="0" borderId="30" xfId="5" applyNumberFormat="1" applyFont="1" applyFill="1" applyBorder="1" applyAlignment="1">
      <alignment vertical="center"/>
    </xf>
    <xf numFmtId="168" fontId="0" fillId="0" borderId="30" xfId="5" applyNumberFormat="1" applyFont="1" applyFill="1" applyBorder="1" applyAlignment="1">
      <alignment vertical="center"/>
    </xf>
    <xf numFmtId="166" fontId="0" fillId="0" borderId="30" xfId="5" applyFont="1" applyFill="1" applyBorder="1" applyAlignment="1">
      <alignment vertical="center"/>
    </xf>
    <xf numFmtId="0" fontId="0" fillId="0" borderId="30" xfId="0" quotePrefix="1" applyBorder="1" applyAlignment="1">
      <alignment horizontal="center" vertical="center"/>
    </xf>
    <xf numFmtId="0" fontId="0" fillId="0" borderId="30" xfId="0" quotePrefix="1" applyBorder="1" applyAlignment="1">
      <alignment horizontal="left" vertical="center" wrapText="1"/>
    </xf>
    <xf numFmtId="0" fontId="0" fillId="0" borderId="30" xfId="0" quotePrefix="1" applyBorder="1" applyAlignment="1">
      <alignment horizontal="center" vertical="center" wrapText="1"/>
    </xf>
    <xf numFmtId="14" fontId="0" fillId="0" borderId="30" xfId="5" quotePrefix="1" applyNumberFormat="1" applyFont="1" applyFill="1" applyBorder="1" applyAlignment="1">
      <alignment vertical="center"/>
    </xf>
    <xf numFmtId="165" fontId="0" fillId="0" borderId="30" xfId="5" quotePrefix="1" applyNumberFormat="1" applyFont="1" applyFill="1" applyBorder="1" applyAlignment="1">
      <alignment horizontal="left" vertical="center"/>
    </xf>
    <xf numFmtId="0" fontId="5" fillId="8" borderId="30" xfId="0" applyFont="1" applyFill="1" applyBorder="1" applyAlignment="1">
      <alignment horizontal="center" vertical="center"/>
    </xf>
    <xf numFmtId="0" fontId="0" fillId="0" borderId="30" xfId="0" quotePrefix="1" applyBorder="1" applyAlignment="1">
      <alignment horizontal="left" vertical="center"/>
    </xf>
    <xf numFmtId="0" fontId="5" fillId="9" borderId="30" xfId="0" applyFont="1" applyFill="1" applyBorder="1" applyAlignment="1">
      <alignment horizontal="center" vertical="center"/>
    </xf>
    <xf numFmtId="0" fontId="5" fillId="3" borderId="30" xfId="0" applyFont="1" applyFill="1" applyBorder="1" applyAlignment="1">
      <alignment horizontal="center" vertical="center"/>
    </xf>
    <xf numFmtId="0" fontId="5" fillId="10" borderId="30" xfId="0" applyFont="1" applyFill="1" applyBorder="1" applyAlignment="1">
      <alignment horizontal="center" vertical="center"/>
    </xf>
    <xf numFmtId="0" fontId="5" fillId="11" borderId="30" xfId="0" applyFont="1" applyFill="1" applyBorder="1" applyAlignment="1">
      <alignment horizontal="center" vertical="center"/>
    </xf>
    <xf numFmtId="0" fontId="0" fillId="0" borderId="31" xfId="0" applyBorder="1" applyAlignment="1">
      <alignment horizontal="center" vertical="center"/>
    </xf>
    <xf numFmtId="0" fontId="0" fillId="0" borderId="31" xfId="0" applyBorder="1" applyAlignment="1">
      <alignment vertical="center"/>
    </xf>
    <xf numFmtId="0" fontId="5" fillId="0" borderId="31" xfId="0" applyFont="1" applyBorder="1" applyAlignment="1">
      <alignment horizontal="center" vertical="center"/>
    </xf>
    <xf numFmtId="167" fontId="0" fillId="0" borderId="31" xfId="5" applyNumberFormat="1" applyFont="1" applyFill="1" applyBorder="1" applyAlignment="1">
      <alignment vertical="center"/>
    </xf>
    <xf numFmtId="168" fontId="0" fillId="3" borderId="31" xfId="5" applyNumberFormat="1" applyFont="1" applyFill="1" applyBorder="1" applyAlignment="1">
      <alignment vertical="center"/>
    </xf>
    <xf numFmtId="166" fontId="0" fillId="0" borderId="31" xfId="5" applyFont="1" applyFill="1" applyBorder="1" applyAlignment="1">
      <alignment vertical="center"/>
    </xf>
    <xf numFmtId="0" fontId="0" fillId="0" borderId="31" xfId="0" applyBorder="1" applyAlignment="1">
      <alignment horizontal="left" vertical="center"/>
    </xf>
    <xf numFmtId="0" fontId="0" fillId="0" borderId="31" xfId="0" applyBorder="1" applyAlignment="1">
      <alignment horizontal="center" vertical="center" wrapText="1"/>
    </xf>
    <xf numFmtId="168" fontId="0" fillId="0" borderId="31" xfId="5" applyNumberFormat="1" applyFont="1" applyFill="1" applyBorder="1" applyAlignment="1">
      <alignment vertical="center"/>
    </xf>
    <xf numFmtId="0" fontId="0" fillId="3" borderId="29" xfId="0" applyFill="1" applyBorder="1" applyAlignment="1">
      <alignment vertical="center"/>
    </xf>
    <xf numFmtId="0" fontId="5" fillId="8" borderId="29" xfId="0" applyFont="1" applyFill="1" applyBorder="1" applyAlignment="1">
      <alignment horizontal="center" vertical="center"/>
    </xf>
    <xf numFmtId="167" fontId="0" fillId="0" borderId="29" xfId="5" applyNumberFormat="1" applyFont="1" applyFill="1" applyBorder="1" applyAlignment="1">
      <alignment vertical="center"/>
    </xf>
    <xf numFmtId="0" fontId="0" fillId="3" borderId="30" xfId="0" applyFill="1" applyBorder="1" applyAlignment="1">
      <alignment vertical="center"/>
    </xf>
    <xf numFmtId="166" fontId="0" fillId="0" borderId="30" xfId="5" quotePrefix="1" applyFont="1" applyFill="1" applyBorder="1" applyAlignment="1">
      <alignment vertical="center"/>
    </xf>
    <xf numFmtId="0" fontId="5" fillId="12" borderId="30" xfId="0" applyFont="1" applyFill="1" applyBorder="1" applyAlignment="1">
      <alignment horizontal="center" vertical="center"/>
    </xf>
    <xf numFmtId="0" fontId="0" fillId="0" borderId="29" xfId="0" applyBorder="1" applyAlignment="1">
      <alignment horizontal="center" vertical="center"/>
    </xf>
    <xf numFmtId="0" fontId="5" fillId="9" borderId="29" xfId="0" applyFont="1" applyFill="1" applyBorder="1" applyAlignment="1">
      <alignment horizontal="center" vertical="center"/>
    </xf>
    <xf numFmtId="0" fontId="0" fillId="0" borderId="29" xfId="0" applyBorder="1" applyAlignment="1">
      <alignment horizontal="center" vertical="center" wrapText="1"/>
    </xf>
    <xf numFmtId="167" fontId="0" fillId="0" borderId="0" xfId="5" applyNumberFormat="1" applyFont="1" applyFill="1" applyAlignment="1">
      <alignment vertical="center"/>
    </xf>
    <xf numFmtId="168" fontId="0" fillId="0" borderId="0" xfId="5" applyNumberFormat="1" applyFont="1" applyFill="1" applyAlignment="1">
      <alignment vertical="center"/>
    </xf>
    <xf numFmtId="166" fontId="0" fillId="0" borderId="0" xfId="5" applyFont="1" applyFill="1" applyAlignment="1">
      <alignment vertical="center"/>
    </xf>
    <xf numFmtId="0" fontId="0" fillId="0" borderId="0" xfId="0" applyAlignment="1">
      <alignment horizontal="center" vertical="center" wrapText="1"/>
    </xf>
    <xf numFmtId="167" fontId="5" fillId="0" borderId="34" xfId="5" applyNumberFormat="1" applyFont="1" applyFill="1" applyBorder="1" applyAlignment="1">
      <alignment horizontal="center" vertical="center"/>
    </xf>
    <xf numFmtId="168" fontId="5" fillId="3" borderId="34" xfId="5" applyNumberFormat="1" applyFont="1" applyFill="1" applyBorder="1" applyAlignment="1">
      <alignment vertical="center"/>
    </xf>
    <xf numFmtId="168" fontId="5" fillId="0" borderId="34" xfId="5" applyNumberFormat="1" applyFont="1" applyFill="1" applyBorder="1" applyAlignment="1">
      <alignment horizontal="center" vertical="center"/>
    </xf>
    <xf numFmtId="168" fontId="25" fillId="0" borderId="34" xfId="5" applyNumberFormat="1" applyFont="1" applyFill="1" applyBorder="1" applyAlignment="1">
      <alignment horizontal="center" vertical="center"/>
    </xf>
    <xf numFmtId="10" fontId="26" fillId="13" borderId="34" xfId="4" applyNumberFormat="1" applyFont="1" applyFill="1" applyBorder="1" applyAlignment="1">
      <alignment vertical="center"/>
    </xf>
    <xf numFmtId="0" fontId="5" fillId="0" borderId="0" xfId="0" applyFont="1" applyAlignment="1">
      <alignment horizontal="center" vertical="center"/>
    </xf>
    <xf numFmtId="0" fontId="0" fillId="0" borderId="0" xfId="0" applyNumberFormat="1" applyAlignment="1">
      <alignment vertical="center"/>
    </xf>
    <xf numFmtId="168" fontId="0" fillId="0" borderId="0" xfId="0" applyNumberFormat="1" applyAlignment="1">
      <alignment vertical="center"/>
    </xf>
    <xf numFmtId="9" fontId="0" fillId="0" borderId="0" xfId="4" applyFont="1" applyAlignment="1">
      <alignment horizontal="center" vertical="center"/>
    </xf>
    <xf numFmtId="169" fontId="0" fillId="0" borderId="0" xfId="4" applyNumberFormat="1" applyFont="1" applyAlignment="1">
      <alignment vertical="center"/>
    </xf>
    <xf numFmtId="168" fontId="0" fillId="0" borderId="0" xfId="0" applyNumberFormat="1" applyAlignment="1">
      <alignment horizontal="center" vertical="center"/>
    </xf>
    <xf numFmtId="169" fontId="0" fillId="0" borderId="0" xfId="4" applyNumberFormat="1" applyFont="1" applyAlignment="1">
      <alignment horizontal="center" vertical="center"/>
    </xf>
    <xf numFmtId="0" fontId="28" fillId="14" borderId="29" xfId="6" applyFont="1" applyFill="1" applyBorder="1" applyAlignment="1">
      <alignment horizontal="center" vertical="center"/>
    </xf>
    <xf numFmtId="0" fontId="28" fillId="14" borderId="29" xfId="6" applyFont="1" applyFill="1" applyBorder="1" applyAlignment="1">
      <alignment horizontal="center" vertical="center" wrapText="1"/>
    </xf>
    <xf numFmtId="168" fontId="28" fillId="14" borderId="29" xfId="6" applyNumberFormat="1" applyFont="1" applyFill="1" applyBorder="1" applyAlignment="1">
      <alignment horizontal="center" vertical="center"/>
    </xf>
    <xf numFmtId="0" fontId="28" fillId="15" borderId="29" xfId="0" applyFont="1" applyFill="1" applyBorder="1" applyAlignment="1">
      <alignment horizontal="center" vertical="center" wrapText="1"/>
    </xf>
    <xf numFmtId="0" fontId="28" fillId="15" borderId="29" xfId="0" applyFont="1" applyFill="1" applyBorder="1" applyAlignment="1">
      <alignment horizontal="center" vertical="center"/>
    </xf>
    <xf numFmtId="168" fontId="28" fillId="15" borderId="29" xfId="0" applyNumberFormat="1" applyFont="1" applyFill="1" applyBorder="1" applyAlignment="1">
      <alignment horizontal="center" vertical="center"/>
    </xf>
    <xf numFmtId="170" fontId="0" fillId="0" borderId="0" xfId="0" applyNumberFormat="1" applyAlignment="1">
      <alignment vertical="center"/>
    </xf>
    <xf numFmtId="170" fontId="0" fillId="8" borderId="0" xfId="0" applyNumberFormat="1" applyFill="1" applyAlignment="1">
      <alignment vertical="center"/>
    </xf>
    <xf numFmtId="42" fontId="0" fillId="0" borderId="0" xfId="4" applyNumberFormat="1" applyFont="1" applyAlignment="1">
      <alignment vertical="center"/>
    </xf>
    <xf numFmtId="0" fontId="0" fillId="0" borderId="30" xfId="0" applyBorder="1" applyAlignment="1">
      <alignment horizontal="center" vertical="center" wrapText="1"/>
    </xf>
    <xf numFmtId="0" fontId="29" fillId="16" borderId="30" xfId="0" applyFont="1" applyFill="1" applyBorder="1" applyAlignment="1">
      <alignment horizontal="center" vertical="center" wrapText="1"/>
    </xf>
    <xf numFmtId="0" fontId="29" fillId="16" borderId="30" xfId="0" applyFont="1" applyFill="1" applyBorder="1" applyAlignment="1">
      <alignment horizontal="left" vertical="center" wrapText="1"/>
    </xf>
    <xf numFmtId="0" fontId="29" fillId="16" borderId="30" xfId="0" applyFont="1" applyFill="1" applyBorder="1" applyAlignment="1">
      <alignment horizontal="center" vertical="center"/>
    </xf>
    <xf numFmtId="168" fontId="30" fillId="0" borderId="30" xfId="0" applyNumberFormat="1" applyFont="1" applyBorder="1" applyAlignment="1">
      <alignment horizontal="center" vertical="center"/>
    </xf>
    <xf numFmtId="170" fontId="31" fillId="0" borderId="30" xfId="0" applyNumberFormat="1" applyFont="1" applyBorder="1" applyAlignment="1">
      <alignment horizontal="center" vertical="center" wrapText="1"/>
    </xf>
    <xf numFmtId="0" fontId="31" fillId="0" borderId="30" xfId="0" applyFont="1" applyBorder="1" applyAlignment="1">
      <alignment horizontal="center" vertical="center"/>
    </xf>
    <xf numFmtId="168" fontId="30" fillId="0" borderId="30" xfId="0" applyNumberFormat="1" applyFont="1" applyBorder="1"/>
    <xf numFmtId="0" fontId="30" fillId="16" borderId="30" xfId="0" applyFont="1" applyFill="1" applyBorder="1" applyAlignment="1">
      <alignment horizontal="center" vertical="center" wrapText="1"/>
    </xf>
    <xf numFmtId="0" fontId="30" fillId="16" borderId="30" xfId="0" applyFont="1" applyFill="1" applyBorder="1" applyAlignment="1">
      <alignment horizontal="left" vertical="center" wrapText="1"/>
    </xf>
    <xf numFmtId="0" fontId="30" fillId="16" borderId="30" xfId="0" applyFont="1" applyFill="1" applyBorder="1" applyAlignment="1">
      <alignment horizontal="center" vertical="center"/>
    </xf>
    <xf numFmtId="168" fontId="30" fillId="16" borderId="30" xfId="3" applyNumberFormat="1" applyFont="1" applyFill="1" applyBorder="1" applyAlignment="1">
      <alignment horizontal="center" vertical="center"/>
    </xf>
    <xf numFmtId="168" fontId="30" fillId="0" borderId="30" xfId="7" applyNumberFormat="1" applyFont="1" applyBorder="1" applyAlignment="1">
      <alignment horizontal="center" vertical="center"/>
    </xf>
    <xf numFmtId="0" fontId="32" fillId="0" borderId="0" xfId="0" applyFont="1" applyAlignment="1">
      <alignment vertical="center"/>
    </xf>
    <xf numFmtId="168" fontId="32" fillId="0" borderId="0" xfId="0" applyNumberFormat="1" applyFont="1" applyAlignment="1">
      <alignment vertical="center"/>
    </xf>
    <xf numFmtId="9" fontId="32" fillId="0" borderId="0" xfId="4" applyFont="1" applyAlignment="1">
      <alignment horizontal="center" vertical="center"/>
    </xf>
    <xf numFmtId="169" fontId="32" fillId="0" borderId="0" xfId="4" applyNumberFormat="1" applyFont="1" applyAlignment="1">
      <alignment vertical="center"/>
    </xf>
    <xf numFmtId="0" fontId="32" fillId="0" borderId="0" xfId="0" applyFont="1" applyAlignment="1">
      <alignment horizontal="left" vertical="center" wrapText="1"/>
    </xf>
    <xf numFmtId="168" fontId="30" fillId="16" borderId="30" xfId="0" applyNumberFormat="1" applyFont="1" applyFill="1" applyBorder="1" applyAlignment="1">
      <alignment horizontal="center" vertical="center"/>
    </xf>
    <xf numFmtId="0" fontId="30" fillId="0" borderId="30" xfId="0" applyFont="1" applyBorder="1" applyAlignment="1">
      <alignment horizontal="center" wrapText="1"/>
    </xf>
    <xf numFmtId="0" fontId="30" fillId="0" borderId="30" xfId="0" applyFont="1" applyBorder="1" applyAlignment="1">
      <alignment horizontal="center" vertical="center"/>
    </xf>
    <xf numFmtId="168" fontId="30" fillId="16" borderId="30" xfId="3" applyNumberFormat="1" applyFont="1" applyFill="1" applyBorder="1"/>
    <xf numFmtId="0" fontId="30" fillId="0" borderId="30" xfId="6" applyFont="1" applyBorder="1" applyAlignment="1">
      <alignment horizontal="center" vertical="center" wrapText="1"/>
    </xf>
    <xf numFmtId="0" fontId="30" fillId="0" borderId="30" xfId="0" applyFont="1" applyFill="1" applyBorder="1" applyAlignment="1">
      <alignment horizontal="center" vertical="center"/>
    </xf>
    <xf numFmtId="0" fontId="30" fillId="16" borderId="30" xfId="0" applyFont="1" applyFill="1" applyBorder="1" applyAlignment="1">
      <alignment horizontal="center" wrapText="1"/>
    </xf>
    <xf numFmtId="0" fontId="30" fillId="16" borderId="30" xfId="0" applyFont="1" applyFill="1" applyBorder="1" applyAlignment="1">
      <alignment wrapText="1"/>
    </xf>
    <xf numFmtId="0" fontId="31" fillId="0" borderId="30" xfId="0" applyFont="1" applyBorder="1" applyAlignment="1">
      <alignment horizontal="center" vertical="center" wrapText="1"/>
    </xf>
    <xf numFmtId="0" fontId="31" fillId="16" borderId="30" xfId="0" applyFont="1" applyFill="1" applyBorder="1" applyAlignment="1">
      <alignment horizontal="center" vertical="center"/>
    </xf>
    <xf numFmtId="0" fontId="30" fillId="16" borderId="30" xfId="0" applyFont="1" applyFill="1" applyBorder="1" applyAlignment="1">
      <alignment vertical="center" wrapText="1"/>
    </xf>
    <xf numFmtId="0" fontId="30" fillId="16" borderId="30" xfId="6"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16" borderId="30" xfId="0" applyFont="1" applyFill="1" applyBorder="1" applyAlignment="1">
      <alignment horizontal="center" vertical="center" wrapText="1"/>
    </xf>
    <xf numFmtId="0" fontId="30" fillId="0" borderId="30" xfId="0" applyFont="1" applyFill="1" applyBorder="1" applyAlignment="1">
      <alignment horizontal="left" vertical="center" wrapText="1"/>
    </xf>
    <xf numFmtId="168" fontId="30" fillId="16" borderId="30" xfId="0" applyNumberFormat="1" applyFont="1" applyFill="1" applyBorder="1"/>
    <xf numFmtId="168" fontId="30" fillId="0" borderId="30" xfId="7" applyNumberFormat="1" applyFont="1" applyBorder="1" applyAlignment="1">
      <alignment horizontal="right" vertical="top"/>
    </xf>
    <xf numFmtId="168" fontId="30" fillId="0" borderId="30" xfId="0" applyNumberFormat="1" applyFont="1" applyBorder="1" applyAlignment="1">
      <alignment vertical="center"/>
    </xf>
    <xf numFmtId="0" fontId="30" fillId="0" borderId="30" xfId="0" applyFont="1" applyBorder="1" applyAlignment="1">
      <alignment vertical="center" wrapText="1"/>
    </xf>
    <xf numFmtId="168" fontId="30" fillId="0" borderId="30" xfId="3" applyNumberFormat="1" applyFont="1" applyBorder="1" applyAlignment="1">
      <alignment vertical="center" wrapText="1"/>
    </xf>
    <xf numFmtId="168" fontId="30" fillId="0" borderId="30" xfId="3" applyNumberFormat="1" applyFont="1" applyBorder="1" applyAlignment="1">
      <alignment horizontal="right" vertical="center"/>
    </xf>
    <xf numFmtId="168" fontId="30" fillId="16" borderId="30" xfId="3" applyNumberFormat="1" applyFont="1" applyFill="1" applyBorder="1" applyAlignment="1">
      <alignment vertical="center"/>
    </xf>
    <xf numFmtId="0" fontId="30" fillId="0" borderId="30" xfId="0" applyFont="1" applyBorder="1" applyAlignment="1">
      <alignment wrapText="1"/>
    </xf>
    <xf numFmtId="168" fontId="30" fillId="0" borderId="30" xfId="3" applyNumberFormat="1" applyFont="1" applyBorder="1" applyAlignment="1">
      <alignment horizontal="right" vertical="top"/>
    </xf>
    <xf numFmtId="0" fontId="30" fillId="0" borderId="30" xfId="0" applyFont="1" applyBorder="1" applyAlignment="1">
      <alignment horizontal="center" vertical="center" wrapText="1"/>
    </xf>
    <xf numFmtId="168" fontId="0" fillId="0" borderId="30" xfId="0" applyNumberFormat="1"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27" fillId="16" borderId="30" xfId="0" applyFont="1" applyFill="1" applyBorder="1" applyAlignment="1">
      <alignment horizontal="left" vertical="center"/>
    </xf>
    <xf numFmtId="0" fontId="27" fillId="16" borderId="30" xfId="0" applyFont="1" applyFill="1" applyBorder="1" applyAlignment="1">
      <alignment horizontal="center" vertical="center"/>
    </xf>
    <xf numFmtId="171" fontId="27" fillId="0" borderId="30" xfId="0" applyNumberFormat="1" applyFont="1" applyBorder="1"/>
    <xf numFmtId="0" fontId="27" fillId="16" borderId="30" xfId="0" applyFont="1" applyFill="1" applyBorder="1" applyAlignment="1">
      <alignment horizontal="left" vertical="center" wrapText="1"/>
    </xf>
    <xf numFmtId="0" fontId="27" fillId="16" borderId="30" xfId="0" applyFont="1" applyFill="1" applyBorder="1" applyAlignment="1">
      <alignment vertical="center" wrapText="1"/>
    </xf>
    <xf numFmtId="0" fontId="27" fillId="16" borderId="30" xfId="0" applyFont="1" applyFill="1" applyBorder="1"/>
    <xf numFmtId="0" fontId="0" fillId="16" borderId="30" xfId="0" applyFont="1" applyFill="1" applyBorder="1" applyAlignment="1">
      <alignment horizontal="left" vertical="center" wrapText="1"/>
    </xf>
    <xf numFmtId="0" fontId="0" fillId="16" borderId="30" xfId="0" applyFont="1" applyFill="1" applyBorder="1" applyAlignment="1">
      <alignment horizontal="center" vertical="center"/>
    </xf>
    <xf numFmtId="171" fontId="0" fillId="0" borderId="30" xfId="0" applyNumberFormat="1" applyBorder="1"/>
    <xf numFmtId="0" fontId="0" fillId="16" borderId="30" xfId="0" applyFont="1" applyFill="1" applyBorder="1" applyAlignment="1">
      <alignment horizontal="left" vertical="center"/>
    </xf>
    <xf numFmtId="0" fontId="0" fillId="16" borderId="30" xfId="0" applyFill="1" applyBorder="1"/>
    <xf numFmtId="0" fontId="0" fillId="16" borderId="30" xfId="0" applyFill="1" applyBorder="1" applyAlignment="1">
      <alignment horizontal="center" vertical="center"/>
    </xf>
    <xf numFmtId="0" fontId="0" fillId="16" borderId="30" xfId="0" applyFill="1" applyBorder="1" applyAlignment="1">
      <alignment horizontal="left" vertical="center"/>
    </xf>
    <xf numFmtId="172" fontId="0" fillId="0" borderId="3" xfId="0" applyNumberFormat="1" applyBorder="1" applyAlignment="1">
      <alignment horizontal="center" vertical="center" wrapText="1"/>
    </xf>
    <xf numFmtId="172" fontId="0" fillId="0" borderId="3" xfId="0" applyNumberFormat="1" applyBorder="1" applyAlignment="1">
      <alignment horizontal="center" vertical="center"/>
    </xf>
    <xf numFmtId="0" fontId="0" fillId="0" borderId="3" xfId="0" quotePrefix="1" applyBorder="1" applyAlignment="1">
      <alignment horizontal="center" vertical="center"/>
    </xf>
    <xf numFmtId="172" fontId="0" fillId="0" borderId="0" xfId="0" applyNumberFormat="1" applyAlignment="1">
      <alignment horizontal="center" vertical="center"/>
    </xf>
    <xf numFmtId="0" fontId="0" fillId="0" borderId="0" xfId="4" applyNumberFormat="1" applyFont="1" applyAlignment="1">
      <alignment horizontal="center" vertical="center"/>
    </xf>
    <xf numFmtId="0" fontId="0" fillId="0" borderId="0" xfId="0" applyAlignment="1">
      <alignment horizontal="left"/>
    </xf>
    <xf numFmtId="0" fontId="0" fillId="0" borderId="0" xfId="0" applyNumberFormat="1" applyAlignment="1">
      <alignment horizontal="center" vertical="center"/>
    </xf>
    <xf numFmtId="0" fontId="0" fillId="0" borderId="0" xfId="4" applyNumberFormat="1" applyFont="1" applyAlignment="1">
      <alignment horizontal="center" vertical="center" wrapText="1"/>
    </xf>
    <xf numFmtId="0" fontId="12" fillId="17" borderId="3" xfId="0" applyFont="1" applyFill="1" applyBorder="1" applyAlignment="1">
      <alignment horizontal="center" vertical="center"/>
    </xf>
    <xf numFmtId="0" fontId="12" fillId="0" borderId="36" xfId="0" applyFont="1" applyFill="1" applyBorder="1" applyAlignment="1">
      <alignment horizontal="center" vertical="center"/>
    </xf>
    <xf numFmtId="0" fontId="12" fillId="0" borderId="36" xfId="0" applyNumberFormat="1" applyFont="1" applyFill="1" applyBorder="1" applyAlignment="1">
      <alignment horizontal="center" vertical="center"/>
    </xf>
    <xf numFmtId="0" fontId="24" fillId="9" borderId="3" xfId="4" applyNumberFormat="1" applyFont="1" applyFill="1" applyBorder="1" applyAlignment="1">
      <alignment horizontal="center" vertical="center" wrapText="1"/>
    </xf>
    <xf numFmtId="0" fontId="0" fillId="0" borderId="3" xfId="4" applyNumberFormat="1" applyFont="1" applyBorder="1" applyAlignment="1">
      <alignment horizontal="center" vertical="center" wrapText="1"/>
    </xf>
    <xf numFmtId="0" fontId="24" fillId="18" borderId="3" xfId="4" applyNumberFormat="1" applyFont="1" applyFill="1" applyBorder="1" applyAlignment="1">
      <alignment horizontal="center" vertical="center" wrapText="1"/>
    </xf>
    <xf numFmtId="0" fontId="24" fillId="7" borderId="3" xfId="0" applyFont="1" applyFill="1" applyBorder="1" applyAlignment="1">
      <alignment horizontal="center" vertical="center"/>
    </xf>
    <xf numFmtId="0" fontId="24" fillId="7" borderId="3" xfId="0" applyFont="1" applyFill="1" applyBorder="1" applyAlignment="1">
      <alignment horizontal="center" vertical="center" wrapText="1"/>
    </xf>
    <xf numFmtId="0" fontId="24" fillId="7" borderId="3" xfId="0" applyNumberFormat="1" applyFont="1" applyFill="1" applyBorder="1" applyAlignment="1">
      <alignment horizontal="center" vertical="center" wrapText="1"/>
    </xf>
    <xf numFmtId="0" fontId="24" fillId="9" borderId="3" xfId="4" applyNumberFormat="1" applyFont="1" applyFill="1" applyBorder="1" applyAlignment="1">
      <alignment horizontal="center" vertical="center"/>
    </xf>
    <xf numFmtId="0" fontId="0" fillId="0" borderId="3" xfId="4" applyNumberFormat="1" applyFont="1" applyBorder="1" applyAlignment="1">
      <alignment horizontal="center" vertical="center"/>
    </xf>
    <xf numFmtId="0" fontId="24" fillId="18" borderId="3" xfId="4" applyNumberFormat="1" applyFont="1" applyFill="1" applyBorder="1" applyAlignment="1">
      <alignment horizontal="center" vertical="center"/>
    </xf>
    <xf numFmtId="10" fontId="0" fillId="0" borderId="3" xfId="4" applyNumberFormat="1" applyFont="1" applyBorder="1" applyAlignment="1">
      <alignment horizontal="center" vertical="center" wrapText="1"/>
    </xf>
    <xf numFmtId="0" fontId="0" fillId="0" borderId="3" xfId="0" applyNumberFormat="1" applyBorder="1" applyAlignment="1">
      <alignment horizontal="center" vertical="center"/>
    </xf>
    <xf numFmtId="10" fontId="0" fillId="0" borderId="0" xfId="4" applyNumberFormat="1" applyFont="1" applyAlignment="1">
      <alignment horizontal="center" vertical="center"/>
    </xf>
    <xf numFmtId="0" fontId="0" fillId="0" borderId="3" xfId="0" applyBorder="1"/>
    <xf numFmtId="0" fontId="0" fillId="0" borderId="3" xfId="0" applyBorder="1" applyAlignment="1">
      <alignment horizontal="center"/>
    </xf>
    <xf numFmtId="0" fontId="12" fillId="0" borderId="0" xfId="0" applyFont="1" applyAlignment="1">
      <alignment horizontal="left"/>
    </xf>
    <xf numFmtId="0" fontId="0" fillId="19" borderId="3" xfId="0" applyFill="1" applyBorder="1" applyAlignment="1">
      <alignment horizontal="center" vertical="center"/>
    </xf>
    <xf numFmtId="9" fontId="0" fillId="0" borderId="10" xfId="4" applyFont="1" applyBorder="1" applyAlignment="1">
      <alignment horizontal="center" vertical="center" wrapText="1"/>
    </xf>
    <xf numFmtId="0" fontId="0" fillId="0" borderId="10" xfId="0" applyBorder="1" applyAlignment="1">
      <alignment horizontal="center" vertical="center"/>
    </xf>
    <xf numFmtId="0" fontId="0" fillId="19" borderId="2" xfId="0" applyFill="1" applyBorder="1" applyAlignment="1">
      <alignment horizontal="center" vertical="center"/>
    </xf>
    <xf numFmtId="0" fontId="0" fillId="19" borderId="1" xfId="0" applyFill="1" applyBorder="1" applyAlignment="1">
      <alignment horizontal="center" vertical="center"/>
    </xf>
    <xf numFmtId="0" fontId="0" fillId="19" borderId="1" xfId="0" applyFill="1" applyBorder="1" applyAlignment="1">
      <alignment horizontal="center" vertical="center"/>
    </xf>
    <xf numFmtId="9" fontId="0" fillId="19" borderId="3" xfId="4" applyFont="1" applyFill="1" applyBorder="1" applyAlignment="1">
      <alignment horizontal="center" vertical="center"/>
    </xf>
    <xf numFmtId="9" fontId="0" fillId="0" borderId="11" xfId="4" applyFont="1" applyBorder="1" applyAlignment="1">
      <alignment horizontal="center" vertical="center"/>
    </xf>
    <xf numFmtId="0" fontId="0" fillId="0" borderId="11" xfId="0" applyBorder="1" applyAlignment="1">
      <alignment horizontal="center" vertical="center"/>
    </xf>
    <xf numFmtId="0" fontId="0" fillId="0" borderId="3" xfId="0" quotePrefix="1" applyBorder="1" applyAlignment="1">
      <alignment horizontal="left" vertical="center"/>
    </xf>
    <xf numFmtId="0" fontId="0" fillId="0" borderId="1" xfId="0" applyBorder="1" applyAlignment="1">
      <alignment horizontal="center" vertical="center"/>
    </xf>
    <xf numFmtId="9" fontId="0" fillId="8" borderId="3" xfId="4" applyFont="1" applyFill="1" applyBorder="1" applyAlignment="1">
      <alignment horizontal="center" vertical="center"/>
    </xf>
    <xf numFmtId="9" fontId="0" fillId="3" borderId="3" xfId="4" applyFont="1" applyFill="1" applyBorder="1" applyAlignment="1">
      <alignment horizontal="center" vertical="center"/>
    </xf>
    <xf numFmtId="0" fontId="0" fillId="0" borderId="3" xfId="0" applyBorder="1" applyAlignment="1">
      <alignment horizontal="left" vertical="center" wrapText="1"/>
    </xf>
    <xf numFmtId="0" fontId="0" fillId="0" borderId="3" xfId="0" applyBorder="1" applyAlignment="1">
      <alignment horizontal="left" vertical="center"/>
    </xf>
    <xf numFmtId="9" fontId="0" fillId="0" borderId="3" xfId="4" applyFont="1" applyBorder="1" applyAlignment="1">
      <alignment horizontal="left" vertical="center"/>
    </xf>
    <xf numFmtId="0" fontId="0" fillId="0" borderId="0" xfId="4" applyNumberFormat="1" applyFont="1"/>
    <xf numFmtId="9" fontId="0" fillId="0" borderId="0" xfId="4" applyFont="1"/>
    <xf numFmtId="14" fontId="0" fillId="0" borderId="0" xfId="0" applyNumberFormat="1" applyAlignment="1">
      <alignment horizontal="center" vertical="center"/>
    </xf>
    <xf numFmtId="173" fontId="0" fillId="0" borderId="0" xfId="8" applyFont="1" applyAlignment="1">
      <alignment vertical="center"/>
    </xf>
    <xf numFmtId="0" fontId="12" fillId="0" borderId="0" xfId="0" applyFont="1" applyAlignment="1">
      <alignment vertical="center"/>
    </xf>
    <xf numFmtId="0" fontId="33" fillId="0" borderId="28" xfId="0" applyFont="1" applyBorder="1" applyAlignment="1">
      <alignment horizontal="center" vertical="center" wrapText="1"/>
    </xf>
    <xf numFmtId="14" fontId="34" fillId="7" borderId="28" xfId="0" applyNumberFormat="1" applyFont="1" applyFill="1" applyBorder="1" applyAlignment="1">
      <alignment horizontal="center" vertical="center"/>
    </xf>
    <xf numFmtId="10" fontId="33" fillId="0" borderId="28" xfId="4" applyNumberFormat="1" applyFont="1" applyBorder="1" applyAlignment="1">
      <alignment horizontal="center" vertical="center"/>
    </xf>
    <xf numFmtId="10" fontId="34" fillId="7" borderId="28" xfId="4" applyNumberFormat="1" applyFont="1" applyFill="1" applyBorder="1" applyAlignment="1">
      <alignment horizontal="center" vertical="center"/>
    </xf>
    <xf numFmtId="0" fontId="33" fillId="0" borderId="28" xfId="0" applyFont="1" applyBorder="1" applyAlignment="1">
      <alignment horizontal="center" vertical="center"/>
    </xf>
    <xf numFmtId="0" fontId="33" fillId="0" borderId="0" xfId="0" applyFont="1" applyAlignment="1">
      <alignment horizontal="center" vertical="center"/>
    </xf>
    <xf numFmtId="14" fontId="0" fillId="0" borderId="29" xfId="0" applyNumberFormat="1" applyBorder="1" applyAlignment="1">
      <alignment horizontal="center" vertical="center" wrapText="1"/>
    </xf>
    <xf numFmtId="9" fontId="0" fillId="0" borderId="29" xfId="4" applyFont="1" applyBorder="1" applyAlignment="1">
      <alignment horizontal="center" vertical="center" wrapText="1"/>
    </xf>
    <xf numFmtId="173" fontId="0" fillId="0" borderId="0" xfId="0" applyNumberFormat="1" applyAlignment="1">
      <alignment horizontal="center" vertical="center" wrapText="1"/>
    </xf>
    <xf numFmtId="14" fontId="0" fillId="0" borderId="30" xfId="0" applyNumberFormat="1" applyBorder="1" applyAlignment="1">
      <alignment horizontal="center" vertical="center"/>
    </xf>
    <xf numFmtId="15" fontId="0" fillId="0" borderId="30" xfId="0" applyNumberFormat="1" applyBorder="1" applyAlignment="1">
      <alignment horizontal="center" vertical="center"/>
    </xf>
    <xf numFmtId="9" fontId="0" fillId="0" borderId="30" xfId="4" applyFont="1" applyBorder="1" applyAlignment="1">
      <alignment horizontal="center" vertical="center"/>
    </xf>
    <xf numFmtId="10" fontId="0" fillId="0" borderId="0" xfId="4" applyNumberFormat="1" applyFont="1" applyAlignment="1">
      <alignment vertical="center"/>
    </xf>
    <xf numFmtId="0" fontId="0" fillId="0" borderId="30" xfId="0" quotePrefix="1" applyBorder="1" applyAlignment="1">
      <alignment vertical="center" wrapText="1"/>
    </xf>
    <xf numFmtId="0" fontId="0" fillId="3" borderId="30" xfId="0" applyFill="1" applyBorder="1" applyAlignment="1">
      <alignment vertical="center" wrapText="1"/>
    </xf>
    <xf numFmtId="172" fontId="0" fillId="4" borderId="3" xfId="0" applyNumberFormat="1" applyFill="1" applyBorder="1" applyAlignment="1">
      <alignment horizontal="center" vertical="center"/>
    </xf>
    <xf numFmtId="9" fontId="0" fillId="0" borderId="0" xfId="4" applyNumberFormat="1" applyFont="1" applyAlignment="1">
      <alignment horizontal="center" vertical="center" wrapText="1"/>
    </xf>
    <xf numFmtId="9" fontId="0" fillId="0" borderId="0" xfId="4" applyNumberFormat="1" applyFont="1" applyAlignment="1">
      <alignment horizontal="center" vertical="center"/>
    </xf>
    <xf numFmtId="0" fontId="0" fillId="0" borderId="3" xfId="0" applyFont="1" applyBorder="1" applyAlignment="1">
      <alignment horizontal="center" vertical="center" wrapText="1"/>
    </xf>
    <xf numFmtId="0" fontId="12" fillId="6" borderId="3" xfId="0" applyFont="1" applyFill="1" applyBorder="1" applyAlignment="1">
      <alignment horizontal="center" vertical="center" wrapText="1"/>
    </xf>
    <xf numFmtId="9" fontId="0" fillId="0" borderId="3" xfId="4" applyNumberFormat="1" applyFont="1" applyBorder="1" applyAlignment="1">
      <alignment horizontal="center" vertical="center" wrapText="1"/>
    </xf>
    <xf numFmtId="0" fontId="0" fillId="0" borderId="0" xfId="0" applyFont="1" applyAlignment="1">
      <alignment horizontal="center" vertical="center" wrapText="1"/>
    </xf>
    <xf numFmtId="0" fontId="35" fillId="20" borderId="37" xfId="0" applyFont="1" applyFill="1" applyBorder="1" applyAlignment="1">
      <alignment horizontal="center" vertical="center" wrapText="1"/>
    </xf>
    <xf numFmtId="0" fontId="31" fillId="6" borderId="37" xfId="0" applyFont="1" applyFill="1" applyBorder="1" applyAlignment="1">
      <alignment horizontal="center" vertical="center" wrapText="1"/>
    </xf>
    <xf numFmtId="10" fontId="31" fillId="6" borderId="37" xfId="4" applyNumberFormat="1" applyFont="1" applyFill="1" applyBorder="1" applyAlignment="1">
      <alignment horizontal="center" vertical="center" wrapText="1"/>
    </xf>
    <xf numFmtId="0" fontId="31" fillId="8" borderId="37" xfId="0" applyFont="1" applyFill="1" applyBorder="1" applyAlignment="1">
      <alignment horizontal="center" vertical="center" wrapText="1"/>
    </xf>
    <xf numFmtId="10" fontId="31" fillId="8" borderId="37" xfId="4" applyNumberFormat="1" applyFont="1" applyFill="1" applyBorder="1" applyAlignment="1">
      <alignment horizontal="center" vertical="center" wrapText="1"/>
    </xf>
    <xf numFmtId="0" fontId="31" fillId="3" borderId="37" xfId="0" applyFont="1" applyFill="1" applyBorder="1" applyAlignment="1">
      <alignment horizontal="center" vertical="center" wrapText="1"/>
    </xf>
    <xf numFmtId="0" fontId="31" fillId="21" borderId="37" xfId="0" applyFont="1" applyFill="1" applyBorder="1" applyAlignment="1">
      <alignment horizontal="center" vertical="center" wrapText="1"/>
    </xf>
    <xf numFmtId="10" fontId="31" fillId="21" borderId="37" xfId="4" applyNumberFormat="1" applyFont="1" applyFill="1" applyBorder="1" applyAlignment="1">
      <alignment horizontal="center" vertical="center" wrapText="1"/>
    </xf>
    <xf numFmtId="0" fontId="0" fillId="0" borderId="37" xfId="0" applyFont="1" applyBorder="1" applyAlignment="1">
      <alignment horizontal="center" vertical="center" wrapText="1"/>
    </xf>
    <xf numFmtId="2" fontId="0" fillId="0" borderId="3" xfId="0" applyNumberFormat="1" applyBorder="1" applyAlignment="1">
      <alignment horizontal="center" vertical="center" wrapText="1"/>
    </xf>
    <xf numFmtId="2" fontId="0" fillId="0" borderId="3" xfId="0" applyNumberFormat="1" applyBorder="1" applyAlignment="1">
      <alignment horizontal="center" vertical="center"/>
    </xf>
    <xf numFmtId="0" fontId="0" fillId="0" borderId="38" xfId="0" applyFill="1" applyBorder="1" applyAlignment="1">
      <alignment horizontal="center" vertical="center"/>
    </xf>
    <xf numFmtId="174" fontId="36" fillId="0" borderId="38" xfId="0" applyNumberFormat="1" applyFont="1" applyFill="1" applyBorder="1" applyAlignment="1">
      <alignment horizontal="center" vertical="center" wrapText="1"/>
    </xf>
    <xf numFmtId="0" fontId="37" fillId="13" borderId="38" xfId="0" applyFont="1" applyFill="1" applyBorder="1" applyAlignment="1">
      <alignment horizontal="center" vertical="center" wrapText="1"/>
    </xf>
    <xf numFmtId="0" fontId="37" fillId="0" borderId="38" xfId="0" applyFont="1" applyFill="1" applyBorder="1" applyAlignment="1">
      <alignment horizontal="left" vertical="center" wrapText="1"/>
    </xf>
    <xf numFmtId="0" fontId="37" fillId="0" borderId="38" xfId="0" applyFont="1" applyFill="1" applyBorder="1" applyAlignment="1">
      <alignment horizontal="center" vertical="center" wrapText="1"/>
    </xf>
    <xf numFmtId="0" fontId="36" fillId="0" borderId="38" xfId="0" applyFont="1" applyFill="1" applyBorder="1" applyAlignment="1">
      <alignment horizontal="left" vertical="center" wrapText="1"/>
    </xf>
    <xf numFmtId="0" fontId="36" fillId="0" borderId="38" xfId="0" applyFont="1" applyFill="1" applyBorder="1" applyAlignment="1">
      <alignment vertical="center"/>
    </xf>
    <xf numFmtId="0" fontId="36" fillId="0" borderId="38" xfId="0" applyFont="1" applyFill="1" applyBorder="1" applyAlignment="1">
      <alignment horizontal="center" vertical="center"/>
    </xf>
    <xf numFmtId="2" fontId="0" fillId="22" borderId="38" xfId="0" applyNumberFormat="1" applyFill="1" applyBorder="1" applyAlignment="1">
      <alignment horizontal="center" vertical="center"/>
    </xf>
    <xf numFmtId="0" fontId="0" fillId="22" borderId="38" xfId="0" applyFill="1" applyBorder="1" applyAlignment="1">
      <alignment horizontal="center" vertical="center"/>
    </xf>
    <xf numFmtId="10" fontId="4" fillId="22" borderId="38" xfId="4" applyNumberFormat="1" applyFill="1" applyBorder="1" applyAlignment="1">
      <alignment horizontal="center" vertical="center"/>
    </xf>
    <xf numFmtId="0" fontId="0" fillId="23" borderId="38" xfId="0" applyFill="1" applyBorder="1" applyAlignment="1">
      <alignment horizontal="center" vertical="center"/>
    </xf>
    <xf numFmtId="10" fontId="4" fillId="23" borderId="38" xfId="4" applyNumberFormat="1" applyFill="1" applyBorder="1" applyAlignment="1">
      <alignment horizontal="center" vertical="center"/>
    </xf>
    <xf numFmtId="2" fontId="0" fillId="24" borderId="38" xfId="0" applyNumberFormat="1" applyFill="1" applyBorder="1" applyAlignment="1">
      <alignment horizontal="center" vertical="center"/>
    </xf>
    <xf numFmtId="0" fontId="0" fillId="24" borderId="38" xfId="0" applyFill="1" applyBorder="1" applyAlignment="1">
      <alignment horizontal="center" vertical="center"/>
    </xf>
    <xf numFmtId="10" fontId="4" fillId="24" borderId="38" xfId="4" applyNumberFormat="1" applyFill="1" applyBorder="1" applyAlignment="1">
      <alignment horizontal="center" vertical="center"/>
    </xf>
    <xf numFmtId="0" fontId="0" fillId="0" borderId="38" xfId="0" applyBorder="1" applyAlignment="1">
      <alignment vertical="center"/>
    </xf>
    <xf numFmtId="0" fontId="37" fillId="25" borderId="38" xfId="0" applyFont="1" applyFill="1" applyBorder="1" applyAlignment="1">
      <alignment horizontal="center" vertical="center"/>
    </xf>
    <xf numFmtId="0" fontId="37" fillId="0" borderId="38" xfId="0" applyFont="1" applyBorder="1" applyAlignment="1">
      <alignment horizontal="left" vertical="center" wrapText="1"/>
    </xf>
    <xf numFmtId="0" fontId="37" fillId="0" borderId="38" xfId="0" applyFont="1" applyBorder="1" applyAlignment="1">
      <alignment horizontal="center" vertical="center" wrapText="1"/>
    </xf>
    <xf numFmtId="0" fontId="37" fillId="26" borderId="38" xfId="0" applyFont="1" applyFill="1" applyBorder="1" applyAlignment="1">
      <alignment horizontal="center" vertical="center"/>
    </xf>
    <xf numFmtId="0" fontId="36" fillId="0" borderId="38" xfId="0" applyFont="1" applyBorder="1" applyAlignment="1">
      <alignment horizontal="left" vertical="center" wrapText="1"/>
    </xf>
    <xf numFmtId="0" fontId="37" fillId="27" borderId="38" xfId="0" applyFont="1" applyFill="1" applyBorder="1" applyAlignment="1">
      <alignment horizontal="center" vertical="center"/>
    </xf>
    <xf numFmtId="0" fontId="37" fillId="11" borderId="38" xfId="0" applyFont="1" applyFill="1" applyBorder="1" applyAlignment="1">
      <alignment horizontal="center" vertical="center" wrapText="1"/>
    </xf>
    <xf numFmtId="0" fontId="37" fillId="13" borderId="38" xfId="0" applyFont="1" applyFill="1" applyBorder="1" applyAlignment="1">
      <alignment horizontal="center" vertical="center"/>
    </xf>
    <xf numFmtId="0" fontId="36" fillId="0" borderId="38" xfId="0" applyFont="1" applyFill="1" applyBorder="1" applyAlignment="1">
      <alignment vertical="center" wrapText="1"/>
    </xf>
    <xf numFmtId="0" fontId="36" fillId="0" borderId="38" xfId="0" applyFont="1" applyFill="1" applyBorder="1" applyAlignment="1">
      <alignment horizontal="center" vertical="center" wrapText="1"/>
    </xf>
    <xf numFmtId="2" fontId="0" fillId="23" borderId="38" xfId="0" applyNumberFormat="1" applyFill="1" applyBorder="1" applyAlignment="1">
      <alignment horizontal="center" vertical="center"/>
    </xf>
    <xf numFmtId="2" fontId="0" fillId="0" borderId="0" xfId="0" applyNumberFormat="1" applyAlignment="1">
      <alignment horizontal="center" vertical="center" wrapText="1"/>
    </xf>
    <xf numFmtId="0" fontId="37" fillId="26" borderId="38" xfId="0" applyFont="1" applyFill="1" applyBorder="1" applyAlignment="1">
      <alignment horizontal="center" vertical="center" wrapText="1"/>
    </xf>
    <xf numFmtId="0" fontId="37" fillId="8" borderId="38" xfId="0" applyFont="1" applyFill="1" applyBorder="1" applyAlignment="1">
      <alignment horizontal="center" vertical="center"/>
    </xf>
    <xf numFmtId="0" fontId="37" fillId="28" borderId="38" xfId="0" applyFont="1" applyFill="1" applyBorder="1" applyAlignment="1">
      <alignment horizontal="center" vertical="center"/>
    </xf>
    <xf numFmtId="0" fontId="37" fillId="0" borderId="38" xfId="0" applyFont="1" applyFill="1" applyBorder="1" applyAlignment="1">
      <alignment horizontal="justify" vertical="center"/>
    </xf>
    <xf numFmtId="0" fontId="36" fillId="0" borderId="38" xfId="0" applyFont="1" applyBorder="1" applyAlignment="1">
      <alignment vertical="center" wrapText="1"/>
    </xf>
    <xf numFmtId="0" fontId="0" fillId="0" borderId="38" xfId="0" applyBorder="1" applyAlignment="1">
      <alignment horizontal="center" vertical="center"/>
    </xf>
    <xf numFmtId="0" fontId="37" fillId="29" borderId="38" xfId="0" applyFont="1" applyFill="1" applyBorder="1" applyAlignment="1">
      <alignment horizontal="center" vertical="center"/>
    </xf>
    <xf numFmtId="0" fontId="0" fillId="0" borderId="38" xfId="0" applyBorder="1" applyAlignment="1">
      <alignment vertical="center" wrapText="1"/>
    </xf>
    <xf numFmtId="2" fontId="0" fillId="0" borderId="38" xfId="0" applyNumberFormat="1" applyBorder="1" applyAlignment="1">
      <alignment vertical="center"/>
    </xf>
    <xf numFmtId="0" fontId="37" fillId="30" borderId="38" xfId="0" applyFont="1" applyFill="1" applyBorder="1" applyAlignment="1">
      <alignment horizontal="center" vertical="center"/>
    </xf>
    <xf numFmtId="0" fontId="37" fillId="12" borderId="38" xfId="0" applyFont="1" applyFill="1" applyBorder="1" applyAlignment="1">
      <alignment horizontal="center" vertical="center"/>
    </xf>
    <xf numFmtId="0" fontId="37" fillId="0" borderId="38" xfId="0" applyFont="1" applyFill="1" applyBorder="1" applyAlignment="1">
      <alignment horizontal="left" vertical="center"/>
    </xf>
    <xf numFmtId="0" fontId="37" fillId="28" borderId="38" xfId="0" applyFont="1" applyFill="1" applyBorder="1" applyAlignment="1">
      <alignment horizontal="center" vertical="center" wrapText="1"/>
    </xf>
    <xf numFmtId="0" fontId="37" fillId="6" borderId="38" xfId="0" applyFont="1" applyFill="1" applyBorder="1" applyAlignment="1">
      <alignment horizontal="center" vertical="center"/>
    </xf>
    <xf numFmtId="0" fontId="37" fillId="29" borderId="38" xfId="0" applyFont="1" applyFill="1" applyBorder="1" applyAlignment="1">
      <alignment horizontal="center" vertical="center" wrapText="1"/>
    </xf>
    <xf numFmtId="0" fontId="0" fillId="16" borderId="38" xfId="0" applyFill="1" applyBorder="1" applyAlignment="1">
      <alignment horizontal="center" vertical="center"/>
    </xf>
    <xf numFmtId="0" fontId="38" fillId="0" borderId="38" xfId="0" applyFont="1" applyFill="1" applyBorder="1" applyAlignment="1">
      <alignment horizontal="left" vertical="center" wrapText="1"/>
    </xf>
    <xf numFmtId="0" fontId="36" fillId="0" borderId="38" xfId="0" applyFont="1" applyBorder="1" applyAlignment="1">
      <alignment horizontal="left" wrapText="1"/>
    </xf>
    <xf numFmtId="0" fontId="39" fillId="0" borderId="38" xfId="0" applyFont="1" applyBorder="1" applyAlignment="1">
      <alignment horizontal="left" wrapText="1"/>
    </xf>
    <xf numFmtId="0" fontId="36" fillId="0" borderId="38" xfId="0" applyFont="1" applyBorder="1" applyAlignment="1">
      <alignment horizontal="left" vertical="center"/>
    </xf>
    <xf numFmtId="0" fontId="36" fillId="0" borderId="38" xfId="0" applyFont="1" applyBorder="1" applyAlignment="1">
      <alignment horizontal="center" vertical="center"/>
    </xf>
    <xf numFmtId="0" fontId="39" fillId="0" borderId="38" xfId="0" applyFont="1" applyBorder="1" applyAlignment="1">
      <alignment horizontal="left" vertical="center" wrapText="1"/>
    </xf>
    <xf numFmtId="0" fontId="36" fillId="0" borderId="38" xfId="0" applyFont="1" applyBorder="1" applyAlignment="1">
      <alignment horizontal="left"/>
    </xf>
    <xf numFmtId="0" fontId="40" fillId="22" borderId="38" xfId="0" applyFont="1" applyFill="1" applyBorder="1" applyAlignment="1">
      <alignment horizontal="center" vertical="center"/>
    </xf>
    <xf numFmtId="0" fontId="37" fillId="11" borderId="38" xfId="0" applyFont="1" applyFill="1" applyBorder="1" applyAlignment="1">
      <alignment horizontal="center" vertical="center"/>
    </xf>
    <xf numFmtId="0" fontId="39" fillId="0" borderId="38" xfId="0" applyFont="1" applyBorder="1" applyAlignment="1">
      <alignment horizontal="left" vertical="center"/>
    </xf>
    <xf numFmtId="0" fontId="39" fillId="0" borderId="38" xfId="0" applyFont="1" applyBorder="1" applyAlignment="1">
      <alignment wrapText="1"/>
    </xf>
    <xf numFmtId="0" fontId="39" fillId="0" borderId="38" xfId="0" applyFont="1" applyBorder="1" applyAlignment="1">
      <alignment horizontal="center" wrapText="1"/>
    </xf>
    <xf numFmtId="0" fontId="39" fillId="0" borderId="38" xfId="0" applyFont="1" applyBorder="1" applyAlignment="1">
      <alignment vertical="center"/>
    </xf>
    <xf numFmtId="0" fontId="39" fillId="0" borderId="38" xfId="0" applyFont="1" applyBorder="1" applyAlignment="1">
      <alignment horizontal="center" vertical="center"/>
    </xf>
    <xf numFmtId="0" fontId="39" fillId="0" borderId="38" xfId="0" applyFont="1" applyBorder="1" applyAlignment="1">
      <alignment horizontal="center" vertical="center" wrapText="1"/>
    </xf>
    <xf numFmtId="0" fontId="37" fillId="25" borderId="38" xfId="0" applyFont="1" applyFill="1" applyBorder="1" applyAlignment="1">
      <alignment horizontal="center" vertical="center" wrapText="1"/>
    </xf>
    <xf numFmtId="1" fontId="0" fillId="22" borderId="38" xfId="0" applyNumberFormat="1" applyFill="1" applyBorder="1" applyAlignment="1">
      <alignment horizontal="center" vertical="center"/>
    </xf>
    <xf numFmtId="0" fontId="36" fillId="0" borderId="38" xfId="0" applyFont="1" applyFill="1" applyBorder="1" applyAlignment="1">
      <alignment horizontal="left" vertical="center"/>
    </xf>
    <xf numFmtId="1" fontId="0" fillId="23" borderId="38" xfId="0" applyNumberFormat="1" applyFill="1" applyBorder="1" applyAlignment="1">
      <alignment horizontal="center" vertical="center"/>
    </xf>
    <xf numFmtId="0" fontId="39" fillId="0" borderId="38" xfId="0" applyFont="1" applyBorder="1" applyAlignment="1">
      <alignment vertical="center" wrapText="1"/>
    </xf>
    <xf numFmtId="0" fontId="0" fillId="16" borderId="38" xfId="0" applyFont="1" applyFill="1" applyBorder="1" applyAlignment="1">
      <alignment horizontal="center" vertical="center"/>
    </xf>
    <xf numFmtId="174" fontId="0" fillId="0" borderId="38" xfId="0" applyNumberFormat="1" applyFont="1" applyFill="1" applyBorder="1" applyAlignment="1">
      <alignment horizontal="center" vertical="center" wrapText="1"/>
    </xf>
    <xf numFmtId="0" fontId="0" fillId="13" borderId="38" xfId="0" applyFont="1" applyFill="1" applyBorder="1" applyAlignment="1">
      <alignment horizontal="center" vertical="center" wrapText="1"/>
    </xf>
    <xf numFmtId="0" fontId="0" fillId="0" borderId="38" xfId="0" applyFont="1" applyFill="1" applyBorder="1" applyAlignment="1">
      <alignment horizontal="left" vertical="center" wrapText="1"/>
    </xf>
    <xf numFmtId="0" fontId="0" fillId="0" borderId="38" xfId="0" applyFont="1" applyFill="1" applyBorder="1" applyAlignment="1">
      <alignment horizontal="center" vertical="center" wrapText="1"/>
    </xf>
    <xf numFmtId="0" fontId="0" fillId="0" borderId="38" xfId="0" applyFont="1" applyFill="1" applyBorder="1" applyAlignment="1">
      <alignment vertical="center"/>
    </xf>
    <xf numFmtId="0" fontId="0" fillId="0" borderId="38" xfId="0" applyFont="1" applyFill="1" applyBorder="1" applyAlignment="1">
      <alignment horizontal="center" vertical="center"/>
    </xf>
    <xf numFmtId="0" fontId="0" fillId="11" borderId="38" xfId="0" applyFont="1" applyFill="1" applyBorder="1" applyAlignment="1">
      <alignment horizontal="center" vertical="center"/>
    </xf>
    <xf numFmtId="0" fontId="0" fillId="0" borderId="38" xfId="0" applyFont="1" applyBorder="1" applyAlignment="1">
      <alignment horizontal="left" vertical="center" wrapText="1"/>
    </xf>
    <xf numFmtId="0" fontId="0" fillId="13" borderId="38" xfId="0" applyFont="1" applyFill="1" applyBorder="1" applyAlignment="1">
      <alignment horizontal="center" vertical="center"/>
    </xf>
    <xf numFmtId="0" fontId="0" fillId="8" borderId="38" xfId="0" applyFont="1" applyFill="1" applyBorder="1" applyAlignment="1">
      <alignment horizontal="center" vertical="center"/>
    </xf>
    <xf numFmtId="0" fontId="0" fillId="26" borderId="38" xfId="0" applyFont="1" applyFill="1" applyBorder="1" applyAlignment="1">
      <alignment horizontal="center" vertical="center"/>
    </xf>
    <xf numFmtId="0" fontId="0" fillId="25" borderId="38" xfId="0" applyFont="1" applyFill="1" applyBorder="1" applyAlignment="1">
      <alignment horizontal="center" vertical="center"/>
    </xf>
    <xf numFmtId="0" fontId="0" fillId="0" borderId="38" xfId="0" applyFont="1" applyBorder="1" applyAlignment="1">
      <alignment horizontal="left" wrapText="1"/>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38" xfId="0" applyFont="1" applyBorder="1" applyAlignment="1">
      <alignment horizontal="center" vertical="center"/>
    </xf>
    <xf numFmtId="0" fontId="0" fillId="0" borderId="38" xfId="0" applyFont="1" applyBorder="1" applyAlignment="1">
      <alignment horizontal="center" vertical="center" wrapText="1"/>
    </xf>
    <xf numFmtId="0" fontId="0" fillId="27" borderId="38" xfId="0" applyFont="1" applyFill="1" applyBorder="1" applyAlignment="1">
      <alignment horizontal="center" vertical="center"/>
    </xf>
    <xf numFmtId="0" fontId="0" fillId="28" borderId="38" xfId="0" applyFont="1" applyFill="1" applyBorder="1" applyAlignment="1">
      <alignment horizontal="center" vertical="center"/>
    </xf>
    <xf numFmtId="0" fontId="0" fillId="29" borderId="38" xfId="0" applyFont="1" applyFill="1" applyBorder="1" applyAlignment="1">
      <alignment horizontal="center" vertical="center"/>
    </xf>
    <xf numFmtId="0" fontId="0" fillId="30" borderId="38" xfId="0" applyFont="1" applyFill="1" applyBorder="1" applyAlignment="1">
      <alignment horizontal="center" vertical="center"/>
    </xf>
    <xf numFmtId="0" fontId="0" fillId="12" borderId="38" xfId="0" applyFont="1" applyFill="1" applyBorder="1" applyAlignment="1">
      <alignment horizontal="center" vertical="center"/>
    </xf>
    <xf numFmtId="0" fontId="0" fillId="0" borderId="38" xfId="0" applyFont="1" applyFill="1" applyBorder="1" applyAlignment="1">
      <alignment vertical="center" wrapText="1"/>
    </xf>
    <xf numFmtId="0" fontId="0" fillId="6" borderId="38" xfId="0" applyFont="1" applyFill="1" applyBorder="1" applyAlignment="1">
      <alignment horizontal="center" vertical="center"/>
    </xf>
    <xf numFmtId="0" fontId="0" fillId="16" borderId="39" xfId="0" applyFont="1" applyFill="1" applyBorder="1" applyAlignment="1">
      <alignment horizontal="center" vertical="center"/>
    </xf>
    <xf numFmtId="174" fontId="0" fillId="0" borderId="40" xfId="0" applyNumberFormat="1" applyFont="1" applyFill="1" applyBorder="1" applyAlignment="1">
      <alignment horizontal="center" vertical="center" wrapText="1"/>
    </xf>
    <xf numFmtId="0" fontId="37" fillId="13" borderId="41" xfId="0" applyFont="1" applyFill="1" applyBorder="1" applyAlignment="1">
      <alignment horizontal="center" vertical="center" wrapText="1"/>
    </xf>
    <xf numFmtId="0" fontId="37" fillId="0" borderId="41"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0" fillId="0" borderId="42" xfId="0" applyFont="1" applyFill="1" applyBorder="1" applyAlignment="1">
      <alignment horizontal="left" vertical="center" wrapText="1"/>
    </xf>
    <xf numFmtId="0" fontId="0" fillId="0" borderId="43" xfId="0" applyFont="1" applyFill="1" applyBorder="1" applyAlignment="1">
      <alignment vertical="center"/>
    </xf>
    <xf numFmtId="0" fontId="0" fillId="0" borderId="40" xfId="0" applyFont="1" applyFill="1" applyBorder="1" applyAlignment="1">
      <alignment horizontal="center" vertical="center"/>
    </xf>
    <xf numFmtId="0" fontId="0" fillId="0" borderId="44" xfId="0" applyFont="1" applyFill="1" applyBorder="1" applyAlignment="1">
      <alignment horizontal="center" vertical="center"/>
    </xf>
    <xf numFmtId="2" fontId="0" fillId="0" borderId="0" xfId="0" applyNumberFormat="1" applyAlignment="1">
      <alignment horizontal="center" vertical="center"/>
    </xf>
    <xf numFmtId="0" fontId="0" fillId="0" borderId="45" xfId="0" applyBorder="1" applyAlignment="1">
      <alignment horizontal="left" vertical="center"/>
    </xf>
    <xf numFmtId="0" fontId="0" fillId="16" borderId="46" xfId="0" applyFont="1" applyFill="1" applyBorder="1" applyAlignment="1">
      <alignment horizontal="center" vertical="center"/>
    </xf>
    <xf numFmtId="174" fontId="0" fillId="0" borderId="30" xfId="0" applyNumberFormat="1" applyFont="1" applyFill="1" applyBorder="1" applyAlignment="1">
      <alignment horizontal="center" vertical="center" wrapText="1"/>
    </xf>
    <xf numFmtId="174" fontId="0" fillId="0" borderId="47" xfId="0" applyNumberFormat="1" applyFont="1" applyFill="1" applyBorder="1" applyAlignment="1">
      <alignment horizontal="center" vertical="center" wrapText="1"/>
    </xf>
    <xf numFmtId="0" fontId="37" fillId="26" borderId="48" xfId="0" applyFont="1" applyFill="1" applyBorder="1" applyAlignment="1">
      <alignment horizontal="center" vertical="center"/>
    </xf>
    <xf numFmtId="0" fontId="0" fillId="0" borderId="47" xfId="0" applyFont="1" applyBorder="1" applyAlignment="1">
      <alignment horizontal="left" vertical="center" wrapText="1"/>
    </xf>
    <xf numFmtId="0" fontId="0" fillId="0" borderId="47" xfId="0" applyFont="1" applyFill="1" applyBorder="1" applyAlignment="1">
      <alignment horizontal="center" vertical="center" wrapText="1"/>
    </xf>
    <xf numFmtId="0" fontId="0" fillId="0" borderId="49" xfId="0" applyFont="1" applyFill="1" applyBorder="1" applyAlignment="1">
      <alignment horizontal="left" vertical="center" wrapText="1"/>
    </xf>
    <xf numFmtId="0" fontId="0" fillId="0" borderId="50" xfId="0" applyFont="1" applyFill="1" applyBorder="1" applyAlignment="1">
      <alignment vertical="center"/>
    </xf>
    <xf numFmtId="0" fontId="0" fillId="0" borderId="30"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52" xfId="0" applyBorder="1" applyAlignment="1">
      <alignment horizontal="left" vertical="center"/>
    </xf>
    <xf numFmtId="0" fontId="37" fillId="25" borderId="48" xfId="0" applyFont="1" applyFill="1" applyBorder="1" applyAlignment="1">
      <alignment horizontal="center" vertical="center"/>
    </xf>
    <xf numFmtId="0" fontId="37" fillId="0" borderId="48" xfId="0" applyFont="1" applyFill="1" applyBorder="1" applyAlignment="1">
      <alignment horizontal="left" vertical="center" wrapText="1"/>
    </xf>
    <xf numFmtId="0" fontId="37" fillId="0" borderId="48" xfId="0" applyFont="1" applyBorder="1" applyAlignment="1">
      <alignment horizontal="center" vertical="center" wrapText="1"/>
    </xf>
    <xf numFmtId="174" fontId="0" fillId="16" borderId="30" xfId="0" applyNumberFormat="1" applyFont="1" applyFill="1" applyBorder="1" applyAlignment="1">
      <alignment horizontal="center" vertical="center" wrapText="1"/>
    </xf>
    <xf numFmtId="0" fontId="37" fillId="0" borderId="48" xfId="0" applyFont="1" applyFill="1" applyBorder="1" applyAlignment="1">
      <alignment horizontal="center" vertical="center" wrapText="1"/>
    </xf>
    <xf numFmtId="0" fontId="37" fillId="27" borderId="48" xfId="0" applyFont="1" applyFill="1" applyBorder="1" applyAlignment="1">
      <alignment horizontal="center" vertical="center"/>
    </xf>
    <xf numFmtId="0" fontId="0" fillId="0" borderId="53" xfId="0" applyFont="1" applyBorder="1" applyAlignment="1">
      <alignment horizontal="left" vertical="center" wrapText="1"/>
    </xf>
    <xf numFmtId="0" fontId="37" fillId="13" borderId="48" xfId="0" applyFont="1" applyFill="1" applyBorder="1" applyAlignment="1">
      <alignment horizontal="center" vertical="center"/>
    </xf>
    <xf numFmtId="0" fontId="0" fillId="0" borderId="49" xfId="0" applyFont="1" applyBorder="1" applyAlignment="1">
      <alignment horizontal="left" vertical="center" wrapText="1"/>
    </xf>
    <xf numFmtId="0" fontId="0" fillId="0" borderId="52" xfId="0" applyBorder="1" applyAlignment="1">
      <alignment horizontal="left" vertical="center" wrapText="1"/>
    </xf>
    <xf numFmtId="0" fontId="0" fillId="0" borderId="54" xfId="0" applyFont="1" applyBorder="1" applyAlignment="1">
      <alignment horizontal="left" vertical="center" wrapText="1"/>
    </xf>
    <xf numFmtId="0" fontId="37" fillId="8" borderId="48" xfId="0" applyFont="1" applyFill="1" applyBorder="1" applyAlignment="1">
      <alignment horizontal="center" vertical="center"/>
    </xf>
    <xf numFmtId="0" fontId="0" fillId="0" borderId="49" xfId="0" applyFont="1" applyBorder="1" applyAlignment="1">
      <alignment horizontal="left" wrapText="1"/>
    </xf>
    <xf numFmtId="0" fontId="0" fillId="0" borderId="3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53" xfId="0" applyFont="1" applyBorder="1" applyAlignment="1">
      <alignment horizontal="left" wrapText="1"/>
    </xf>
    <xf numFmtId="0" fontId="37" fillId="0" borderId="55" xfId="0" applyFont="1" applyBorder="1" applyAlignment="1">
      <alignment horizontal="center" vertical="center" wrapText="1"/>
    </xf>
    <xf numFmtId="0" fontId="37" fillId="0" borderId="56" xfId="0" applyFont="1" applyFill="1" applyBorder="1" applyAlignment="1">
      <alignment horizontal="left" vertical="center" wrapText="1"/>
    </xf>
    <xf numFmtId="0" fontId="37" fillId="0" borderId="3" xfId="0" applyFont="1" applyFill="1" applyBorder="1" applyAlignment="1">
      <alignment horizontal="center" vertical="center" wrapText="1"/>
    </xf>
    <xf numFmtId="0" fontId="0" fillId="0" borderId="51" xfId="0" applyFont="1" applyBorder="1" applyAlignment="1">
      <alignment horizontal="left" wrapText="1"/>
    </xf>
    <xf numFmtId="0" fontId="37" fillId="13" borderId="48" xfId="0" applyFont="1" applyFill="1" applyBorder="1" applyAlignment="1">
      <alignment horizontal="center" vertical="center" wrapText="1"/>
    </xf>
    <xf numFmtId="0" fontId="37" fillId="0" borderId="57" xfId="0" applyFont="1" applyFill="1" applyBorder="1" applyAlignment="1">
      <alignment horizontal="center" vertical="center" wrapText="1"/>
    </xf>
    <xf numFmtId="0" fontId="0" fillId="0" borderId="58" xfId="0" applyFont="1" applyBorder="1" applyAlignment="1">
      <alignment horizontal="left" vertical="center" wrapText="1"/>
    </xf>
    <xf numFmtId="0" fontId="0" fillId="0" borderId="50" xfId="0" applyFont="1" applyFill="1" applyBorder="1" applyAlignment="1">
      <alignment vertical="center" wrapText="1"/>
    </xf>
    <xf numFmtId="0" fontId="0" fillId="0" borderId="33" xfId="0" applyFont="1" applyFill="1" applyBorder="1" applyAlignment="1">
      <alignment horizontal="center" vertical="center" wrapText="1"/>
    </xf>
    <xf numFmtId="0" fontId="0" fillId="0" borderId="54" xfId="0" applyFont="1" applyFill="1" applyBorder="1" applyAlignment="1">
      <alignment horizontal="center" vertical="center" wrapText="1"/>
    </xf>
    <xf numFmtId="0" fontId="0" fillId="16" borderId="59" xfId="0" applyFont="1" applyFill="1" applyBorder="1" applyAlignment="1">
      <alignment horizontal="center" vertical="center"/>
    </xf>
    <xf numFmtId="174" fontId="0" fillId="0" borderId="60" xfId="0" applyNumberFormat="1" applyFont="1" applyFill="1" applyBorder="1" applyAlignment="1">
      <alignment horizontal="center" vertical="center" wrapText="1"/>
    </xf>
    <xf numFmtId="0" fontId="37" fillId="26" borderId="61" xfId="0" applyFont="1" applyFill="1" applyBorder="1" applyAlignment="1">
      <alignment horizontal="center" vertical="center"/>
    </xf>
    <xf numFmtId="0" fontId="37" fillId="0" borderId="61" xfId="0" applyFont="1" applyFill="1" applyBorder="1" applyAlignment="1">
      <alignment horizontal="left" vertical="center" wrapText="1"/>
    </xf>
    <xf numFmtId="0" fontId="37" fillId="0" borderId="61" xfId="0" applyFont="1" applyFill="1" applyBorder="1" applyAlignment="1">
      <alignment horizontal="center" vertical="center" wrapText="1"/>
    </xf>
    <xf numFmtId="0" fontId="0" fillId="0" borderId="62" xfId="0" applyFont="1" applyBorder="1" applyAlignment="1">
      <alignment horizontal="left" wrapText="1"/>
    </xf>
    <xf numFmtId="0" fontId="0" fillId="0" borderId="63" xfId="0" applyFont="1" applyFill="1" applyBorder="1" applyAlignment="1">
      <alignment vertical="center"/>
    </xf>
    <xf numFmtId="0" fontId="0" fillId="0" borderId="64"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6" xfId="0" applyBorder="1" applyAlignment="1">
      <alignment horizontal="left" vertical="center"/>
    </xf>
    <xf numFmtId="174" fontId="0" fillId="0" borderId="67" xfId="0" applyNumberFormat="1" applyFont="1" applyFill="1" applyBorder="1" applyAlignment="1">
      <alignment horizontal="center" vertical="center" wrapText="1"/>
    </xf>
    <xf numFmtId="0" fontId="37" fillId="27" borderId="41" xfId="0" applyFont="1" applyFill="1" applyBorder="1" applyAlignment="1">
      <alignment horizontal="center" vertical="center"/>
    </xf>
    <xf numFmtId="0" fontId="37" fillId="0" borderId="41" xfId="0" applyFont="1" applyBorder="1" applyAlignment="1">
      <alignment horizontal="left" vertical="center" wrapText="1"/>
    </xf>
    <xf numFmtId="0" fontId="0" fillId="0" borderId="68" xfId="0" applyFont="1" applyFill="1" applyBorder="1" applyAlignment="1">
      <alignment horizontal="left" vertical="center" wrapText="1"/>
    </xf>
    <xf numFmtId="0" fontId="0" fillId="0" borderId="69" xfId="0" applyFont="1" applyFill="1" applyBorder="1" applyAlignment="1">
      <alignment vertical="center"/>
    </xf>
    <xf numFmtId="0" fontId="0" fillId="0" borderId="70" xfId="0" applyFont="1" applyFill="1" applyBorder="1" applyAlignment="1">
      <alignment horizontal="left" vertical="center" wrapText="1"/>
    </xf>
    <xf numFmtId="0" fontId="0" fillId="0" borderId="71" xfId="0" applyFont="1" applyFill="1" applyBorder="1" applyAlignment="1">
      <alignment vertical="center"/>
    </xf>
    <xf numFmtId="0" fontId="0" fillId="0" borderId="72" xfId="0" applyFont="1" applyFill="1" applyBorder="1" applyAlignment="1">
      <alignment horizontal="center" vertical="center"/>
    </xf>
    <xf numFmtId="0" fontId="0" fillId="0" borderId="73" xfId="0" applyBorder="1" applyAlignment="1">
      <alignment horizontal="left" vertical="center"/>
    </xf>
    <xf numFmtId="0" fontId="37" fillId="0" borderId="48" xfId="0" applyFont="1" applyBorder="1" applyAlignment="1">
      <alignment horizontal="left" vertical="center" wrapText="1"/>
    </xf>
    <xf numFmtId="0" fontId="0" fillId="0" borderId="47" xfId="0" applyFont="1" applyFill="1" applyBorder="1" applyAlignment="1">
      <alignment horizontal="left" vertical="center" wrapText="1"/>
    </xf>
    <xf numFmtId="0" fontId="0" fillId="0" borderId="74" xfId="0" applyFont="1" applyFill="1" applyBorder="1" applyAlignment="1">
      <alignment vertical="center"/>
    </xf>
    <xf numFmtId="0" fontId="37" fillId="28" borderId="56" xfId="0" applyFont="1" applyFill="1" applyBorder="1" applyAlignment="1">
      <alignment horizontal="center" vertical="center"/>
    </xf>
    <xf numFmtId="0" fontId="0" fillId="0" borderId="75" xfId="0" applyFont="1" applyFill="1" applyBorder="1" applyAlignment="1">
      <alignment horizontal="left" vertical="center" wrapText="1"/>
    </xf>
    <xf numFmtId="0" fontId="37" fillId="28" borderId="48" xfId="0" applyFont="1" applyFill="1" applyBorder="1" applyAlignment="1">
      <alignment horizontal="center" vertical="center"/>
    </xf>
    <xf numFmtId="0" fontId="0" fillId="0" borderId="75" xfId="0" applyFont="1" applyBorder="1" applyAlignment="1">
      <alignment horizontal="left" vertical="center" wrapText="1"/>
    </xf>
    <xf numFmtId="0" fontId="0" fillId="0" borderId="47" xfId="0" applyFont="1" applyBorder="1" applyAlignment="1">
      <alignment horizontal="left" wrapText="1"/>
    </xf>
    <xf numFmtId="0" fontId="0" fillId="0" borderId="52" xfId="0" applyBorder="1" applyAlignment="1">
      <alignment horizontal="center" vertical="center"/>
    </xf>
    <xf numFmtId="0" fontId="37" fillId="29" borderId="48" xfId="0" applyFont="1" applyFill="1" applyBorder="1" applyAlignment="1">
      <alignment horizontal="center" vertical="center"/>
    </xf>
    <xf numFmtId="0" fontId="0" fillId="0" borderId="75" xfId="0" applyFont="1" applyBorder="1" applyAlignment="1">
      <alignment horizontal="left" wrapText="1"/>
    </xf>
    <xf numFmtId="0" fontId="37" fillId="30" borderId="48" xfId="0" applyFont="1" applyFill="1" applyBorder="1" applyAlignment="1">
      <alignment horizontal="center" vertical="center"/>
    </xf>
    <xf numFmtId="0" fontId="0" fillId="0" borderId="6" xfId="0" applyFont="1" applyBorder="1" applyAlignment="1">
      <alignment horizontal="left" wrapText="1"/>
    </xf>
    <xf numFmtId="0" fontId="0" fillId="0" borderId="76" xfId="0" applyFont="1" applyBorder="1" applyAlignment="1">
      <alignment horizontal="left" wrapText="1"/>
    </xf>
    <xf numFmtId="0" fontId="0" fillId="0" borderId="77" xfId="0" applyFont="1" applyFill="1" applyBorder="1" applyAlignment="1">
      <alignment vertical="center"/>
    </xf>
    <xf numFmtId="0" fontId="0" fillId="18" borderId="13" xfId="0" applyFont="1" applyFill="1" applyBorder="1" applyAlignment="1">
      <alignment horizontal="center" vertical="center"/>
    </xf>
    <xf numFmtId="174" fontId="0" fillId="18" borderId="67" xfId="0" applyNumberFormat="1" applyFont="1" applyFill="1" applyBorder="1" applyAlignment="1">
      <alignment horizontal="center" vertical="center" wrapText="1"/>
    </xf>
    <xf numFmtId="0" fontId="37" fillId="18" borderId="78" xfId="0" applyFont="1" applyFill="1" applyBorder="1" applyAlignment="1">
      <alignment horizontal="center" vertical="center"/>
    </xf>
    <xf numFmtId="0" fontId="37" fillId="18" borderId="14" xfId="0" applyFont="1" applyFill="1" applyBorder="1" applyAlignment="1">
      <alignment horizontal="left" vertical="center" wrapText="1"/>
    </xf>
    <xf numFmtId="0" fontId="37" fillId="18" borderId="78" xfId="0" applyFont="1" applyFill="1" applyBorder="1" applyAlignment="1">
      <alignment horizontal="center" vertical="center" wrapText="1"/>
    </xf>
    <xf numFmtId="0" fontId="0" fillId="18" borderId="14" xfId="0" applyFont="1" applyFill="1" applyBorder="1" applyAlignment="1">
      <alignment horizontal="left" wrapText="1"/>
    </xf>
    <xf numFmtId="0" fontId="0" fillId="18" borderId="78" xfId="0" applyFont="1" applyFill="1" applyBorder="1" applyAlignment="1">
      <alignment vertical="center"/>
    </xf>
    <xf numFmtId="0" fontId="0" fillId="18" borderId="78" xfId="0" applyFont="1" applyFill="1" applyBorder="1" applyAlignment="1">
      <alignment horizontal="center" vertical="center"/>
    </xf>
    <xf numFmtId="0" fontId="0" fillId="18" borderId="15" xfId="0" applyFont="1" applyFill="1" applyBorder="1" applyAlignment="1">
      <alignment horizontal="center" vertical="center"/>
    </xf>
    <xf numFmtId="2" fontId="0" fillId="18" borderId="79" xfId="0" applyNumberFormat="1" applyFill="1" applyBorder="1" applyAlignment="1">
      <alignment horizontal="center" vertical="center"/>
    </xf>
    <xf numFmtId="0" fontId="0" fillId="18" borderId="40" xfId="0" applyFill="1" applyBorder="1" applyAlignment="1">
      <alignment horizontal="center" vertical="center"/>
    </xf>
    <xf numFmtId="2" fontId="0" fillId="18" borderId="69" xfId="0" applyNumberFormat="1" applyFill="1" applyBorder="1" applyAlignment="1">
      <alignment horizontal="center" vertical="center"/>
    </xf>
    <xf numFmtId="2" fontId="0" fillId="18" borderId="39" xfId="0" applyNumberFormat="1" applyFill="1" applyBorder="1" applyAlignment="1">
      <alignment horizontal="center" vertical="center"/>
    </xf>
    <xf numFmtId="0" fontId="0" fillId="18" borderId="68" xfId="0" applyFill="1" applyBorder="1" applyAlignment="1">
      <alignment horizontal="center" vertical="center"/>
    </xf>
    <xf numFmtId="0" fontId="0" fillId="18" borderId="37" xfId="0" applyFill="1" applyBorder="1" applyAlignment="1">
      <alignment horizontal="left" vertical="center"/>
    </xf>
    <xf numFmtId="0" fontId="37" fillId="13" borderId="30" xfId="0" applyFont="1" applyFill="1" applyBorder="1" applyAlignment="1">
      <alignment horizontal="center" vertical="center" wrapText="1"/>
    </xf>
    <xf numFmtId="0" fontId="37" fillId="0" borderId="80" xfId="0" applyFont="1" applyFill="1" applyBorder="1" applyAlignment="1">
      <alignment horizontal="left" vertical="center" wrapText="1"/>
    </xf>
    <xf numFmtId="0" fontId="37" fillId="0" borderId="30" xfId="0" applyFont="1" applyFill="1" applyBorder="1" applyAlignment="1">
      <alignment horizontal="center" vertical="center" wrapText="1"/>
    </xf>
    <xf numFmtId="0" fontId="0" fillId="0" borderId="80" xfId="0" applyFont="1" applyFill="1" applyBorder="1" applyAlignment="1">
      <alignment horizontal="left" vertical="center" wrapText="1"/>
    </xf>
    <xf numFmtId="0" fontId="0" fillId="0" borderId="47" xfId="0" applyFont="1" applyFill="1" applyBorder="1" applyAlignment="1">
      <alignment vertical="center"/>
    </xf>
    <xf numFmtId="0" fontId="0" fillId="0" borderId="47" xfId="0" applyFont="1" applyFill="1" applyBorder="1" applyAlignment="1">
      <alignment horizontal="center" vertical="center"/>
    </xf>
    <xf numFmtId="0" fontId="0" fillId="0" borderId="49" xfId="0" applyFont="1" applyFill="1" applyBorder="1" applyAlignment="1">
      <alignment horizontal="center" vertical="center"/>
    </xf>
    <xf numFmtId="2" fontId="0" fillId="22" borderId="81" xfId="0" applyNumberFormat="1" applyFill="1" applyBorder="1" applyAlignment="1">
      <alignment horizontal="center" vertical="center"/>
    </xf>
    <xf numFmtId="0" fontId="0" fillId="22" borderId="30" xfId="0" applyFill="1" applyBorder="1" applyAlignment="1">
      <alignment horizontal="center" vertical="center"/>
    </xf>
    <xf numFmtId="2" fontId="0" fillId="23" borderId="74" xfId="0" applyNumberFormat="1" applyFill="1" applyBorder="1" applyAlignment="1">
      <alignment horizontal="center" vertical="center"/>
    </xf>
    <xf numFmtId="0" fontId="0" fillId="23" borderId="30" xfId="0" applyFill="1" applyBorder="1" applyAlignment="1">
      <alignment horizontal="center" vertical="center"/>
    </xf>
    <xf numFmtId="2" fontId="0" fillId="22" borderId="46" xfId="0" applyNumberFormat="1" applyFill="1" applyBorder="1" applyAlignment="1">
      <alignment horizontal="center" vertical="center"/>
    </xf>
    <xf numFmtId="0" fontId="0" fillId="22" borderId="47" xfId="0" applyFill="1" applyBorder="1" applyAlignment="1">
      <alignment horizontal="center" vertical="center"/>
    </xf>
    <xf numFmtId="0" fontId="0" fillId="0" borderId="38" xfId="0" applyBorder="1" applyAlignment="1">
      <alignment horizontal="left" vertical="center"/>
    </xf>
    <xf numFmtId="0" fontId="0" fillId="18" borderId="82" xfId="0" applyFont="1" applyFill="1" applyBorder="1" applyAlignment="1">
      <alignment horizontal="center" vertical="center"/>
    </xf>
    <xf numFmtId="174" fontId="0" fillId="18" borderId="70" xfId="0" applyNumberFormat="1" applyFont="1" applyFill="1" applyBorder="1" applyAlignment="1">
      <alignment horizontal="center" vertical="center" wrapText="1"/>
    </xf>
    <xf numFmtId="0" fontId="37" fillId="18" borderId="33" xfId="0" applyFont="1" applyFill="1" applyBorder="1" applyAlignment="1">
      <alignment horizontal="center" vertical="center"/>
    </xf>
    <xf numFmtId="0" fontId="37" fillId="18" borderId="26" xfId="0" applyFont="1" applyFill="1" applyBorder="1" applyAlignment="1">
      <alignment horizontal="left" vertical="center" wrapText="1"/>
    </xf>
    <xf numFmtId="0" fontId="37" fillId="18" borderId="33" xfId="0" applyFont="1" applyFill="1" applyBorder="1" applyAlignment="1">
      <alignment horizontal="center" vertical="center" wrapText="1"/>
    </xf>
    <xf numFmtId="0" fontId="0" fillId="18" borderId="26" xfId="0" applyFont="1" applyFill="1" applyBorder="1" applyAlignment="1">
      <alignment horizontal="left" wrapText="1"/>
    </xf>
    <xf numFmtId="0" fontId="0" fillId="18" borderId="33" xfId="0" applyFont="1" applyFill="1" applyBorder="1" applyAlignment="1">
      <alignment vertical="center"/>
    </xf>
    <xf numFmtId="0" fontId="0" fillId="18" borderId="12" xfId="0" applyFont="1" applyFill="1" applyBorder="1" applyAlignment="1">
      <alignment horizontal="center" vertical="center"/>
    </xf>
    <xf numFmtId="0" fontId="0" fillId="18" borderId="54" xfId="0" applyFont="1" applyFill="1" applyBorder="1" applyAlignment="1">
      <alignment horizontal="center" vertical="center"/>
    </xf>
    <xf numFmtId="2" fontId="0" fillId="18" borderId="50" xfId="0" applyNumberFormat="1" applyFill="1" applyBorder="1" applyAlignment="1">
      <alignment horizontal="center" vertical="center"/>
    </xf>
    <xf numFmtId="0" fontId="0" fillId="18" borderId="30" xfId="0" applyFill="1" applyBorder="1" applyAlignment="1">
      <alignment horizontal="center" vertical="center"/>
    </xf>
    <xf numFmtId="2" fontId="0" fillId="18" borderId="74" xfId="0" applyNumberFormat="1" applyFill="1" applyBorder="1" applyAlignment="1">
      <alignment horizontal="center" vertical="center"/>
    </xf>
    <xf numFmtId="2" fontId="0" fillId="18" borderId="46" xfId="0" applyNumberFormat="1" applyFill="1" applyBorder="1" applyAlignment="1">
      <alignment horizontal="center" vertical="center"/>
    </xf>
    <xf numFmtId="0" fontId="0" fillId="18" borderId="47" xfId="0" applyFill="1" applyBorder="1" applyAlignment="1">
      <alignment horizontal="center" vertical="center"/>
    </xf>
    <xf numFmtId="0" fontId="0" fillId="18" borderId="38" xfId="0" applyFill="1" applyBorder="1" applyAlignment="1">
      <alignment horizontal="left" vertical="center"/>
    </xf>
    <xf numFmtId="174" fontId="0" fillId="0" borderId="70" xfId="0" applyNumberFormat="1" applyFont="1" applyFill="1" applyBorder="1" applyAlignment="1">
      <alignment horizontal="center" vertical="center" wrapText="1"/>
    </xf>
    <xf numFmtId="0" fontId="37" fillId="27" borderId="30" xfId="0" applyFont="1" applyFill="1" applyBorder="1" applyAlignment="1">
      <alignment horizontal="center" vertical="center"/>
    </xf>
    <xf numFmtId="0" fontId="0" fillId="0" borderId="80" xfId="0" applyFont="1" applyBorder="1" applyAlignment="1">
      <alignment horizontal="left" vertical="center"/>
    </xf>
    <xf numFmtId="0" fontId="0" fillId="0" borderId="30" xfId="0" applyFont="1" applyFill="1" applyBorder="1" applyAlignment="1">
      <alignment vertical="center" wrapText="1"/>
    </xf>
    <xf numFmtId="0" fontId="0" fillId="0" borderId="3" xfId="0" applyFont="1" applyFill="1" applyBorder="1" applyAlignment="1">
      <alignment horizontal="center" vertical="center" wrapText="1"/>
    </xf>
    <xf numFmtId="0" fontId="0" fillId="0" borderId="51" xfId="0" applyFont="1" applyFill="1" applyBorder="1" applyAlignment="1">
      <alignment horizontal="center" vertical="center" wrapText="1"/>
    </xf>
    <xf numFmtId="2" fontId="0" fillId="22" borderId="50" xfId="0" applyNumberFormat="1" applyFill="1" applyBorder="1" applyAlignment="1">
      <alignment horizontal="center" vertical="center"/>
    </xf>
    <xf numFmtId="0" fontId="37" fillId="8" borderId="30" xfId="0" applyFont="1" applyFill="1" applyBorder="1" applyAlignment="1">
      <alignment horizontal="center" vertical="center"/>
    </xf>
    <xf numFmtId="0" fontId="0" fillId="0" borderId="80" xfId="0" applyFont="1" applyBorder="1" applyAlignment="1">
      <alignment horizontal="left"/>
    </xf>
    <xf numFmtId="0" fontId="0" fillId="0" borderId="30" xfId="0" applyFont="1" applyFill="1" applyBorder="1" applyAlignment="1">
      <alignment vertical="center"/>
    </xf>
    <xf numFmtId="174" fontId="0" fillId="0" borderId="33" xfId="0" applyNumberFormat="1" applyFont="1" applyFill="1" applyBorder="1" applyAlignment="1">
      <alignment horizontal="center" vertical="center" wrapText="1"/>
    </xf>
    <xf numFmtId="0" fontId="37" fillId="28" borderId="30" xfId="0" applyFont="1" applyFill="1" applyBorder="1" applyAlignment="1">
      <alignment horizontal="center" vertical="center"/>
    </xf>
    <xf numFmtId="0" fontId="37" fillId="0" borderId="80" xfId="0" applyFont="1" applyFill="1" applyBorder="1" applyAlignment="1">
      <alignment horizontal="justify" vertical="center"/>
    </xf>
    <xf numFmtId="0" fontId="0" fillId="0" borderId="80" xfId="0" applyFont="1" applyBorder="1" applyAlignment="1">
      <alignment horizontal="left" wrapText="1"/>
    </xf>
    <xf numFmtId="0" fontId="41" fillId="22" borderId="30" xfId="0" applyFont="1" applyFill="1" applyBorder="1" applyAlignment="1">
      <alignment horizontal="center" vertical="center"/>
    </xf>
    <xf numFmtId="0" fontId="37" fillId="11" borderId="30" xfId="0" applyFont="1" applyFill="1" applyBorder="1" applyAlignment="1">
      <alignment horizontal="center" vertical="center"/>
    </xf>
    <xf numFmtId="0" fontId="37" fillId="0" borderId="80" xfId="0" applyFont="1" applyBorder="1" applyAlignment="1">
      <alignment horizontal="left" vertical="center" wrapText="1"/>
    </xf>
    <xf numFmtId="0" fontId="37" fillId="26" borderId="30" xfId="0" applyFont="1" applyFill="1" applyBorder="1" applyAlignment="1">
      <alignment horizontal="center" vertical="center"/>
    </xf>
    <xf numFmtId="0" fontId="37" fillId="0" borderId="30" xfId="0" applyFont="1" applyBorder="1" applyAlignment="1">
      <alignment horizontal="center" vertical="center" wrapText="1"/>
    </xf>
    <xf numFmtId="2" fontId="41" fillId="22" borderId="50" xfId="0" applyNumberFormat="1" applyFont="1" applyFill="1" applyBorder="1" applyAlignment="1">
      <alignment horizontal="center" vertical="center"/>
    </xf>
    <xf numFmtId="0" fontId="37" fillId="25" borderId="30" xfId="0" applyFont="1" applyFill="1" applyBorder="1" applyAlignment="1">
      <alignment horizontal="center" vertical="center"/>
    </xf>
    <xf numFmtId="0" fontId="37" fillId="13" borderId="30" xfId="0" applyFont="1" applyFill="1" applyBorder="1" applyAlignment="1">
      <alignment horizontal="center" vertical="center"/>
    </xf>
    <xf numFmtId="0" fontId="0" fillId="0" borderId="80" xfId="0" applyFont="1" applyBorder="1" applyAlignment="1">
      <alignment horizontal="left" vertical="center" wrapText="1"/>
    </xf>
    <xf numFmtId="0" fontId="0" fillId="0" borderId="30" xfId="0" applyFont="1" applyFill="1" applyBorder="1" applyAlignment="1">
      <alignment horizontal="center" vertical="center" wrapText="1"/>
    </xf>
    <xf numFmtId="174" fontId="0" fillId="0" borderId="64" xfId="0" applyNumberFormat="1" applyFont="1" applyFill="1" applyBorder="1" applyAlignment="1">
      <alignment horizontal="center" vertical="center" wrapText="1"/>
    </xf>
    <xf numFmtId="174" fontId="0" fillId="0" borderId="83" xfId="0" applyNumberFormat="1" applyFont="1" applyFill="1" applyBorder="1" applyAlignment="1">
      <alignment horizontal="center" vertical="center" wrapText="1"/>
    </xf>
    <xf numFmtId="0" fontId="37" fillId="27" borderId="64" xfId="0" applyFont="1" applyFill="1" applyBorder="1" applyAlignment="1">
      <alignment horizontal="center" vertical="center"/>
    </xf>
    <xf numFmtId="0" fontId="37" fillId="0" borderId="19" xfId="0" applyFont="1" applyFill="1" applyBorder="1" applyAlignment="1">
      <alignment horizontal="left" vertical="center" wrapText="1"/>
    </xf>
    <xf numFmtId="0" fontId="37" fillId="0" borderId="64" xfId="0" applyFont="1" applyFill="1" applyBorder="1" applyAlignment="1">
      <alignment horizontal="center" vertical="center" wrapText="1"/>
    </xf>
    <xf numFmtId="0" fontId="0" fillId="0" borderId="84" xfId="0" applyFont="1" applyBorder="1" applyAlignment="1">
      <alignment horizontal="left" vertical="center"/>
    </xf>
    <xf numFmtId="0" fontId="0" fillId="0" borderId="60" xfId="0" applyFont="1" applyFill="1" applyBorder="1" applyAlignment="1">
      <alignment vertical="center" wrapText="1"/>
    </xf>
    <xf numFmtId="0" fontId="0" fillId="0" borderId="60" xfId="0" applyFont="1" applyFill="1" applyBorder="1" applyAlignment="1">
      <alignment horizontal="center" vertical="center"/>
    </xf>
    <xf numFmtId="0" fontId="0" fillId="0" borderId="85" xfId="0" applyFont="1" applyFill="1" applyBorder="1" applyAlignment="1">
      <alignment horizontal="center" vertical="center"/>
    </xf>
    <xf numFmtId="2" fontId="0" fillId="22" borderId="63" xfId="0" applyNumberFormat="1" applyFill="1" applyBorder="1" applyAlignment="1">
      <alignment horizontal="center" vertical="center"/>
    </xf>
    <xf numFmtId="0" fontId="0" fillId="22" borderId="60" xfId="0" applyFill="1" applyBorder="1" applyAlignment="1">
      <alignment horizontal="center" vertical="center"/>
    </xf>
    <xf numFmtId="2" fontId="0" fillId="23" borderId="77" xfId="0" applyNumberFormat="1" applyFill="1" applyBorder="1" applyAlignment="1">
      <alignment horizontal="center" vertical="center"/>
    </xf>
    <xf numFmtId="0" fontId="0" fillId="23" borderId="60" xfId="0" applyFill="1" applyBorder="1" applyAlignment="1">
      <alignment horizontal="center" vertical="center"/>
    </xf>
    <xf numFmtId="2" fontId="0" fillId="22" borderId="59" xfId="0" applyNumberFormat="1" applyFill="1" applyBorder="1" applyAlignment="1">
      <alignment horizontal="center" vertical="center"/>
    </xf>
    <xf numFmtId="0" fontId="0" fillId="22" borderId="76" xfId="0" applyFill="1" applyBorder="1" applyAlignment="1">
      <alignment horizontal="center" vertical="center"/>
    </xf>
    <xf numFmtId="0" fontId="0" fillId="0" borderId="86" xfId="0" applyBorder="1" applyAlignment="1">
      <alignment horizontal="left" vertical="center"/>
    </xf>
    <xf numFmtId="0" fontId="0" fillId="16" borderId="13" xfId="0" applyFont="1" applyFill="1" applyBorder="1" applyAlignment="1">
      <alignment horizontal="center" vertical="center"/>
    </xf>
    <xf numFmtId="174" fontId="0" fillId="16" borderId="68" xfId="0" applyNumberFormat="1" applyFont="1" applyFill="1" applyBorder="1" applyAlignment="1">
      <alignment horizontal="center" vertical="center" wrapText="1"/>
    </xf>
    <xf numFmtId="0" fontId="37" fillId="27" borderId="40" xfId="0" applyFont="1" applyFill="1" applyBorder="1" applyAlignment="1">
      <alignment horizontal="center" vertical="center"/>
    </xf>
    <xf numFmtId="0" fontId="37" fillId="0" borderId="87" xfId="0" applyFont="1" applyFill="1" applyBorder="1" applyAlignment="1">
      <alignment horizontal="left" vertical="center" wrapText="1"/>
    </xf>
    <xf numFmtId="0" fontId="37" fillId="0" borderId="40" xfId="0" applyFont="1" applyFill="1" applyBorder="1" applyAlignment="1">
      <alignment horizontal="center" vertical="center" wrapText="1"/>
    </xf>
    <xf numFmtId="0" fontId="0" fillId="0" borderId="87" xfId="0" applyFont="1" applyFill="1" applyBorder="1" applyAlignment="1">
      <alignment horizontal="left" vertical="center" wrapText="1"/>
    </xf>
    <xf numFmtId="0" fontId="0" fillId="0" borderId="40" xfId="0" applyFont="1" applyFill="1" applyBorder="1" applyAlignment="1">
      <alignment vertical="center"/>
    </xf>
    <xf numFmtId="2" fontId="0" fillId="22" borderId="69" xfId="0" applyNumberFormat="1" applyFill="1" applyBorder="1" applyAlignment="1">
      <alignment horizontal="center" vertical="center"/>
    </xf>
    <xf numFmtId="0" fontId="0" fillId="22" borderId="40" xfId="0" applyFill="1" applyBorder="1" applyAlignment="1">
      <alignment horizontal="center" vertical="center"/>
    </xf>
    <xf numFmtId="2" fontId="0" fillId="23" borderId="69" xfId="0" applyNumberFormat="1" applyFill="1" applyBorder="1" applyAlignment="1">
      <alignment horizontal="center" vertical="center"/>
    </xf>
    <xf numFmtId="0" fontId="0" fillId="23" borderId="40" xfId="0" applyFill="1" applyBorder="1" applyAlignment="1">
      <alignment horizontal="center" vertical="center"/>
    </xf>
    <xf numFmtId="0" fontId="0" fillId="0" borderId="37" xfId="0" applyBorder="1" applyAlignment="1">
      <alignment horizontal="left" vertical="center"/>
    </xf>
    <xf numFmtId="0" fontId="0" fillId="16" borderId="88" xfId="0" applyFont="1" applyFill="1" applyBorder="1" applyAlignment="1">
      <alignment horizontal="center" vertical="center"/>
    </xf>
    <xf numFmtId="174" fontId="0" fillId="16" borderId="47" xfId="0" applyNumberFormat="1" applyFont="1" applyFill="1" applyBorder="1" applyAlignment="1">
      <alignment horizontal="center" vertical="center" wrapText="1"/>
    </xf>
    <xf numFmtId="0" fontId="0" fillId="0" borderId="26" xfId="0" applyFont="1" applyFill="1" applyBorder="1" applyAlignment="1">
      <alignment horizontal="left" vertical="center" wrapText="1"/>
    </xf>
    <xf numFmtId="0" fontId="0" fillId="0" borderId="33" xfId="0" applyFont="1" applyFill="1" applyBorder="1" applyAlignment="1">
      <alignment vertical="center"/>
    </xf>
    <xf numFmtId="2" fontId="0" fillId="22" borderId="74" xfId="0" applyNumberFormat="1" applyFill="1" applyBorder="1" applyAlignment="1">
      <alignment horizontal="center" vertical="center"/>
    </xf>
    <xf numFmtId="0" fontId="37" fillId="29" borderId="30" xfId="0" applyFont="1" applyFill="1" applyBorder="1" applyAlignment="1">
      <alignment horizontal="center" vertical="center"/>
    </xf>
    <xf numFmtId="0" fontId="0" fillId="22" borderId="30" xfId="0" applyFont="1" applyFill="1" applyBorder="1" applyAlignment="1">
      <alignment horizontal="center" vertical="center"/>
    </xf>
    <xf numFmtId="0" fontId="0" fillId="16" borderId="82" xfId="0" applyFont="1" applyFill="1" applyBorder="1" applyAlignment="1">
      <alignment horizontal="center" vertical="center"/>
    </xf>
    <xf numFmtId="174" fontId="0" fillId="16" borderId="75" xfId="0" applyNumberFormat="1" applyFont="1" applyFill="1" applyBorder="1" applyAlignment="1">
      <alignment horizontal="center" vertical="center" wrapText="1"/>
    </xf>
    <xf numFmtId="0" fontId="0" fillId="0" borderId="89" xfId="0" applyFont="1" applyBorder="1" applyAlignment="1">
      <alignment horizontal="left" vertical="center" wrapText="1"/>
    </xf>
    <xf numFmtId="174" fontId="0" fillId="16" borderId="70" xfId="0" applyNumberFormat="1" applyFont="1" applyFill="1" applyBorder="1" applyAlignment="1">
      <alignment horizontal="center" vertical="center" wrapText="1"/>
    </xf>
    <xf numFmtId="0" fontId="0" fillId="0" borderId="89" xfId="0" applyFont="1" applyBorder="1" applyAlignment="1">
      <alignment horizontal="left" vertical="center"/>
    </xf>
    <xf numFmtId="0" fontId="0" fillId="0" borderId="38" xfId="0" applyBorder="1" applyAlignment="1">
      <alignment horizontal="left" vertical="center" wrapText="1"/>
    </xf>
    <xf numFmtId="0" fontId="37" fillId="12" borderId="30" xfId="0" applyFont="1" applyFill="1" applyBorder="1" applyAlignment="1">
      <alignment horizontal="center" vertical="center"/>
    </xf>
    <xf numFmtId="0" fontId="37" fillId="0" borderId="80" xfId="0" applyFont="1" applyFill="1" applyBorder="1" applyAlignment="1">
      <alignment horizontal="left" vertical="center"/>
    </xf>
    <xf numFmtId="0" fontId="0" fillId="23" borderId="30" xfId="0" applyFont="1" applyFill="1" applyBorder="1" applyAlignment="1">
      <alignment horizontal="center" vertical="center"/>
    </xf>
    <xf numFmtId="174" fontId="0" fillId="16" borderId="76" xfId="0" applyNumberFormat="1" applyFont="1" applyFill="1" applyBorder="1" applyAlignment="1">
      <alignment horizontal="center" vertical="center" wrapText="1"/>
    </xf>
    <xf numFmtId="0" fontId="37" fillId="8" borderId="60" xfId="0" applyFont="1" applyFill="1" applyBorder="1" applyAlignment="1">
      <alignment horizontal="center" vertical="center"/>
    </xf>
    <xf numFmtId="0" fontId="37" fillId="0" borderId="84" xfId="0" applyFont="1" applyFill="1" applyBorder="1" applyAlignment="1">
      <alignment horizontal="left" vertical="center" wrapText="1"/>
    </xf>
    <xf numFmtId="0" fontId="37" fillId="0" borderId="60" xfId="0" applyFont="1" applyFill="1" applyBorder="1" applyAlignment="1">
      <alignment horizontal="center" vertical="center" wrapText="1"/>
    </xf>
    <xf numFmtId="0" fontId="0" fillId="0" borderId="60" xfId="0" applyFont="1" applyFill="1" applyBorder="1" applyAlignment="1">
      <alignment vertical="center"/>
    </xf>
    <xf numFmtId="2" fontId="0" fillId="22" borderId="77" xfId="0" applyNumberFormat="1" applyFill="1" applyBorder="1" applyAlignment="1">
      <alignment horizontal="center" vertical="center"/>
    </xf>
    <xf numFmtId="0" fontId="0" fillId="0" borderId="86" xfId="0" applyBorder="1" applyAlignment="1">
      <alignment horizontal="left" vertical="center" wrapText="1"/>
    </xf>
    <xf numFmtId="9" fontId="0" fillId="0" borderId="0" xfId="4" applyFont="1" applyAlignment="1">
      <alignment horizontal="center" vertical="center" wrapText="1"/>
    </xf>
    <xf numFmtId="0" fontId="0" fillId="6" borderId="3" xfId="0" applyFill="1" applyBorder="1" applyAlignment="1">
      <alignment horizontal="center" vertical="center" wrapText="1"/>
    </xf>
    <xf numFmtId="9" fontId="12" fillId="6" borderId="3" xfId="4" applyFont="1" applyFill="1" applyBorder="1" applyAlignment="1">
      <alignment horizontal="center" vertical="center" wrapText="1"/>
    </xf>
    <xf numFmtId="9" fontId="0" fillId="6" borderId="3" xfId="4" applyFont="1" applyFill="1" applyBorder="1" applyAlignment="1">
      <alignment horizontal="center" vertical="center" wrapText="1"/>
    </xf>
    <xf numFmtId="2" fontId="0" fillId="0" borderId="3" xfId="4" applyNumberFormat="1" applyFont="1" applyBorder="1" applyAlignment="1">
      <alignment horizontal="center" vertical="center" wrapText="1"/>
    </xf>
    <xf numFmtId="9" fontId="0" fillId="0" borderId="3" xfId="4"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9" fontId="0" fillId="0" borderId="0" xfId="4" applyFont="1" applyAlignment="1">
      <alignment horizontal="center" vertical="center"/>
    </xf>
    <xf numFmtId="10" fontId="0" fillId="0" borderId="0" xfId="0" applyNumberFormat="1"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172" fontId="0" fillId="0" borderId="0" xfId="0" applyNumberFormat="1" applyAlignment="1">
      <alignment vertical="center"/>
    </xf>
    <xf numFmtId="172" fontId="0" fillId="0" borderId="3" xfId="0" applyNumberFormat="1" applyBorder="1" applyAlignment="1">
      <alignment vertical="center"/>
    </xf>
    <xf numFmtId="0" fontId="0" fillId="0" borderId="90" xfId="0" applyBorder="1" applyAlignment="1">
      <alignment horizontal="center" vertical="center"/>
    </xf>
    <xf numFmtId="0" fontId="0" fillId="0" borderId="90" xfId="0" applyBorder="1" applyAlignment="1">
      <alignment horizontal="left" vertical="center"/>
    </xf>
    <xf numFmtId="0" fontId="0" fillId="0" borderId="12" xfId="0" applyBorder="1" applyAlignment="1">
      <alignment horizontal="center"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1" xfId="0" applyBorder="1" applyAlignment="1">
      <alignment horizontal="left" vertical="center"/>
    </xf>
    <xf numFmtId="0" fontId="0" fillId="0" borderId="3" xfId="0" quotePrefix="1" applyBorder="1" applyAlignment="1">
      <alignment horizontal="left" vertical="center" wrapText="1"/>
    </xf>
    <xf numFmtId="172" fontId="0" fillId="0" borderId="3" xfId="0" quotePrefix="1" applyNumberFormat="1" applyBorder="1" applyAlignment="1">
      <alignment vertical="center" wrapText="1"/>
    </xf>
    <xf numFmtId="0" fontId="0" fillId="0" borderId="3" xfId="0" quotePrefix="1" applyBorder="1" applyAlignment="1">
      <alignment vertical="center" wrapText="1"/>
    </xf>
    <xf numFmtId="0" fontId="0" fillId="0" borderId="90" xfId="0" applyBorder="1" applyAlignment="1">
      <alignment vertical="center"/>
    </xf>
    <xf numFmtId="172" fontId="0" fillId="0" borderId="90" xfId="0" applyNumberFormat="1" applyBorder="1" applyAlignment="1">
      <alignment horizontal="center" vertical="center"/>
    </xf>
    <xf numFmtId="0" fontId="0" fillId="0" borderId="90" xfId="0" applyBorder="1" applyAlignment="1">
      <alignment vertical="center" wrapText="1"/>
    </xf>
    <xf numFmtId="0" fontId="0" fillId="0" borderId="12" xfId="0" applyBorder="1" applyAlignment="1">
      <alignment vertical="center"/>
    </xf>
    <xf numFmtId="172" fontId="0" fillId="0" borderId="12" xfId="0" applyNumberFormat="1" applyBorder="1" applyAlignment="1">
      <alignment horizontal="center" vertical="center"/>
    </xf>
    <xf numFmtId="0" fontId="0" fillId="0" borderId="12" xfId="0" applyBorder="1" applyAlignment="1">
      <alignment vertical="center" wrapText="1"/>
    </xf>
    <xf numFmtId="0" fontId="0" fillId="0" borderId="11" xfId="0" applyBorder="1" applyAlignment="1">
      <alignment vertical="center"/>
    </xf>
    <xf numFmtId="172" fontId="0" fillId="0" borderId="11" xfId="0" applyNumberFormat="1" applyBorder="1" applyAlignment="1">
      <alignment horizontal="center" vertical="center"/>
    </xf>
    <xf numFmtId="0" fontId="0" fillId="0" borderId="11" xfId="0" applyBorder="1" applyAlignment="1">
      <alignment vertical="center" wrapText="1"/>
    </xf>
    <xf numFmtId="0" fontId="0" fillId="0" borderId="90" xfId="0" applyBorder="1" applyAlignment="1">
      <alignment vertical="center"/>
    </xf>
    <xf numFmtId="0" fontId="0" fillId="0" borderId="90" xfId="0" applyBorder="1" applyAlignment="1">
      <alignment vertical="center" wrapText="1"/>
    </xf>
    <xf numFmtId="0" fontId="12"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right" vertical="center"/>
    </xf>
    <xf numFmtId="0" fontId="42" fillId="0" borderId="0" xfId="0" applyFont="1" applyAlignment="1">
      <alignment horizontal="center" vertical="center"/>
    </xf>
    <xf numFmtId="0" fontId="0" fillId="0" borderId="28" xfId="0" applyBorder="1" applyAlignment="1">
      <alignment horizontal="right" vertical="center"/>
    </xf>
    <xf numFmtId="0" fontId="0" fillId="0" borderId="28" xfId="0" applyBorder="1" applyAlignment="1">
      <alignment horizontal="center" vertical="center"/>
    </xf>
    <xf numFmtId="0" fontId="42" fillId="0" borderId="28" xfId="0" applyFont="1" applyBorder="1" applyAlignment="1">
      <alignment horizontal="center" vertical="center"/>
    </xf>
    <xf numFmtId="0" fontId="0" fillId="0" borderId="90" xfId="0" applyBorder="1" applyAlignment="1">
      <alignment horizontal="center" vertical="center"/>
    </xf>
    <xf numFmtId="0" fontId="0" fillId="0" borderId="11" xfId="0" applyBorder="1" applyAlignment="1">
      <alignment vertical="center" wrapText="1"/>
    </xf>
    <xf numFmtId="0" fontId="0" fillId="0" borderId="11" xfId="0" applyBorder="1" applyAlignment="1">
      <alignment vertical="center"/>
    </xf>
    <xf numFmtId="0" fontId="0" fillId="0" borderId="91" xfId="0" applyBorder="1" applyAlignment="1">
      <alignment horizontal="center" vertical="center"/>
    </xf>
    <xf numFmtId="0" fontId="0" fillId="0" borderId="0" xfId="4" applyNumberFormat="1" applyFont="1" applyAlignment="1">
      <alignment vertical="center"/>
    </xf>
    <xf numFmtId="9" fontId="0" fillId="0" borderId="0" xfId="4" applyFont="1" applyAlignment="1">
      <alignment vertical="center"/>
    </xf>
    <xf numFmtId="9" fontId="0" fillId="0" borderId="3" xfId="4" applyFont="1" applyBorder="1" applyAlignment="1">
      <alignment vertical="center"/>
    </xf>
    <xf numFmtId="9" fontId="0" fillId="0" borderId="28" xfId="4" applyFont="1"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vertical="center"/>
    </xf>
    <xf numFmtId="0" fontId="5" fillId="0" borderId="0" xfId="0" applyFont="1" applyAlignment="1"/>
    <xf numFmtId="9" fontId="0" fillId="0" borderId="3" xfId="4" applyFont="1" applyBorder="1" applyAlignment="1">
      <alignment horizontal="left" vertical="center" wrapText="1"/>
    </xf>
    <xf numFmtId="16" fontId="0" fillId="0" borderId="3" xfId="0" applyNumberFormat="1" applyBorder="1" applyAlignment="1">
      <alignment horizontal="left" vertical="center" wrapText="1"/>
    </xf>
    <xf numFmtId="15" fontId="0" fillId="0" borderId="3" xfId="0" applyNumberFormat="1" applyBorder="1" applyAlignment="1">
      <alignment horizontal="left" vertical="center" wrapText="1"/>
    </xf>
    <xf numFmtId="0" fontId="0" fillId="0" borderId="0" xfId="0" applyAlignment="1">
      <alignment wrapText="1"/>
    </xf>
    <xf numFmtId="0" fontId="0" fillId="0" borderId="0" xfId="0" applyAlignment="1">
      <alignment horizontal="center"/>
    </xf>
    <xf numFmtId="172" fontId="0" fillId="0" borderId="3" xfId="0" quotePrefix="1" applyNumberFormat="1" applyBorder="1" applyAlignment="1">
      <alignment horizontal="center" vertical="center"/>
    </xf>
    <xf numFmtId="172" fontId="0" fillId="0" borderId="3" xfId="0" quotePrefix="1" applyNumberFormat="1" applyBorder="1" applyAlignment="1">
      <alignment vertical="center"/>
    </xf>
    <xf numFmtId="172" fontId="0" fillId="0" borderId="3" xfId="0" applyNumberFormat="1" applyBorder="1" applyAlignment="1">
      <alignment vertical="center" wrapText="1"/>
    </xf>
    <xf numFmtId="0" fontId="43" fillId="0" borderId="0" xfId="0" applyFont="1" applyAlignment="1">
      <alignment horizontal="center" vertical="center"/>
    </xf>
    <xf numFmtId="0" fontId="44" fillId="0" borderId="0" xfId="0" applyFont="1" applyAlignment="1">
      <alignment vertical="center"/>
    </xf>
    <xf numFmtId="0" fontId="45" fillId="0" borderId="0" xfId="0" applyFont="1" applyAlignment="1">
      <alignment horizontal="center" vertical="center"/>
    </xf>
    <xf numFmtId="0" fontId="46" fillId="0" borderId="0" xfId="0" applyFont="1" applyAlignment="1">
      <alignment vertical="center"/>
    </xf>
    <xf numFmtId="176" fontId="45" fillId="0" borderId="0" xfId="0" applyNumberFormat="1" applyFont="1" applyAlignment="1">
      <alignment horizontal="center" vertical="center"/>
    </xf>
    <xf numFmtId="0" fontId="45" fillId="0" borderId="0" xfId="0" applyFont="1" applyAlignment="1">
      <alignment horizontal="center" vertical="center" wrapText="1"/>
    </xf>
    <xf numFmtId="0" fontId="29" fillId="0" borderId="0" xfId="0" applyFont="1" applyAlignment="1">
      <alignment vertical="center"/>
    </xf>
    <xf numFmtId="0" fontId="35" fillId="4" borderId="29" xfId="0" applyFont="1" applyFill="1" applyBorder="1" applyAlignment="1">
      <alignment horizontal="center" vertical="center"/>
    </xf>
    <xf numFmtId="0" fontId="35" fillId="4" borderId="29" xfId="0" applyFont="1" applyFill="1" applyBorder="1" applyAlignment="1">
      <alignment horizontal="center" vertical="center" wrapText="1"/>
    </xf>
    <xf numFmtId="9" fontId="35" fillId="4" borderId="29" xfId="4" applyFont="1" applyFill="1" applyBorder="1" applyAlignment="1">
      <alignment horizontal="center" vertical="center"/>
    </xf>
    <xf numFmtId="176" fontId="35" fillId="4" borderId="29" xfId="0" applyNumberFormat="1" applyFont="1" applyFill="1" applyBorder="1" applyAlignment="1">
      <alignment horizontal="center" vertical="center"/>
    </xf>
    <xf numFmtId="176" fontId="35" fillId="4" borderId="29" xfId="4" applyNumberFormat="1" applyFont="1" applyFill="1" applyBorder="1" applyAlignment="1">
      <alignment horizontal="center" vertical="center"/>
    </xf>
    <xf numFmtId="0" fontId="47" fillId="0" borderId="0" xfId="0" applyFont="1" applyAlignment="1">
      <alignment horizontal="center" vertical="center"/>
    </xf>
    <xf numFmtId="0" fontId="47" fillId="0" borderId="30" xfId="0" applyFont="1" applyBorder="1" applyAlignment="1">
      <alignment horizontal="center" vertical="center"/>
    </xf>
    <xf numFmtId="0" fontId="47" fillId="0" borderId="30" xfId="0" applyFont="1" applyBorder="1" applyAlignment="1">
      <alignment vertical="center" wrapText="1"/>
    </xf>
    <xf numFmtId="9" fontId="47" fillId="0" borderId="30" xfId="4" applyFont="1" applyBorder="1" applyAlignment="1">
      <alignment horizontal="center" vertical="center"/>
    </xf>
    <xf numFmtId="176" fontId="47" fillId="0" borderId="30" xfId="0" applyNumberFormat="1" applyFont="1" applyBorder="1" applyAlignment="1">
      <alignment horizontal="center" vertical="center"/>
    </xf>
    <xf numFmtId="176" fontId="47" fillId="0" borderId="30" xfId="4" applyNumberFormat="1" applyFont="1" applyBorder="1" applyAlignment="1">
      <alignment horizontal="center" vertical="center"/>
    </xf>
    <xf numFmtId="0" fontId="47" fillId="0" borderId="0" xfId="0" applyFont="1" applyAlignment="1">
      <alignment vertical="center"/>
    </xf>
    <xf numFmtId="0" fontId="29" fillId="0" borderId="30" xfId="0" applyFont="1" applyBorder="1" applyAlignment="1">
      <alignment vertical="center"/>
    </xf>
    <xf numFmtId="0" fontId="29" fillId="0" borderId="30" xfId="0" applyFont="1" applyBorder="1" applyAlignment="1">
      <alignment vertical="center" wrapText="1"/>
    </xf>
    <xf numFmtId="9" fontId="29" fillId="0" borderId="30" xfId="4" applyFont="1" applyBorder="1" applyAlignment="1">
      <alignment horizontal="center" vertical="center"/>
    </xf>
    <xf numFmtId="176" fontId="29" fillId="0" borderId="30" xfId="0" applyNumberFormat="1" applyFont="1" applyBorder="1" applyAlignment="1">
      <alignment horizontal="center" vertical="center"/>
    </xf>
    <xf numFmtId="176" fontId="29" fillId="0" borderId="30" xfId="4" applyNumberFormat="1" applyFont="1" applyBorder="1" applyAlignment="1">
      <alignment horizontal="center" vertical="center"/>
    </xf>
    <xf numFmtId="0" fontId="29" fillId="4" borderId="30" xfId="0" applyFont="1" applyFill="1" applyBorder="1" applyAlignment="1">
      <alignment vertical="center"/>
    </xf>
    <xf numFmtId="0" fontId="29" fillId="4" borderId="30" xfId="0" applyFont="1" applyFill="1" applyBorder="1" applyAlignment="1">
      <alignment vertical="center" wrapText="1"/>
    </xf>
    <xf numFmtId="9" fontId="29" fillId="4" borderId="30" xfId="4" applyFont="1" applyFill="1" applyBorder="1" applyAlignment="1">
      <alignment horizontal="center" vertical="center"/>
    </xf>
    <xf numFmtId="176" fontId="29" fillId="4" borderId="30" xfId="0" applyNumberFormat="1" applyFont="1" applyFill="1" applyBorder="1" applyAlignment="1">
      <alignment horizontal="center" vertical="center"/>
    </xf>
    <xf numFmtId="176" fontId="29" fillId="4" borderId="30" xfId="4" applyNumberFormat="1" applyFont="1" applyFill="1" applyBorder="1" applyAlignment="1">
      <alignment horizontal="center" vertical="center"/>
    </xf>
    <xf numFmtId="0" fontId="29" fillId="0" borderId="30" xfId="0" quotePrefix="1" applyFont="1" applyBorder="1" applyAlignment="1">
      <alignment vertical="center" wrapText="1"/>
    </xf>
    <xf numFmtId="0" fontId="29" fillId="0" borderId="31" xfId="0" applyFont="1" applyBorder="1" applyAlignment="1">
      <alignment vertical="center"/>
    </xf>
    <xf numFmtId="0" fontId="29" fillId="0" borderId="31" xfId="0" applyFont="1" applyBorder="1" applyAlignment="1">
      <alignment vertical="center" wrapText="1"/>
    </xf>
    <xf numFmtId="9" fontId="29" fillId="0" borderId="31" xfId="4" applyFont="1" applyBorder="1" applyAlignment="1">
      <alignment horizontal="center" vertical="center"/>
    </xf>
    <xf numFmtId="176" fontId="29" fillId="0" borderId="31" xfId="0" applyNumberFormat="1" applyFont="1" applyBorder="1" applyAlignment="1">
      <alignment horizontal="center" vertical="center"/>
    </xf>
    <xf numFmtId="176" fontId="29" fillId="0" borderId="31" xfId="4" applyNumberFormat="1" applyFont="1" applyBorder="1" applyAlignment="1">
      <alignment horizontal="center" vertical="center"/>
    </xf>
    <xf numFmtId="0" fontId="47" fillId="0" borderId="89" xfId="0" applyFont="1" applyBorder="1" applyAlignment="1">
      <alignment horizontal="center" vertical="center"/>
    </xf>
    <xf numFmtId="0" fontId="47" fillId="0" borderId="89" xfId="0" applyFont="1" applyBorder="1" applyAlignment="1">
      <alignment horizontal="right" vertical="center" wrapText="1" indent="1"/>
    </xf>
    <xf numFmtId="9" fontId="47" fillId="0" borderId="89" xfId="4" applyFont="1" applyBorder="1" applyAlignment="1">
      <alignment horizontal="center" vertical="center"/>
    </xf>
    <xf numFmtId="176" fontId="47" fillId="0" borderId="89" xfId="0" applyNumberFormat="1" applyFont="1" applyBorder="1" applyAlignment="1">
      <alignment horizontal="center" vertical="center"/>
    </xf>
    <xf numFmtId="176" fontId="47" fillId="0" borderId="89" xfId="4" applyNumberFormat="1" applyFont="1" applyBorder="1" applyAlignment="1">
      <alignment horizontal="center" vertical="center"/>
    </xf>
    <xf numFmtId="0" fontId="47" fillId="0" borderId="89" xfId="0" applyFont="1" applyBorder="1" applyAlignment="1">
      <alignment vertical="center" wrapText="1"/>
    </xf>
    <xf numFmtId="0" fontId="47" fillId="0" borderId="0" xfId="0" applyFont="1" applyAlignment="1">
      <alignment vertical="center" wrapText="1"/>
    </xf>
    <xf numFmtId="9" fontId="47" fillId="0" borderId="0" xfId="4" applyFont="1" applyBorder="1" applyAlignment="1">
      <alignment horizontal="center" vertical="center"/>
    </xf>
    <xf numFmtId="176" fontId="47" fillId="0" borderId="0" xfId="0" applyNumberFormat="1" applyFont="1" applyAlignment="1">
      <alignment horizontal="center" vertical="center"/>
    </xf>
    <xf numFmtId="176" fontId="47" fillId="0" borderId="0" xfId="4" applyNumberFormat="1" applyFont="1" applyBorder="1" applyAlignment="1">
      <alignment horizontal="center" vertical="center"/>
    </xf>
    <xf numFmtId="0" fontId="43" fillId="0" borderId="26" xfId="0" applyFont="1" applyBorder="1" applyAlignment="1">
      <alignment horizontal="center" vertical="center"/>
    </xf>
    <xf numFmtId="9" fontId="47" fillId="0" borderId="0" xfId="4" applyFont="1" applyAlignment="1">
      <alignment horizontal="center" vertical="center"/>
    </xf>
    <xf numFmtId="176" fontId="29" fillId="0" borderId="0" xfId="0" applyNumberFormat="1" applyFont="1" applyAlignment="1">
      <alignment horizontal="center" vertical="center"/>
    </xf>
    <xf numFmtId="0" fontId="29" fillId="0" borderId="0" xfId="0" applyFont="1" applyAlignment="1">
      <alignment vertical="center" wrapText="1"/>
    </xf>
    <xf numFmtId="9" fontId="29" fillId="0" borderId="0" xfId="4" applyFont="1" applyAlignment="1">
      <alignment horizontal="center" vertical="center"/>
    </xf>
    <xf numFmtId="176" fontId="29" fillId="0" borderId="0" xfId="4" applyNumberFormat="1" applyFont="1" applyAlignment="1">
      <alignment horizontal="center" vertical="center"/>
    </xf>
  </cellXfs>
  <cellStyles count="9">
    <cellStyle name="Comma" xfId="3" builtinId="3"/>
    <cellStyle name="Comma [0] 5" xfId="8"/>
    <cellStyle name="Comma 5" xfId="5"/>
    <cellStyle name="Excel Built-in Normal 2" xfId="6"/>
    <cellStyle name="Normal" xfId="0" builtinId="0"/>
    <cellStyle name="Normal 2" xfId="1"/>
    <cellStyle name="Normal 2 2" xfId="2"/>
    <cellStyle name="Normal 2 2 2" xfId="7"/>
    <cellStyle name="Percent" xfId="4" builtinId="5"/>
  </cellStyles>
  <dxfs count="35">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numFmt numFmtId="175" formatCode="&quot;0&quo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fgColor rgb="FF00B050"/>
          <bgColor theme="9"/>
        </patternFill>
      </fill>
    </dxf>
    <dxf>
      <fill>
        <patternFill>
          <fgColor rgb="FF0070C0"/>
          <bgColor rgb="FF0070C0"/>
        </patternFill>
      </fill>
    </dxf>
    <dxf>
      <fill>
        <patternFill>
          <fgColor rgb="FFFFFF00"/>
          <bgColor rgb="FFFFFF00"/>
        </patternFill>
      </fill>
    </dxf>
    <dxf>
      <fill>
        <patternFill>
          <bgColor rgb="FFFFC000"/>
        </patternFill>
      </fill>
    </dxf>
    <dxf>
      <fill>
        <patternFill>
          <bgColor rgb="FFFF0000"/>
        </patternFill>
      </fill>
    </dxf>
    <dxf>
      <fill>
        <patternFill>
          <fgColor rgb="FF00B050"/>
          <bgColor theme="9"/>
        </patternFill>
      </fill>
    </dxf>
    <dxf>
      <fill>
        <patternFill>
          <fgColor rgb="FF0070C0"/>
          <bgColor rgb="FF0070C0"/>
        </patternFill>
      </fill>
    </dxf>
    <dxf>
      <fill>
        <patternFill>
          <fgColor rgb="FFFFFF00"/>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109678</xdr:colOff>
      <xdr:row>0</xdr:row>
      <xdr:rowOff>149678</xdr:rowOff>
    </xdr:from>
    <xdr:to>
      <xdr:col>1</xdr:col>
      <xdr:colOff>1551216</xdr:colOff>
      <xdr:row>2</xdr:row>
      <xdr:rowOff>13605</xdr:rowOff>
    </xdr:to>
    <xdr:sp macro="" textlink="">
      <xdr:nvSpPr>
        <xdr:cNvPr id="4" name="Freeform 30">
          <a:extLst>
            <a:ext uri="{FF2B5EF4-FFF2-40B4-BE49-F238E27FC236}">
              <a16:creationId xmlns:a16="http://schemas.microsoft.com/office/drawing/2014/main" id="{37AF702B-74DF-B363-26DC-59378E6FCE9A}"/>
            </a:ext>
          </a:extLst>
        </xdr:cNvPr>
        <xdr:cNvSpPr/>
      </xdr:nvSpPr>
      <xdr:spPr>
        <a:xfrm rot="-5400000">
          <a:off x="687573" y="-428217"/>
          <a:ext cx="585106" cy="1740895"/>
        </a:xfrm>
        <a:custGeom>
          <a:avLst/>
          <a:gdLst/>
          <a:ahLst/>
          <a:cxnLst/>
          <a:rect l="l" t="t" r="r" b="b"/>
          <a:pathLst>
            <a:path w="668178" h="2181805">
              <a:moveTo>
                <a:pt x="0" y="0"/>
              </a:moveTo>
              <a:lnTo>
                <a:pt x="668178" y="0"/>
              </a:lnTo>
              <a:lnTo>
                <a:pt x="668178" y="2181805"/>
              </a:lnTo>
              <a:lnTo>
                <a:pt x="0" y="2181805"/>
              </a:lnTo>
              <a:lnTo>
                <a:pt x="0" y="0"/>
              </a:lnTo>
              <a:close/>
            </a:path>
          </a:pathLst>
        </a:custGeom>
        <a:blipFill>
          <a:blip xmlns:r="http://schemas.openxmlformats.org/officeDocument/2006/relationships" r:embed="rId1"/>
          <a:stretch>
            <a:fillRect/>
          </a:stretch>
        </a:blipFill>
      </xdr:spPr>
      <xdr:txBody>
        <a:bodyPr wrap="square"/>
        <a:lstStyle/>
        <a:p>
          <a:endParaRPr lang="en-US"/>
        </a:p>
      </xdr:txBody>
    </xdr:sp>
    <xdr:clientData/>
  </xdr:twoCellAnchor>
  <xdr:oneCellAnchor>
    <xdr:from>
      <xdr:col>2</xdr:col>
      <xdr:colOff>149679</xdr:colOff>
      <xdr:row>4</xdr:row>
      <xdr:rowOff>95250</xdr:rowOff>
    </xdr:from>
    <xdr:ext cx="656166" cy="395720"/>
    <xdr:pic>
      <xdr:nvPicPr>
        <xdr:cNvPr id="5" name="Picture 4">
          <a:extLst>
            <a:ext uri="{FF2B5EF4-FFF2-40B4-BE49-F238E27FC236}">
              <a16:creationId xmlns:a16="http://schemas.microsoft.com/office/drawing/2014/main" id="{8241D343-FB8B-4F09-9585-CE78705DAA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2184902" y="1352956"/>
          <a:ext cx="395720" cy="6561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408214</xdr:colOff>
      <xdr:row>4</xdr:row>
      <xdr:rowOff>136071</xdr:rowOff>
    </xdr:from>
    <xdr:ext cx="857248" cy="381870"/>
    <xdr:pic>
      <xdr:nvPicPr>
        <xdr:cNvPr id="6" name="Picture 5">
          <a:extLst>
            <a:ext uri="{FF2B5EF4-FFF2-40B4-BE49-F238E27FC236}">
              <a16:creationId xmlns:a16="http://schemas.microsoft.com/office/drawing/2014/main" id="{7DA230F2-8DFF-4B9C-BC12-1609D84C88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6200000">
          <a:off x="6796332" y="1286311"/>
          <a:ext cx="381870" cy="8572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163285</xdr:colOff>
      <xdr:row>56</xdr:row>
      <xdr:rowOff>54429</xdr:rowOff>
    </xdr:from>
    <xdr:to>
      <xdr:col>5</xdr:col>
      <xdr:colOff>1256350</xdr:colOff>
      <xdr:row>76</xdr:row>
      <xdr:rowOff>139212</xdr:rowOff>
    </xdr:to>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2" y="50414465"/>
          <a:ext cx="6944137" cy="3894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285749</xdr:colOff>
      <xdr:row>56</xdr:row>
      <xdr:rowOff>88447</xdr:rowOff>
    </xdr:from>
    <xdr:to>
      <xdr:col>10</xdr:col>
      <xdr:colOff>1077735</xdr:colOff>
      <xdr:row>72</xdr:row>
      <xdr:rowOff>9072</xdr:rowOff>
    </xdr:to>
    <xdr:pic>
      <xdr:nvPicPr>
        <xdr:cNvPr id="10" name="Picture 9"/>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5139"/>
        <a:stretch/>
      </xdr:blipFill>
      <xdr:spPr bwMode="auto">
        <a:xfrm>
          <a:off x="8069035" y="50448483"/>
          <a:ext cx="4969379" cy="296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1206954</xdr:colOff>
      <xdr:row>56</xdr:row>
      <xdr:rowOff>54429</xdr:rowOff>
    </xdr:from>
    <xdr:to>
      <xdr:col>11</xdr:col>
      <xdr:colOff>2702516</xdr:colOff>
      <xdr:row>69</xdr:row>
      <xdr:rowOff>117929</xdr:rowOff>
    </xdr:to>
    <xdr:pic>
      <xdr:nvPicPr>
        <xdr:cNvPr id="11" name="Picture 10"/>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5021" r="41250"/>
        <a:stretch/>
      </xdr:blipFill>
      <xdr:spPr bwMode="auto">
        <a:xfrm>
          <a:off x="13167633" y="50414465"/>
          <a:ext cx="3046776" cy="2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97905</xdr:colOff>
      <xdr:row>0</xdr:row>
      <xdr:rowOff>171449</xdr:rowOff>
    </xdr:from>
    <xdr:to>
      <xdr:col>20</xdr:col>
      <xdr:colOff>555170</xdr:colOff>
      <xdr:row>48</xdr:row>
      <xdr:rowOff>163532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505" y="171449"/>
          <a:ext cx="12039665" cy="9136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409567</xdr:colOff>
      <xdr:row>15</xdr:row>
      <xdr:rowOff>38100</xdr:rowOff>
    </xdr:from>
    <xdr:to>
      <xdr:col>18</xdr:col>
      <xdr:colOff>333367</xdr:colOff>
      <xdr:row>18</xdr:row>
      <xdr:rowOff>171450</xdr:rowOff>
    </xdr:to>
    <xdr:sp macro="" textlink="">
      <xdr:nvSpPr>
        <xdr:cNvPr id="2" name="Flowchart: Document 1"/>
        <xdr:cNvSpPr/>
      </xdr:nvSpPr>
      <xdr:spPr>
        <a:xfrm>
          <a:off x="9496417" y="2905125"/>
          <a:ext cx="1143000" cy="70485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a:t>
          </a:r>
          <a:r>
            <a:rPr lang="en-US" sz="800" baseline="0"/>
            <a:t> ENGINEERING </a:t>
          </a:r>
        </a:p>
        <a:p>
          <a:pPr algn="ctr"/>
          <a:r>
            <a:rPr lang="en-US" sz="800" b="1" baseline="0"/>
            <a:t>(ENG.P.4.)</a:t>
          </a:r>
          <a:endParaRPr lang="en-US" sz="800" b="1"/>
        </a:p>
      </xdr:txBody>
    </xdr:sp>
    <xdr:clientData/>
  </xdr:twoCellAnchor>
  <xdr:twoCellAnchor editAs="oneCell">
    <xdr:from>
      <xdr:col>17</xdr:col>
      <xdr:colOff>27995</xdr:colOff>
      <xdr:row>9</xdr:row>
      <xdr:rowOff>85725</xdr:rowOff>
    </xdr:from>
    <xdr:to>
      <xdr:col>18</xdr:col>
      <xdr:colOff>105339</xdr:colOff>
      <xdr:row>13</xdr:row>
      <xdr:rowOff>1906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24445" y="1809750"/>
          <a:ext cx="686944" cy="678181"/>
        </a:xfrm>
        <a:prstGeom prst="rect">
          <a:avLst/>
        </a:prstGeom>
      </xdr:spPr>
    </xdr:pic>
    <xdr:clientData/>
  </xdr:twoCellAnchor>
  <xdr:twoCellAnchor editAs="oneCell">
    <xdr:from>
      <xdr:col>25</xdr:col>
      <xdr:colOff>559581</xdr:colOff>
      <xdr:row>19</xdr:row>
      <xdr:rowOff>130950</xdr:rowOff>
    </xdr:from>
    <xdr:to>
      <xdr:col>26</xdr:col>
      <xdr:colOff>529355</xdr:colOff>
      <xdr:row>23</xdr:row>
      <xdr:rowOff>170576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2831" y="3759975"/>
          <a:ext cx="579374" cy="801626"/>
        </a:xfrm>
        <a:prstGeom prst="rect">
          <a:avLst/>
        </a:prstGeom>
      </xdr:spPr>
    </xdr:pic>
    <xdr:clientData/>
  </xdr:twoCellAnchor>
  <xdr:twoCellAnchor editAs="oneCell">
    <xdr:from>
      <xdr:col>10</xdr:col>
      <xdr:colOff>266128</xdr:colOff>
      <xdr:row>20</xdr:row>
      <xdr:rowOff>14250</xdr:rowOff>
    </xdr:from>
    <xdr:to>
      <xdr:col>11</xdr:col>
      <xdr:colOff>352997</xdr:colOff>
      <xdr:row>23</xdr:row>
      <xdr:rowOff>111787</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95378" y="3833775"/>
          <a:ext cx="696469" cy="669037"/>
        </a:xfrm>
        <a:prstGeom prst="rect">
          <a:avLst/>
        </a:prstGeom>
      </xdr:spPr>
    </xdr:pic>
    <xdr:clientData/>
  </xdr:twoCellAnchor>
  <xdr:twoCellAnchor>
    <xdr:from>
      <xdr:col>16</xdr:col>
      <xdr:colOff>333367</xdr:colOff>
      <xdr:row>8</xdr:row>
      <xdr:rowOff>69274</xdr:rowOff>
    </xdr:from>
    <xdr:to>
      <xdr:col>18</xdr:col>
      <xdr:colOff>428617</xdr:colOff>
      <xdr:row>9</xdr:row>
      <xdr:rowOff>168853</xdr:rowOff>
    </xdr:to>
    <xdr:sp macro="" textlink="">
      <xdr:nvSpPr>
        <xdr:cNvPr id="6" name="TextBox 5"/>
        <xdr:cNvSpPr txBox="1"/>
      </xdr:nvSpPr>
      <xdr:spPr>
        <a:xfrm>
          <a:off x="9420217" y="1602799"/>
          <a:ext cx="1314450" cy="290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t>ENGINEERING</a:t>
          </a:r>
        </a:p>
      </xdr:txBody>
    </xdr:sp>
    <xdr:clientData/>
  </xdr:twoCellAnchor>
  <xdr:twoCellAnchor>
    <xdr:from>
      <xdr:col>9</xdr:col>
      <xdr:colOff>333375</xdr:colOff>
      <xdr:row>18</xdr:row>
      <xdr:rowOff>104775</xdr:rowOff>
    </xdr:from>
    <xdr:to>
      <xdr:col>11</xdr:col>
      <xdr:colOff>419100</xdr:colOff>
      <xdr:row>20</xdr:row>
      <xdr:rowOff>180975</xdr:rowOff>
    </xdr:to>
    <xdr:sp macro="" textlink="">
      <xdr:nvSpPr>
        <xdr:cNvPr id="7" name="TextBox 6"/>
        <xdr:cNvSpPr txBox="1"/>
      </xdr:nvSpPr>
      <xdr:spPr>
        <a:xfrm>
          <a:off x="5153025" y="3543300"/>
          <a:ext cx="13049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none"/>
            <a:t>MSD</a:t>
          </a:r>
        </a:p>
      </xdr:txBody>
    </xdr:sp>
    <xdr:clientData/>
  </xdr:twoCellAnchor>
  <xdr:twoCellAnchor>
    <xdr:from>
      <xdr:col>25</xdr:col>
      <xdr:colOff>581025</xdr:colOff>
      <xdr:row>17</xdr:row>
      <xdr:rowOff>180975</xdr:rowOff>
    </xdr:from>
    <xdr:to>
      <xdr:col>28</xdr:col>
      <xdr:colOff>57150</xdr:colOff>
      <xdr:row>20</xdr:row>
      <xdr:rowOff>66675</xdr:rowOff>
    </xdr:to>
    <xdr:sp macro="" textlink="">
      <xdr:nvSpPr>
        <xdr:cNvPr id="8" name="TextBox 7"/>
        <xdr:cNvSpPr txBox="1"/>
      </xdr:nvSpPr>
      <xdr:spPr>
        <a:xfrm>
          <a:off x="15154275" y="3429000"/>
          <a:ext cx="13049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none"/>
            <a:t>UTILITY</a:t>
          </a:r>
        </a:p>
      </xdr:txBody>
    </xdr:sp>
    <xdr:clientData/>
  </xdr:twoCellAnchor>
  <xdr:twoCellAnchor>
    <xdr:from>
      <xdr:col>17</xdr:col>
      <xdr:colOff>371467</xdr:colOff>
      <xdr:row>13</xdr:row>
      <xdr:rowOff>1906</xdr:rowOff>
    </xdr:from>
    <xdr:to>
      <xdr:col>17</xdr:col>
      <xdr:colOff>376230</xdr:colOff>
      <xdr:row>15</xdr:row>
      <xdr:rowOff>38100</xdr:rowOff>
    </xdr:to>
    <xdr:cxnSp macro="">
      <xdr:nvCxnSpPr>
        <xdr:cNvPr id="9" name="Straight Arrow Connector 8"/>
        <xdr:cNvCxnSpPr>
          <a:stCxn id="3" idx="2"/>
          <a:endCxn id="2" idx="0"/>
        </xdr:cNvCxnSpPr>
      </xdr:nvCxnSpPr>
      <xdr:spPr>
        <a:xfrm flipH="1">
          <a:off x="10067917" y="2487931"/>
          <a:ext cx="4763" cy="4171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38100</xdr:colOff>
      <xdr:row>26</xdr:row>
      <xdr:rowOff>9525</xdr:rowOff>
    </xdr:from>
    <xdr:to>
      <xdr:col>11</xdr:col>
      <xdr:colOff>581025</xdr:colOff>
      <xdr:row>31</xdr:row>
      <xdr:rowOff>123825</xdr:rowOff>
    </xdr:to>
    <xdr:sp macro="" textlink="">
      <xdr:nvSpPr>
        <xdr:cNvPr id="10" name="Flowchart: Document 9"/>
        <xdr:cNvSpPr/>
      </xdr:nvSpPr>
      <xdr:spPr>
        <a:xfrm>
          <a:off x="5467350" y="4972050"/>
          <a:ext cx="1152525" cy="106680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a:t>
          </a:r>
          <a:r>
            <a:rPr lang="en-US" sz="800" baseline="0"/>
            <a:t> MANUFACTURE SYSTEM DEVELOPMENT (MSD)</a:t>
          </a:r>
        </a:p>
        <a:p>
          <a:pPr algn="ctr"/>
          <a:r>
            <a:rPr lang="en-US" sz="800" b="1" baseline="0"/>
            <a:t>(MSD.P.1)</a:t>
          </a:r>
          <a:endParaRPr lang="en-US" sz="800" b="1"/>
        </a:p>
      </xdr:txBody>
    </xdr:sp>
    <xdr:clientData/>
  </xdr:twoCellAnchor>
  <xdr:twoCellAnchor>
    <xdr:from>
      <xdr:col>23</xdr:col>
      <xdr:colOff>223238</xdr:colOff>
      <xdr:row>26</xdr:row>
      <xdr:rowOff>28574</xdr:rowOff>
    </xdr:from>
    <xdr:to>
      <xdr:col>25</xdr:col>
      <xdr:colOff>156563</xdr:colOff>
      <xdr:row>32</xdr:row>
      <xdr:rowOff>9525</xdr:rowOff>
    </xdr:to>
    <xdr:sp macro="" textlink="">
      <xdr:nvSpPr>
        <xdr:cNvPr id="11" name="Flowchart: Document 10"/>
        <xdr:cNvSpPr/>
      </xdr:nvSpPr>
      <xdr:spPr>
        <a:xfrm>
          <a:off x="13577288" y="4991099"/>
          <a:ext cx="1152525" cy="1123951"/>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a:t>
          </a:r>
          <a:r>
            <a:rPr lang="en-US" sz="800" baseline="0"/>
            <a:t>  PERBAIKAN SARANA BERDASARKAN PERMINTAAN DARI EKSTERNAL</a:t>
          </a:r>
        </a:p>
        <a:p>
          <a:pPr algn="ctr"/>
          <a:r>
            <a:rPr lang="en-US" sz="800" b="1"/>
            <a:t>(ENG.P.3.)</a:t>
          </a:r>
        </a:p>
      </xdr:txBody>
    </xdr:sp>
    <xdr:clientData/>
  </xdr:twoCellAnchor>
  <xdr:twoCellAnchor>
    <xdr:from>
      <xdr:col>11</xdr:col>
      <xdr:colOff>4763</xdr:colOff>
      <xdr:row>23</xdr:row>
      <xdr:rowOff>111787</xdr:rowOff>
    </xdr:from>
    <xdr:to>
      <xdr:col>11</xdr:col>
      <xdr:colOff>4763</xdr:colOff>
      <xdr:row>26</xdr:row>
      <xdr:rowOff>9525</xdr:rowOff>
    </xdr:to>
    <xdr:cxnSp macro="">
      <xdr:nvCxnSpPr>
        <xdr:cNvPr id="12" name="Straight Arrow Connector 11"/>
        <xdr:cNvCxnSpPr>
          <a:stCxn id="5" idx="2"/>
          <a:endCxn id="10" idx="0"/>
        </xdr:cNvCxnSpPr>
      </xdr:nvCxnSpPr>
      <xdr:spPr>
        <a:xfrm>
          <a:off x="6043613" y="4502812"/>
          <a:ext cx="0" cy="46923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17</xdr:row>
      <xdr:rowOff>9524</xdr:rowOff>
    </xdr:from>
    <xdr:to>
      <xdr:col>16</xdr:col>
      <xdr:colOff>409567</xdr:colOff>
      <xdr:row>20</xdr:row>
      <xdr:rowOff>14249</xdr:rowOff>
    </xdr:to>
    <xdr:cxnSp macro="">
      <xdr:nvCxnSpPr>
        <xdr:cNvPr id="13" name="Elbow Connector 12"/>
        <xdr:cNvCxnSpPr>
          <a:stCxn id="2" idx="1"/>
          <a:endCxn id="5" idx="0"/>
        </xdr:cNvCxnSpPr>
      </xdr:nvCxnSpPr>
      <xdr:spPr>
        <a:xfrm rot="10800000" flipV="1">
          <a:off x="6038850" y="3257549"/>
          <a:ext cx="3457567" cy="57622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241400</xdr:colOff>
      <xdr:row>23</xdr:row>
      <xdr:rowOff>170576</xdr:rowOff>
    </xdr:from>
    <xdr:to>
      <xdr:col>26</xdr:col>
      <xdr:colOff>241854</xdr:colOff>
      <xdr:row>25</xdr:row>
      <xdr:rowOff>190499</xdr:rowOff>
    </xdr:to>
    <xdr:cxnSp macro="">
      <xdr:nvCxnSpPr>
        <xdr:cNvPr id="14" name="Straight Arrow Connector 13"/>
        <xdr:cNvCxnSpPr>
          <a:stCxn id="4" idx="2"/>
          <a:endCxn id="16" idx="0"/>
        </xdr:cNvCxnSpPr>
      </xdr:nvCxnSpPr>
      <xdr:spPr>
        <a:xfrm>
          <a:off x="15424250" y="4561601"/>
          <a:ext cx="454" cy="40092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333367</xdr:colOff>
      <xdr:row>17</xdr:row>
      <xdr:rowOff>9525</xdr:rowOff>
    </xdr:from>
    <xdr:to>
      <xdr:col>26</xdr:col>
      <xdr:colOff>241400</xdr:colOff>
      <xdr:row>19</xdr:row>
      <xdr:rowOff>130950</xdr:rowOff>
    </xdr:to>
    <xdr:cxnSp macro="">
      <xdr:nvCxnSpPr>
        <xdr:cNvPr id="15" name="Elbow Connector 14"/>
        <xdr:cNvCxnSpPr>
          <a:stCxn id="2" idx="3"/>
          <a:endCxn id="4" idx="0"/>
        </xdr:cNvCxnSpPr>
      </xdr:nvCxnSpPr>
      <xdr:spPr>
        <a:xfrm>
          <a:off x="10639417" y="3257550"/>
          <a:ext cx="4784833" cy="50242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275192</xdr:colOff>
      <xdr:row>25</xdr:row>
      <xdr:rowOff>190499</xdr:rowOff>
    </xdr:from>
    <xdr:to>
      <xdr:col>27</xdr:col>
      <xdr:colOff>208517</xdr:colOff>
      <xdr:row>32</xdr:row>
      <xdr:rowOff>95250</xdr:rowOff>
    </xdr:to>
    <xdr:sp macro="" textlink="">
      <xdr:nvSpPr>
        <xdr:cNvPr id="16" name="Flowchart: Document 15"/>
        <xdr:cNvSpPr/>
      </xdr:nvSpPr>
      <xdr:spPr>
        <a:xfrm>
          <a:off x="14848442" y="4962524"/>
          <a:ext cx="1152525" cy="1238251"/>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PEMBUATAN BARU, PEMELIHARAAN, OVERHAUL, DAN PERBAIKAN ALAT/MESIN </a:t>
          </a:r>
          <a:endParaRPr lang="en-US" sz="800" baseline="0"/>
        </a:p>
        <a:p>
          <a:pPr algn="ctr"/>
          <a:r>
            <a:rPr lang="en-US" sz="800" b="1"/>
            <a:t>(ENG.P.1.)</a:t>
          </a:r>
        </a:p>
      </xdr:txBody>
    </xdr:sp>
    <xdr:clientData/>
  </xdr:twoCellAnchor>
  <xdr:twoCellAnchor>
    <xdr:from>
      <xdr:col>32</xdr:col>
      <xdr:colOff>36034</xdr:colOff>
      <xdr:row>26</xdr:row>
      <xdr:rowOff>18184</xdr:rowOff>
    </xdr:from>
    <xdr:to>
      <xdr:col>33</xdr:col>
      <xdr:colOff>578959</xdr:colOff>
      <xdr:row>31</xdr:row>
      <xdr:rowOff>112568</xdr:rowOff>
    </xdr:to>
    <xdr:sp macro="" textlink="">
      <xdr:nvSpPr>
        <xdr:cNvPr id="17" name="Flowchart: Document 16"/>
        <xdr:cNvSpPr/>
      </xdr:nvSpPr>
      <xdr:spPr>
        <a:xfrm>
          <a:off x="18876484" y="4980709"/>
          <a:ext cx="1152525" cy="1046884"/>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PEMBUATAN PR PRODUKSI GENSUP (ENGINEERING)/ NON APS </a:t>
          </a:r>
          <a:endParaRPr lang="en-US" sz="800" baseline="0"/>
        </a:p>
        <a:p>
          <a:pPr algn="ctr"/>
          <a:r>
            <a:rPr lang="en-US" sz="800" b="1"/>
            <a:t>(ENG.P.2.)</a:t>
          </a:r>
        </a:p>
      </xdr:txBody>
    </xdr:sp>
    <xdr:clientData/>
  </xdr:twoCellAnchor>
  <xdr:twoCellAnchor>
    <xdr:from>
      <xdr:col>29</xdr:col>
      <xdr:colOff>481439</xdr:colOff>
      <xdr:row>26</xdr:row>
      <xdr:rowOff>27709</xdr:rowOff>
    </xdr:from>
    <xdr:to>
      <xdr:col>31</xdr:col>
      <xdr:colOff>414765</xdr:colOff>
      <xdr:row>30</xdr:row>
      <xdr:rowOff>37234</xdr:rowOff>
    </xdr:to>
    <xdr:sp macro="" textlink="">
      <xdr:nvSpPr>
        <xdr:cNvPr id="18" name="Flowchart: Document 17"/>
        <xdr:cNvSpPr/>
      </xdr:nvSpPr>
      <xdr:spPr>
        <a:xfrm>
          <a:off x="17493089" y="4990234"/>
          <a:ext cx="1152526" cy="77152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INSTALASI MESIN/ ALAT </a:t>
          </a:r>
          <a:endParaRPr lang="en-US" sz="800" baseline="0"/>
        </a:p>
        <a:p>
          <a:pPr algn="ctr"/>
          <a:r>
            <a:rPr lang="en-US" sz="800" b="1"/>
            <a:t>(ENG.IK.1.)</a:t>
          </a:r>
        </a:p>
      </xdr:txBody>
    </xdr:sp>
    <xdr:clientData/>
  </xdr:twoCellAnchor>
  <xdr:twoCellAnchor>
    <xdr:from>
      <xdr:col>8</xdr:col>
      <xdr:colOff>552450</xdr:colOff>
      <xdr:row>41</xdr:row>
      <xdr:rowOff>9524</xdr:rowOff>
    </xdr:from>
    <xdr:to>
      <xdr:col>10</xdr:col>
      <xdr:colOff>485775</xdr:colOff>
      <xdr:row>46</xdr:row>
      <xdr:rowOff>57149</xdr:rowOff>
    </xdr:to>
    <xdr:sp macro="" textlink="">
      <xdr:nvSpPr>
        <xdr:cNvPr id="19" name="Flowchart: Document 18"/>
        <xdr:cNvSpPr/>
      </xdr:nvSpPr>
      <xdr:spPr>
        <a:xfrm>
          <a:off x="4762500" y="7829549"/>
          <a:ext cx="1152525" cy="100012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PENGENDALIAN BAHAN KIMIA BERBAHAYA</a:t>
          </a:r>
          <a:endParaRPr lang="en-US" sz="800" baseline="0"/>
        </a:p>
        <a:p>
          <a:pPr algn="ctr"/>
          <a:r>
            <a:rPr lang="en-US" sz="800" b="1" baseline="0"/>
            <a:t>(P.HSE.28.)</a:t>
          </a:r>
          <a:endParaRPr lang="en-US" sz="800" b="1"/>
        </a:p>
      </xdr:txBody>
    </xdr:sp>
    <xdr:clientData/>
  </xdr:twoCellAnchor>
  <xdr:twoCellAnchor>
    <xdr:from>
      <xdr:col>6</xdr:col>
      <xdr:colOff>457200</xdr:colOff>
      <xdr:row>41</xdr:row>
      <xdr:rowOff>19050</xdr:rowOff>
    </xdr:from>
    <xdr:to>
      <xdr:col>8</xdr:col>
      <xdr:colOff>390525</xdr:colOff>
      <xdr:row>45</xdr:row>
      <xdr:rowOff>85725</xdr:rowOff>
    </xdr:to>
    <xdr:sp macro="" textlink="">
      <xdr:nvSpPr>
        <xdr:cNvPr id="20" name="Flowchart: Document 19"/>
        <xdr:cNvSpPr/>
      </xdr:nvSpPr>
      <xdr:spPr>
        <a:xfrm>
          <a:off x="3448050" y="7839075"/>
          <a:ext cx="1152525" cy="82867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PEMBATASAN AREA BERBAHAYA</a:t>
          </a:r>
          <a:endParaRPr lang="en-US" sz="800" baseline="0"/>
        </a:p>
        <a:p>
          <a:pPr algn="ctr"/>
          <a:r>
            <a:rPr lang="en-US" sz="800" b="1" baseline="0"/>
            <a:t>(P.HSE.31.)</a:t>
          </a:r>
          <a:endParaRPr lang="en-US" sz="800" b="1"/>
        </a:p>
      </xdr:txBody>
    </xdr:sp>
    <xdr:clientData/>
  </xdr:twoCellAnchor>
  <xdr:twoCellAnchor>
    <xdr:from>
      <xdr:col>13</xdr:col>
      <xdr:colOff>257175</xdr:colOff>
      <xdr:row>41</xdr:row>
      <xdr:rowOff>19051</xdr:rowOff>
    </xdr:from>
    <xdr:to>
      <xdr:col>15</xdr:col>
      <xdr:colOff>190500</xdr:colOff>
      <xdr:row>44</xdr:row>
      <xdr:rowOff>76200</xdr:rowOff>
    </xdr:to>
    <xdr:sp macro="" textlink="">
      <xdr:nvSpPr>
        <xdr:cNvPr id="21" name="Flowchart: Document 20"/>
        <xdr:cNvSpPr/>
      </xdr:nvSpPr>
      <xdr:spPr>
        <a:xfrm>
          <a:off x="7515225" y="7839076"/>
          <a:ext cx="1152525" cy="628649"/>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PEJALAN</a:t>
          </a:r>
          <a:r>
            <a:rPr lang="en-US" sz="800" baseline="0"/>
            <a:t> KAKI</a:t>
          </a:r>
        </a:p>
        <a:p>
          <a:pPr algn="ctr"/>
          <a:r>
            <a:rPr lang="en-US" sz="800" b="1" baseline="0"/>
            <a:t>(MSD.P.2.)</a:t>
          </a:r>
          <a:endParaRPr lang="en-US" sz="800" b="1"/>
        </a:p>
      </xdr:txBody>
    </xdr:sp>
    <xdr:clientData/>
  </xdr:twoCellAnchor>
  <xdr:twoCellAnchor>
    <xdr:from>
      <xdr:col>11</xdr:col>
      <xdr:colOff>114300</xdr:colOff>
      <xdr:row>41</xdr:row>
      <xdr:rowOff>19051</xdr:rowOff>
    </xdr:from>
    <xdr:to>
      <xdr:col>13</xdr:col>
      <xdr:colOff>47625</xdr:colOff>
      <xdr:row>45</xdr:row>
      <xdr:rowOff>152400</xdr:rowOff>
    </xdr:to>
    <xdr:sp macro="" textlink="">
      <xdr:nvSpPr>
        <xdr:cNvPr id="22" name="Flowchart: Document 21"/>
        <xdr:cNvSpPr/>
      </xdr:nvSpPr>
      <xdr:spPr>
        <a:xfrm>
          <a:off x="6153150" y="7839076"/>
          <a:ext cx="1152525" cy="895349"/>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PROSEDUR PENGAJUAN ASSET TERKAIT CAPEX DAN INVESTASI</a:t>
          </a:r>
          <a:endParaRPr lang="en-US" sz="800" baseline="0"/>
        </a:p>
        <a:p>
          <a:pPr algn="ctr"/>
          <a:r>
            <a:rPr lang="en-US" sz="800" b="1" baseline="0"/>
            <a:t>(MSD.P.3.)</a:t>
          </a:r>
          <a:endParaRPr lang="en-US" sz="800" b="1"/>
        </a:p>
      </xdr:txBody>
    </xdr:sp>
    <xdr:clientData/>
  </xdr:twoCellAnchor>
  <xdr:twoCellAnchor>
    <xdr:from>
      <xdr:col>8</xdr:col>
      <xdr:colOff>523875</xdr:colOff>
      <xdr:row>52</xdr:row>
      <xdr:rowOff>85724</xdr:rowOff>
    </xdr:from>
    <xdr:to>
      <xdr:col>10</xdr:col>
      <xdr:colOff>457200</xdr:colOff>
      <xdr:row>56</xdr:row>
      <xdr:rowOff>95250</xdr:rowOff>
    </xdr:to>
    <xdr:sp macro="" textlink="">
      <xdr:nvSpPr>
        <xdr:cNvPr id="23" name="Flowchart: Document 22"/>
        <xdr:cNvSpPr/>
      </xdr:nvSpPr>
      <xdr:spPr>
        <a:xfrm>
          <a:off x="4733925" y="10001249"/>
          <a:ext cx="1152525" cy="77152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PENGANGKATAN MANUAL</a:t>
          </a:r>
          <a:endParaRPr lang="en-US" sz="800" baseline="0"/>
        </a:p>
        <a:p>
          <a:pPr algn="ctr"/>
          <a:r>
            <a:rPr lang="en-US" sz="800" b="1" baseline="0"/>
            <a:t>(IK.HSE.35.)</a:t>
          </a:r>
          <a:endParaRPr lang="en-US" sz="800" b="1"/>
        </a:p>
      </xdr:txBody>
    </xdr:sp>
    <xdr:clientData/>
  </xdr:twoCellAnchor>
  <xdr:twoCellAnchor>
    <xdr:from>
      <xdr:col>4</xdr:col>
      <xdr:colOff>381000</xdr:colOff>
      <xdr:row>52</xdr:row>
      <xdr:rowOff>85724</xdr:rowOff>
    </xdr:from>
    <xdr:to>
      <xdr:col>6</xdr:col>
      <xdr:colOff>314325</xdr:colOff>
      <xdr:row>56</xdr:row>
      <xdr:rowOff>95250</xdr:rowOff>
    </xdr:to>
    <xdr:sp macro="" textlink="">
      <xdr:nvSpPr>
        <xdr:cNvPr id="24" name="Flowchart: Document 23"/>
        <xdr:cNvSpPr/>
      </xdr:nvSpPr>
      <xdr:spPr>
        <a:xfrm>
          <a:off x="2152650" y="10001249"/>
          <a:ext cx="1152525" cy="77152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PENGELASAN DAN PEMOTONGAN</a:t>
          </a:r>
          <a:endParaRPr lang="en-US" sz="800" baseline="0"/>
        </a:p>
        <a:p>
          <a:pPr algn="ctr"/>
          <a:r>
            <a:rPr lang="en-US" sz="800" b="1" baseline="0"/>
            <a:t>(IK.HSE.36.)</a:t>
          </a:r>
          <a:endParaRPr lang="en-US" sz="800" b="1"/>
        </a:p>
      </xdr:txBody>
    </xdr:sp>
    <xdr:clientData/>
  </xdr:twoCellAnchor>
  <xdr:twoCellAnchor>
    <xdr:from>
      <xdr:col>6</xdr:col>
      <xdr:colOff>447675</xdr:colOff>
      <xdr:row>52</xdr:row>
      <xdr:rowOff>85724</xdr:rowOff>
    </xdr:from>
    <xdr:to>
      <xdr:col>8</xdr:col>
      <xdr:colOff>381000</xdr:colOff>
      <xdr:row>56</xdr:row>
      <xdr:rowOff>95250</xdr:rowOff>
    </xdr:to>
    <xdr:sp macro="" textlink="">
      <xdr:nvSpPr>
        <xdr:cNvPr id="25" name="Flowchart: Document 24"/>
        <xdr:cNvSpPr/>
      </xdr:nvSpPr>
      <xdr:spPr>
        <a:xfrm>
          <a:off x="3438525" y="10001249"/>
          <a:ext cx="1152525" cy="77152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PENGENDALIAN KEBISINGAN</a:t>
          </a:r>
          <a:endParaRPr lang="en-US" sz="800" baseline="0"/>
        </a:p>
        <a:p>
          <a:pPr algn="ctr"/>
          <a:r>
            <a:rPr lang="en-US" sz="800" b="1" baseline="0"/>
            <a:t>(IK.HSE.49.)</a:t>
          </a:r>
          <a:endParaRPr lang="en-US" sz="800" b="1"/>
        </a:p>
      </xdr:txBody>
    </xdr:sp>
    <xdr:clientData/>
  </xdr:twoCellAnchor>
  <xdr:twoCellAnchor>
    <xdr:from>
      <xdr:col>12</xdr:col>
      <xdr:colOff>219075</xdr:colOff>
      <xdr:row>47</xdr:row>
      <xdr:rowOff>19050</xdr:rowOff>
    </xdr:from>
    <xdr:to>
      <xdr:col>14</xdr:col>
      <xdr:colOff>152400</xdr:colOff>
      <xdr:row>51</xdr:row>
      <xdr:rowOff>28576</xdr:rowOff>
    </xdr:to>
    <xdr:sp macro="" textlink="">
      <xdr:nvSpPr>
        <xdr:cNvPr id="26" name="Flowchart: Document 25"/>
        <xdr:cNvSpPr/>
      </xdr:nvSpPr>
      <xdr:spPr>
        <a:xfrm>
          <a:off x="6867525" y="8982075"/>
          <a:ext cx="1152525" cy="77152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PENANDAAN JALUR PEJALAN KAKI</a:t>
          </a:r>
          <a:endParaRPr lang="en-US" sz="800" baseline="0"/>
        </a:p>
        <a:p>
          <a:pPr algn="ctr"/>
          <a:r>
            <a:rPr lang="en-US" sz="800" b="1" baseline="0"/>
            <a:t>(MSD.IK.1.)</a:t>
          </a:r>
          <a:endParaRPr lang="en-US" sz="800" b="1"/>
        </a:p>
      </xdr:txBody>
    </xdr:sp>
    <xdr:clientData/>
  </xdr:twoCellAnchor>
  <xdr:twoCellAnchor>
    <xdr:from>
      <xdr:col>14</xdr:col>
      <xdr:colOff>295275</xdr:colOff>
      <xdr:row>47</xdr:row>
      <xdr:rowOff>19050</xdr:rowOff>
    </xdr:from>
    <xdr:to>
      <xdr:col>16</xdr:col>
      <xdr:colOff>228600</xdr:colOff>
      <xdr:row>51</xdr:row>
      <xdr:rowOff>28576</xdr:rowOff>
    </xdr:to>
    <xdr:sp macro="" textlink="">
      <xdr:nvSpPr>
        <xdr:cNvPr id="27" name="Flowchart: Document 26"/>
        <xdr:cNvSpPr/>
      </xdr:nvSpPr>
      <xdr:spPr>
        <a:xfrm>
          <a:off x="8162925" y="8982075"/>
          <a:ext cx="1152525" cy="77152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PEMASANGAN RAMBU</a:t>
          </a:r>
          <a:endParaRPr lang="en-US" sz="800" baseline="0"/>
        </a:p>
        <a:p>
          <a:pPr algn="ctr"/>
          <a:r>
            <a:rPr lang="en-US" sz="800" b="1" baseline="0"/>
            <a:t>(MSD.IK.2.)</a:t>
          </a:r>
          <a:endParaRPr lang="en-US" sz="800" b="1"/>
        </a:p>
      </xdr:txBody>
    </xdr:sp>
    <xdr:clientData/>
  </xdr:twoCellAnchor>
  <xdr:twoCellAnchor>
    <xdr:from>
      <xdr:col>21</xdr:col>
      <xdr:colOff>12130</xdr:colOff>
      <xdr:row>50</xdr:row>
      <xdr:rowOff>9524</xdr:rowOff>
    </xdr:from>
    <xdr:to>
      <xdr:col>22</xdr:col>
      <xdr:colOff>551592</xdr:colOff>
      <xdr:row>55</xdr:row>
      <xdr:rowOff>19049</xdr:rowOff>
    </xdr:to>
    <xdr:sp macro="" textlink="">
      <xdr:nvSpPr>
        <xdr:cNvPr id="28" name="Flowchart: Document 27"/>
        <xdr:cNvSpPr/>
      </xdr:nvSpPr>
      <xdr:spPr>
        <a:xfrm>
          <a:off x="12146980" y="9544049"/>
          <a:ext cx="1149062" cy="96202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INSTRUKI KERJA CARA DAN PROSES PENGGUNAAN BOR TANGAN </a:t>
          </a:r>
          <a:endParaRPr lang="en-US" sz="800" baseline="0"/>
        </a:p>
        <a:p>
          <a:pPr algn="ctr"/>
          <a:r>
            <a:rPr lang="en-US" sz="800" b="1"/>
            <a:t>(ENG.IK.2.)</a:t>
          </a:r>
        </a:p>
      </xdr:txBody>
    </xdr:sp>
    <xdr:clientData/>
  </xdr:twoCellAnchor>
  <xdr:twoCellAnchor>
    <xdr:from>
      <xdr:col>23</xdr:col>
      <xdr:colOff>126431</xdr:colOff>
      <xdr:row>50</xdr:row>
      <xdr:rowOff>9524</xdr:rowOff>
    </xdr:from>
    <xdr:to>
      <xdr:col>25</xdr:col>
      <xdr:colOff>59756</xdr:colOff>
      <xdr:row>55</xdr:row>
      <xdr:rowOff>19049</xdr:rowOff>
    </xdr:to>
    <xdr:sp macro="" textlink="">
      <xdr:nvSpPr>
        <xdr:cNvPr id="29" name="Flowchart: Document 28"/>
        <xdr:cNvSpPr/>
      </xdr:nvSpPr>
      <xdr:spPr>
        <a:xfrm>
          <a:off x="13480481" y="9544049"/>
          <a:ext cx="1152525" cy="96202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INSTRUKI KERJA CARA DAN PROSES PENGGUNAAN GERINDA TANGAN </a:t>
          </a:r>
          <a:endParaRPr lang="en-US" sz="800" baseline="0"/>
        </a:p>
        <a:p>
          <a:pPr algn="ctr"/>
          <a:r>
            <a:rPr lang="en-US" sz="800" b="1"/>
            <a:t>(ENG.IK.3.)</a:t>
          </a:r>
        </a:p>
      </xdr:txBody>
    </xdr:sp>
    <xdr:clientData/>
  </xdr:twoCellAnchor>
  <xdr:twoCellAnchor>
    <xdr:from>
      <xdr:col>27</xdr:col>
      <xdr:colOff>253707</xdr:colOff>
      <xdr:row>50</xdr:row>
      <xdr:rowOff>19050</xdr:rowOff>
    </xdr:from>
    <xdr:to>
      <xdr:col>29</xdr:col>
      <xdr:colOff>187031</xdr:colOff>
      <xdr:row>54</xdr:row>
      <xdr:rowOff>171450</xdr:rowOff>
    </xdr:to>
    <xdr:sp macro="" textlink="">
      <xdr:nvSpPr>
        <xdr:cNvPr id="30" name="Flowchart: Document 29"/>
        <xdr:cNvSpPr/>
      </xdr:nvSpPr>
      <xdr:spPr>
        <a:xfrm>
          <a:off x="16046157" y="9553575"/>
          <a:ext cx="1152524" cy="91440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INSTRUKI KERJA CARA DAN PROSES PENGGUNAAN MESIN BOR </a:t>
          </a:r>
          <a:endParaRPr lang="en-US" sz="800" baseline="0"/>
        </a:p>
        <a:p>
          <a:pPr algn="ctr"/>
          <a:r>
            <a:rPr lang="en-US" sz="800" b="1"/>
            <a:t>(ENG.IK.4.)</a:t>
          </a:r>
        </a:p>
      </xdr:txBody>
    </xdr:sp>
    <xdr:clientData/>
  </xdr:twoCellAnchor>
  <xdr:twoCellAnchor>
    <xdr:from>
      <xdr:col>29</xdr:col>
      <xdr:colOff>444206</xdr:colOff>
      <xdr:row>50</xdr:row>
      <xdr:rowOff>19050</xdr:rowOff>
    </xdr:from>
    <xdr:to>
      <xdr:col>31</xdr:col>
      <xdr:colOff>377532</xdr:colOff>
      <xdr:row>54</xdr:row>
      <xdr:rowOff>161926</xdr:rowOff>
    </xdr:to>
    <xdr:sp macro="" textlink="">
      <xdr:nvSpPr>
        <xdr:cNvPr id="31" name="Flowchart: Document 30"/>
        <xdr:cNvSpPr/>
      </xdr:nvSpPr>
      <xdr:spPr>
        <a:xfrm>
          <a:off x="17455856" y="9553575"/>
          <a:ext cx="1152526" cy="904876"/>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INSTRUKI KERJA CARA DAN PROSES PENGGUNAAN MESIN LAS CO2 </a:t>
          </a:r>
          <a:endParaRPr lang="en-US" sz="800" baseline="0"/>
        </a:p>
        <a:p>
          <a:pPr algn="ctr"/>
          <a:r>
            <a:rPr lang="en-US" sz="800" b="1"/>
            <a:t>(ENG.IK.5.)</a:t>
          </a:r>
        </a:p>
      </xdr:txBody>
    </xdr:sp>
    <xdr:clientData/>
  </xdr:twoCellAnchor>
  <xdr:twoCellAnchor>
    <xdr:from>
      <xdr:col>32</xdr:col>
      <xdr:colOff>15581</xdr:colOff>
      <xdr:row>50</xdr:row>
      <xdr:rowOff>0</xdr:rowOff>
    </xdr:from>
    <xdr:to>
      <xdr:col>33</xdr:col>
      <xdr:colOff>555043</xdr:colOff>
      <xdr:row>54</xdr:row>
      <xdr:rowOff>171450</xdr:rowOff>
    </xdr:to>
    <xdr:sp macro="" textlink="">
      <xdr:nvSpPr>
        <xdr:cNvPr id="32" name="Flowchart: Document 31"/>
        <xdr:cNvSpPr/>
      </xdr:nvSpPr>
      <xdr:spPr>
        <a:xfrm>
          <a:off x="18856031" y="9534525"/>
          <a:ext cx="1149062" cy="93345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INSTRUKI KERJA CARA DAN PROSES PENGGUNAAN MESIN MILLING </a:t>
          </a:r>
          <a:endParaRPr lang="en-US" sz="800" baseline="0"/>
        </a:p>
        <a:p>
          <a:pPr algn="ctr"/>
          <a:r>
            <a:rPr lang="en-US" sz="800" b="1"/>
            <a:t>(ENG.IK.6.)</a:t>
          </a:r>
        </a:p>
      </xdr:txBody>
    </xdr:sp>
    <xdr:clientData/>
  </xdr:twoCellAnchor>
  <xdr:twoCellAnchor>
    <xdr:from>
      <xdr:col>23</xdr:col>
      <xdr:colOff>223238</xdr:colOff>
      <xdr:row>33</xdr:row>
      <xdr:rowOff>28575</xdr:rowOff>
    </xdr:from>
    <xdr:to>
      <xdr:col>25</xdr:col>
      <xdr:colOff>156563</xdr:colOff>
      <xdr:row>37</xdr:row>
      <xdr:rowOff>104775</xdr:rowOff>
    </xdr:to>
    <xdr:sp macro="" textlink="">
      <xdr:nvSpPr>
        <xdr:cNvPr id="33" name="Flowchart: Document 32"/>
        <xdr:cNvSpPr/>
      </xdr:nvSpPr>
      <xdr:spPr>
        <a:xfrm>
          <a:off x="13577288" y="6324600"/>
          <a:ext cx="1152525" cy="83820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TATA CARA PENGISIAN FORMULIR F-018 </a:t>
          </a:r>
          <a:endParaRPr lang="en-US" sz="800" baseline="0"/>
        </a:p>
        <a:p>
          <a:pPr algn="ctr"/>
          <a:r>
            <a:rPr lang="en-US" sz="800" b="1"/>
            <a:t>(ENG.IK.7.)</a:t>
          </a:r>
        </a:p>
      </xdr:txBody>
    </xdr:sp>
    <xdr:clientData/>
  </xdr:twoCellAnchor>
  <xdr:twoCellAnchor>
    <xdr:from>
      <xdr:col>10</xdr:col>
      <xdr:colOff>47625</xdr:colOff>
      <xdr:row>57</xdr:row>
      <xdr:rowOff>171450</xdr:rowOff>
    </xdr:from>
    <xdr:to>
      <xdr:col>11</xdr:col>
      <xdr:colOff>590550</xdr:colOff>
      <xdr:row>62</xdr:row>
      <xdr:rowOff>57150</xdr:rowOff>
    </xdr:to>
    <xdr:sp macro="" textlink="">
      <xdr:nvSpPr>
        <xdr:cNvPr id="34" name="Flowchart: Document 33"/>
        <xdr:cNvSpPr/>
      </xdr:nvSpPr>
      <xdr:spPr>
        <a:xfrm>
          <a:off x="5476875" y="11039475"/>
          <a:ext cx="1152525" cy="83820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AUTONOMOUS MAINTENANCE </a:t>
          </a:r>
          <a:endParaRPr lang="en-US" sz="800" baseline="0"/>
        </a:p>
        <a:p>
          <a:pPr algn="ctr"/>
          <a:r>
            <a:rPr lang="en-US" sz="800" b="1"/>
            <a:t>(MSD.IK.3.)</a:t>
          </a:r>
        </a:p>
      </xdr:txBody>
    </xdr:sp>
    <xdr:clientData/>
  </xdr:twoCellAnchor>
  <xdr:twoCellAnchor>
    <xdr:from>
      <xdr:col>7</xdr:col>
      <xdr:colOff>381000</xdr:colOff>
      <xdr:row>32</xdr:row>
      <xdr:rowOff>9525</xdr:rowOff>
    </xdr:from>
    <xdr:to>
      <xdr:col>9</xdr:col>
      <xdr:colOff>323850</xdr:colOff>
      <xdr:row>37</xdr:row>
      <xdr:rowOff>171450</xdr:rowOff>
    </xdr:to>
    <xdr:sp macro="" textlink="">
      <xdr:nvSpPr>
        <xdr:cNvPr id="35" name="Flowchart: Multidocument 34"/>
        <xdr:cNvSpPr/>
      </xdr:nvSpPr>
      <xdr:spPr>
        <a:xfrm>
          <a:off x="3981450" y="6115050"/>
          <a:ext cx="1162050" cy="11144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PERMINTAAN SISTEM MANUFAKTUR</a:t>
          </a:r>
        </a:p>
        <a:p>
          <a:pPr algn="ctr"/>
          <a:r>
            <a:rPr lang="en-US" sz="800" b="1"/>
            <a:t>(MSD/F-002)</a:t>
          </a:r>
        </a:p>
      </xdr:txBody>
    </xdr:sp>
    <xdr:clientData/>
  </xdr:twoCellAnchor>
  <xdr:twoCellAnchor>
    <xdr:from>
      <xdr:col>5</xdr:col>
      <xdr:colOff>266700</xdr:colOff>
      <xdr:row>32</xdr:row>
      <xdr:rowOff>19050</xdr:rowOff>
    </xdr:from>
    <xdr:to>
      <xdr:col>7</xdr:col>
      <xdr:colOff>209550</xdr:colOff>
      <xdr:row>37</xdr:row>
      <xdr:rowOff>180975</xdr:rowOff>
    </xdr:to>
    <xdr:sp macro="" textlink="">
      <xdr:nvSpPr>
        <xdr:cNvPr id="36" name="Flowchart: Multidocument 35"/>
        <xdr:cNvSpPr/>
      </xdr:nvSpPr>
      <xdr:spPr>
        <a:xfrm>
          <a:off x="2647950" y="6124575"/>
          <a:ext cx="1162050" cy="11144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MONITORING &amp; KONTROL</a:t>
          </a:r>
        </a:p>
        <a:p>
          <a:pPr algn="ctr"/>
          <a:r>
            <a:rPr lang="en-US" sz="800" b="1"/>
            <a:t>(MSD/F-006)</a:t>
          </a:r>
        </a:p>
      </xdr:txBody>
    </xdr:sp>
    <xdr:clientData/>
  </xdr:twoCellAnchor>
  <xdr:twoCellAnchor>
    <xdr:from>
      <xdr:col>3</xdr:col>
      <xdr:colOff>180975</xdr:colOff>
      <xdr:row>32</xdr:row>
      <xdr:rowOff>28575</xdr:rowOff>
    </xdr:from>
    <xdr:to>
      <xdr:col>5</xdr:col>
      <xdr:colOff>123825</xdr:colOff>
      <xdr:row>38</xdr:row>
      <xdr:rowOff>0</xdr:rowOff>
    </xdr:to>
    <xdr:sp macro="" textlink="">
      <xdr:nvSpPr>
        <xdr:cNvPr id="37" name="Flowchart: Multidocument 36"/>
        <xdr:cNvSpPr/>
      </xdr:nvSpPr>
      <xdr:spPr>
        <a:xfrm>
          <a:off x="1343025" y="6134100"/>
          <a:ext cx="1162050" cy="11144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EVALUASI &amp; KOMPLAIN KE MSD</a:t>
          </a:r>
        </a:p>
        <a:p>
          <a:pPr algn="ctr"/>
          <a:r>
            <a:rPr lang="en-US" sz="800" b="1"/>
            <a:t>(MSD/F-007)</a:t>
          </a:r>
        </a:p>
      </xdr:txBody>
    </xdr:sp>
    <xdr:clientData/>
  </xdr:twoCellAnchor>
  <xdr:twoCellAnchor>
    <xdr:from>
      <xdr:col>18</xdr:col>
      <xdr:colOff>459581</xdr:colOff>
      <xdr:row>63</xdr:row>
      <xdr:rowOff>26195</xdr:rowOff>
    </xdr:from>
    <xdr:to>
      <xdr:col>20</xdr:col>
      <xdr:colOff>404813</xdr:colOff>
      <xdr:row>66</xdr:row>
      <xdr:rowOff>159544</xdr:rowOff>
    </xdr:to>
    <xdr:sp macro="" textlink="">
      <xdr:nvSpPr>
        <xdr:cNvPr id="38" name="Flowchart: Multidocument 37"/>
        <xdr:cNvSpPr/>
      </xdr:nvSpPr>
      <xdr:spPr>
        <a:xfrm>
          <a:off x="10765631" y="12037220"/>
          <a:ext cx="1164432" cy="704849"/>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SURAT KELUAR</a:t>
          </a:r>
        </a:p>
        <a:p>
          <a:pPr algn="ctr"/>
          <a:r>
            <a:rPr lang="en-US" sz="800" b="1"/>
            <a:t>(ENG/F-001)</a:t>
          </a:r>
        </a:p>
      </xdr:txBody>
    </xdr:sp>
    <xdr:clientData/>
  </xdr:twoCellAnchor>
  <xdr:twoCellAnchor>
    <xdr:from>
      <xdr:col>14</xdr:col>
      <xdr:colOff>219075</xdr:colOff>
      <xdr:row>63</xdr:row>
      <xdr:rowOff>19052</xdr:rowOff>
    </xdr:from>
    <xdr:to>
      <xdr:col>16</xdr:col>
      <xdr:colOff>164307</xdr:colOff>
      <xdr:row>69</xdr:row>
      <xdr:rowOff>95251</xdr:rowOff>
    </xdr:to>
    <xdr:sp macro="" textlink="">
      <xdr:nvSpPr>
        <xdr:cNvPr id="39" name="Flowchart: Multidocument 38"/>
        <xdr:cNvSpPr/>
      </xdr:nvSpPr>
      <xdr:spPr>
        <a:xfrm>
          <a:off x="8086725" y="12030077"/>
          <a:ext cx="1164432" cy="1219199"/>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EFEKTIFITAS</a:t>
          </a:r>
          <a:r>
            <a:rPr lang="en-US" sz="800" baseline="0"/>
            <a:t> PENGGUNAAN ALAT &amp; MESIN</a:t>
          </a:r>
          <a:endParaRPr lang="en-US" sz="800"/>
        </a:p>
        <a:p>
          <a:pPr algn="ctr"/>
          <a:r>
            <a:rPr lang="en-US" sz="800" b="1"/>
            <a:t>(MSD/F-003)</a:t>
          </a:r>
        </a:p>
      </xdr:txBody>
    </xdr:sp>
    <xdr:clientData/>
  </xdr:twoCellAnchor>
  <xdr:twoCellAnchor>
    <xdr:from>
      <xdr:col>12</xdr:col>
      <xdr:colOff>126207</xdr:colOff>
      <xdr:row>63</xdr:row>
      <xdr:rowOff>33340</xdr:rowOff>
    </xdr:from>
    <xdr:to>
      <xdr:col>14</xdr:col>
      <xdr:colOff>71438</xdr:colOff>
      <xdr:row>69</xdr:row>
      <xdr:rowOff>109539</xdr:rowOff>
    </xdr:to>
    <xdr:sp macro="" textlink="">
      <xdr:nvSpPr>
        <xdr:cNvPr id="40" name="Flowchart: Multidocument 39"/>
        <xdr:cNvSpPr/>
      </xdr:nvSpPr>
      <xdr:spPr>
        <a:xfrm>
          <a:off x="6774657" y="12044365"/>
          <a:ext cx="1164431" cy="1219199"/>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BERITA ACARA DARI MSD</a:t>
          </a:r>
        </a:p>
        <a:p>
          <a:pPr algn="ctr"/>
          <a:r>
            <a:rPr lang="en-US" sz="800" b="1"/>
            <a:t>(MSD/F-004)</a:t>
          </a:r>
        </a:p>
      </xdr:txBody>
    </xdr:sp>
    <xdr:clientData/>
  </xdr:twoCellAnchor>
  <xdr:twoCellAnchor>
    <xdr:from>
      <xdr:col>20</xdr:col>
      <xdr:colOff>590550</xdr:colOff>
      <xdr:row>63</xdr:row>
      <xdr:rowOff>11907</xdr:rowOff>
    </xdr:from>
    <xdr:to>
      <xdr:col>22</xdr:col>
      <xdr:colOff>535781</xdr:colOff>
      <xdr:row>66</xdr:row>
      <xdr:rowOff>88106</xdr:rowOff>
    </xdr:to>
    <xdr:sp macro="" textlink="">
      <xdr:nvSpPr>
        <xdr:cNvPr id="41" name="Flowchart: Multidocument 40"/>
        <xdr:cNvSpPr/>
      </xdr:nvSpPr>
      <xdr:spPr>
        <a:xfrm>
          <a:off x="12115800" y="12022932"/>
          <a:ext cx="1164431" cy="647699"/>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NOTULEN </a:t>
          </a:r>
        </a:p>
        <a:p>
          <a:pPr algn="ctr"/>
          <a:r>
            <a:rPr lang="en-US" sz="800" b="1"/>
            <a:t>(MSD/F-005)</a:t>
          </a:r>
        </a:p>
      </xdr:txBody>
    </xdr:sp>
    <xdr:clientData/>
  </xdr:twoCellAnchor>
  <xdr:twoCellAnchor>
    <xdr:from>
      <xdr:col>4</xdr:col>
      <xdr:colOff>38100</xdr:colOff>
      <xdr:row>46</xdr:row>
      <xdr:rowOff>9527</xdr:rowOff>
    </xdr:from>
    <xdr:to>
      <xdr:col>5</xdr:col>
      <xdr:colOff>590550</xdr:colOff>
      <xdr:row>50</xdr:row>
      <xdr:rowOff>47625</xdr:rowOff>
    </xdr:to>
    <xdr:sp macro="" textlink="">
      <xdr:nvSpPr>
        <xdr:cNvPr id="42" name="Flowchart: Multidocument 41"/>
        <xdr:cNvSpPr/>
      </xdr:nvSpPr>
      <xdr:spPr>
        <a:xfrm>
          <a:off x="1809750" y="8782052"/>
          <a:ext cx="1162050" cy="800098"/>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DATA AKSES</a:t>
          </a:r>
          <a:r>
            <a:rPr lang="en-US" sz="800" baseline="0"/>
            <a:t> TERBATAS</a:t>
          </a:r>
          <a:endParaRPr lang="en-US" sz="800"/>
        </a:p>
        <a:p>
          <a:pPr algn="ctr"/>
          <a:r>
            <a:rPr lang="en-US" sz="800" b="1"/>
            <a:t>(HSE/F-008)</a:t>
          </a:r>
        </a:p>
      </xdr:txBody>
    </xdr:sp>
    <xdr:clientData/>
  </xdr:twoCellAnchor>
  <xdr:twoCellAnchor>
    <xdr:from>
      <xdr:col>21</xdr:col>
      <xdr:colOff>19050</xdr:colOff>
      <xdr:row>38</xdr:row>
      <xdr:rowOff>19049</xdr:rowOff>
    </xdr:from>
    <xdr:to>
      <xdr:col>22</xdr:col>
      <xdr:colOff>571500</xdr:colOff>
      <xdr:row>46</xdr:row>
      <xdr:rowOff>9525</xdr:rowOff>
    </xdr:to>
    <xdr:sp macro="" textlink="">
      <xdr:nvSpPr>
        <xdr:cNvPr id="43" name="Flowchart: Multidocument 42"/>
        <xdr:cNvSpPr/>
      </xdr:nvSpPr>
      <xdr:spPr>
        <a:xfrm>
          <a:off x="12153900" y="7267574"/>
          <a:ext cx="1162050" cy="1514476"/>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PERMINTAAN PERBAIKAN</a:t>
          </a:r>
          <a:r>
            <a:rPr lang="en-US" sz="800" baseline="0"/>
            <a:t> DAN MONITORING ALAT/ MESIN EKSTERNAL</a:t>
          </a:r>
          <a:endParaRPr lang="en-US" sz="800"/>
        </a:p>
        <a:p>
          <a:pPr algn="ctr"/>
          <a:r>
            <a:rPr lang="en-US" sz="800" b="1"/>
            <a:t>(ENG/F-018)</a:t>
          </a:r>
        </a:p>
      </xdr:txBody>
    </xdr:sp>
    <xdr:clientData/>
  </xdr:twoCellAnchor>
  <xdr:twoCellAnchor>
    <xdr:from>
      <xdr:col>18</xdr:col>
      <xdr:colOff>514350</xdr:colOff>
      <xdr:row>38</xdr:row>
      <xdr:rowOff>19049</xdr:rowOff>
    </xdr:from>
    <xdr:to>
      <xdr:col>20</xdr:col>
      <xdr:colOff>457200</xdr:colOff>
      <xdr:row>46</xdr:row>
      <xdr:rowOff>9525</xdr:rowOff>
    </xdr:to>
    <xdr:sp macro="" textlink="">
      <xdr:nvSpPr>
        <xdr:cNvPr id="44" name="Flowchart: Multidocument 43"/>
        <xdr:cNvSpPr/>
      </xdr:nvSpPr>
      <xdr:spPr>
        <a:xfrm>
          <a:off x="10820400" y="7267574"/>
          <a:ext cx="1162050" cy="1514476"/>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BERITA</a:t>
          </a:r>
          <a:r>
            <a:rPr lang="en-US" sz="800" baseline="0"/>
            <a:t> ACARA SERAH TERIMA SARANA PRODUKSI HASIL PERBAIKAN (EKSTERNAL)</a:t>
          </a:r>
          <a:endParaRPr lang="en-US" sz="800"/>
        </a:p>
        <a:p>
          <a:pPr algn="ctr"/>
          <a:r>
            <a:rPr lang="en-US" sz="800" b="1"/>
            <a:t>(ENG/F-019)</a:t>
          </a:r>
        </a:p>
      </xdr:txBody>
    </xdr:sp>
    <xdr:clientData/>
  </xdr:twoCellAnchor>
  <xdr:twoCellAnchor>
    <xdr:from>
      <xdr:col>8</xdr:col>
      <xdr:colOff>0</xdr:colOff>
      <xdr:row>62</xdr:row>
      <xdr:rowOff>180974</xdr:rowOff>
    </xdr:from>
    <xdr:to>
      <xdr:col>9</xdr:col>
      <xdr:colOff>552450</xdr:colOff>
      <xdr:row>67</xdr:row>
      <xdr:rowOff>85725</xdr:rowOff>
    </xdr:to>
    <xdr:sp macro="" textlink="">
      <xdr:nvSpPr>
        <xdr:cNvPr id="45" name="Flowchart: Multidocument 44"/>
        <xdr:cNvSpPr/>
      </xdr:nvSpPr>
      <xdr:spPr>
        <a:xfrm>
          <a:off x="4210050" y="12001499"/>
          <a:ext cx="1162050" cy="857251"/>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AUTONOMOUS</a:t>
          </a:r>
          <a:r>
            <a:rPr lang="en-US" sz="800" baseline="0"/>
            <a:t> MAINTENANCE</a:t>
          </a:r>
          <a:endParaRPr lang="en-US" sz="800"/>
        </a:p>
        <a:p>
          <a:pPr algn="ctr"/>
          <a:r>
            <a:rPr lang="en-US" sz="800" b="1"/>
            <a:t>(ENG/F-020)</a:t>
          </a:r>
        </a:p>
      </xdr:txBody>
    </xdr:sp>
    <xdr:clientData/>
  </xdr:twoCellAnchor>
  <xdr:twoCellAnchor>
    <xdr:from>
      <xdr:col>26</xdr:col>
      <xdr:colOff>605275</xdr:colOff>
      <xdr:row>38</xdr:row>
      <xdr:rowOff>10381</xdr:rowOff>
    </xdr:from>
    <xdr:to>
      <xdr:col>28</xdr:col>
      <xdr:colOff>548126</xdr:colOff>
      <xdr:row>46</xdr:row>
      <xdr:rowOff>857</xdr:rowOff>
    </xdr:to>
    <xdr:sp macro="" textlink="">
      <xdr:nvSpPr>
        <xdr:cNvPr id="46" name="Flowchart: Multidocument 45"/>
        <xdr:cNvSpPr/>
      </xdr:nvSpPr>
      <xdr:spPr>
        <a:xfrm>
          <a:off x="15788125" y="7258906"/>
          <a:ext cx="1162051" cy="1514476"/>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FORMULIR PERMINTAAN PERBAIKAN</a:t>
          </a:r>
          <a:r>
            <a:rPr lang="en-US" sz="800" baseline="0"/>
            <a:t> DAN MONITORING ALAT/ MESIN INTERNAL</a:t>
          </a:r>
          <a:endParaRPr lang="en-US" sz="800"/>
        </a:p>
        <a:p>
          <a:pPr algn="ctr"/>
          <a:r>
            <a:rPr lang="en-US" sz="800" b="1"/>
            <a:t>(ENG/F-005)</a:t>
          </a:r>
        </a:p>
      </xdr:txBody>
    </xdr:sp>
    <xdr:clientData/>
  </xdr:twoCellAnchor>
  <xdr:twoCellAnchor>
    <xdr:from>
      <xdr:col>16</xdr:col>
      <xdr:colOff>308688</xdr:colOff>
      <xdr:row>63</xdr:row>
      <xdr:rowOff>19050</xdr:rowOff>
    </xdr:from>
    <xdr:to>
      <xdr:col>18</xdr:col>
      <xdr:colOff>261063</xdr:colOff>
      <xdr:row>67</xdr:row>
      <xdr:rowOff>142875</xdr:rowOff>
    </xdr:to>
    <xdr:sp macro="" textlink="">
      <xdr:nvSpPr>
        <xdr:cNvPr id="47" name="Flowchart: Multidocument 46"/>
        <xdr:cNvSpPr/>
      </xdr:nvSpPr>
      <xdr:spPr>
        <a:xfrm>
          <a:off x="9395538" y="12030075"/>
          <a:ext cx="1171575" cy="8858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LAPORAN</a:t>
          </a:r>
          <a:r>
            <a:rPr lang="en-US" sz="800" baseline="0"/>
            <a:t> KERJA BULANAN</a:t>
          </a:r>
          <a:endParaRPr lang="en-US" sz="800"/>
        </a:p>
        <a:p>
          <a:pPr algn="ctr"/>
          <a:r>
            <a:rPr lang="en-US" sz="800" b="1"/>
            <a:t>(ENG/F-002)</a:t>
          </a:r>
        </a:p>
      </xdr:txBody>
    </xdr:sp>
    <xdr:clientData/>
  </xdr:twoCellAnchor>
  <xdr:twoCellAnchor>
    <xdr:from>
      <xdr:col>29</xdr:col>
      <xdr:colOff>471056</xdr:colOff>
      <xdr:row>38</xdr:row>
      <xdr:rowOff>19895</xdr:rowOff>
    </xdr:from>
    <xdr:to>
      <xdr:col>31</xdr:col>
      <xdr:colOff>413906</xdr:colOff>
      <xdr:row>42</xdr:row>
      <xdr:rowOff>143720</xdr:rowOff>
    </xdr:to>
    <xdr:sp macro="" textlink="">
      <xdr:nvSpPr>
        <xdr:cNvPr id="48" name="Flowchart: Multidocument 47"/>
        <xdr:cNvSpPr/>
      </xdr:nvSpPr>
      <xdr:spPr>
        <a:xfrm>
          <a:off x="17482706" y="7268420"/>
          <a:ext cx="1162050" cy="8858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BUKTI</a:t>
          </a:r>
          <a:r>
            <a:rPr lang="en-US" sz="800" baseline="0"/>
            <a:t> PENYERAHAN BARANG INTERNAL</a:t>
          </a:r>
          <a:endParaRPr lang="en-US" sz="800"/>
        </a:p>
        <a:p>
          <a:pPr algn="ctr"/>
          <a:r>
            <a:rPr lang="en-US" sz="800" b="1"/>
            <a:t>(ENG/F-009)</a:t>
          </a:r>
        </a:p>
      </xdr:txBody>
    </xdr:sp>
    <xdr:clientData/>
  </xdr:twoCellAnchor>
  <xdr:twoCellAnchor>
    <xdr:from>
      <xdr:col>18</xdr:col>
      <xdr:colOff>494441</xdr:colOff>
      <xdr:row>50</xdr:row>
      <xdr:rowOff>19050</xdr:rowOff>
    </xdr:from>
    <xdr:to>
      <xdr:col>20</xdr:col>
      <xdr:colOff>431231</xdr:colOff>
      <xdr:row>54</xdr:row>
      <xdr:rowOff>95250</xdr:rowOff>
    </xdr:to>
    <xdr:sp macro="" textlink="">
      <xdr:nvSpPr>
        <xdr:cNvPr id="49" name="Flowchart: Document 48"/>
        <xdr:cNvSpPr/>
      </xdr:nvSpPr>
      <xdr:spPr>
        <a:xfrm>
          <a:off x="10800491" y="9553575"/>
          <a:ext cx="1155990" cy="838200"/>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KESELAMATAN</a:t>
          </a:r>
          <a:r>
            <a:rPr lang="en-US" sz="800" baseline="0"/>
            <a:t> KERJA LISTRIK</a:t>
          </a:r>
        </a:p>
        <a:p>
          <a:pPr algn="ctr"/>
          <a:r>
            <a:rPr lang="en-US" sz="800" b="1"/>
            <a:t>(IK.HSE.33.)</a:t>
          </a:r>
        </a:p>
      </xdr:txBody>
    </xdr:sp>
    <xdr:clientData/>
  </xdr:twoCellAnchor>
  <xdr:twoCellAnchor>
    <xdr:from>
      <xdr:col>8</xdr:col>
      <xdr:colOff>432370</xdr:colOff>
      <xdr:row>28</xdr:row>
      <xdr:rowOff>161925</xdr:rowOff>
    </xdr:from>
    <xdr:to>
      <xdr:col>10</xdr:col>
      <xdr:colOff>38100</xdr:colOff>
      <xdr:row>32</xdr:row>
      <xdr:rowOff>9525</xdr:rowOff>
    </xdr:to>
    <xdr:cxnSp macro="">
      <xdr:nvCxnSpPr>
        <xdr:cNvPr id="50" name="Elbow Connector 49"/>
        <xdr:cNvCxnSpPr>
          <a:stCxn id="10" idx="1"/>
          <a:endCxn id="35" idx="0"/>
        </xdr:cNvCxnSpPr>
      </xdr:nvCxnSpPr>
      <xdr:spPr>
        <a:xfrm rot="10800000" flipV="1">
          <a:off x="4642420" y="5505450"/>
          <a:ext cx="824930" cy="609600"/>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318070</xdr:colOff>
      <xdr:row>28</xdr:row>
      <xdr:rowOff>161924</xdr:rowOff>
    </xdr:from>
    <xdr:to>
      <xdr:col>10</xdr:col>
      <xdr:colOff>38100</xdr:colOff>
      <xdr:row>32</xdr:row>
      <xdr:rowOff>19049</xdr:rowOff>
    </xdr:to>
    <xdr:cxnSp macro="">
      <xdr:nvCxnSpPr>
        <xdr:cNvPr id="51" name="Elbow Connector 50"/>
        <xdr:cNvCxnSpPr>
          <a:stCxn id="10" idx="1"/>
          <a:endCxn id="36" idx="0"/>
        </xdr:cNvCxnSpPr>
      </xdr:nvCxnSpPr>
      <xdr:spPr>
        <a:xfrm rot="10800000" flipV="1">
          <a:off x="3308920" y="5505449"/>
          <a:ext cx="2158430" cy="61912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232346</xdr:colOff>
      <xdr:row>28</xdr:row>
      <xdr:rowOff>161925</xdr:rowOff>
    </xdr:from>
    <xdr:to>
      <xdr:col>10</xdr:col>
      <xdr:colOff>38101</xdr:colOff>
      <xdr:row>32</xdr:row>
      <xdr:rowOff>28575</xdr:rowOff>
    </xdr:to>
    <xdr:cxnSp macro="">
      <xdr:nvCxnSpPr>
        <xdr:cNvPr id="52" name="Elbow Connector 51"/>
        <xdr:cNvCxnSpPr>
          <a:stCxn id="10" idx="1"/>
          <a:endCxn id="37" idx="0"/>
        </xdr:cNvCxnSpPr>
      </xdr:nvCxnSpPr>
      <xdr:spPr>
        <a:xfrm rot="10800000" flipV="1">
          <a:off x="2003996" y="5505450"/>
          <a:ext cx="3463355" cy="628650"/>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89470</xdr:colOff>
      <xdr:row>43</xdr:row>
      <xdr:rowOff>52387</xdr:rowOff>
    </xdr:from>
    <xdr:to>
      <xdr:col>6</xdr:col>
      <xdr:colOff>457200</xdr:colOff>
      <xdr:row>46</xdr:row>
      <xdr:rowOff>9526</xdr:rowOff>
    </xdr:to>
    <xdr:cxnSp macro="">
      <xdr:nvCxnSpPr>
        <xdr:cNvPr id="53" name="Elbow Connector 52"/>
        <xdr:cNvCxnSpPr>
          <a:stCxn id="20" idx="1"/>
          <a:endCxn id="42" idx="0"/>
        </xdr:cNvCxnSpPr>
      </xdr:nvCxnSpPr>
      <xdr:spPr>
        <a:xfrm rot="10800000" flipV="1">
          <a:off x="2470720" y="8253412"/>
          <a:ext cx="977330" cy="528639"/>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185739</xdr:colOff>
      <xdr:row>44</xdr:row>
      <xdr:rowOff>34638</xdr:rowOff>
    </xdr:from>
    <xdr:to>
      <xdr:col>14</xdr:col>
      <xdr:colOff>223839</xdr:colOff>
      <xdr:row>47</xdr:row>
      <xdr:rowOff>19049</xdr:rowOff>
    </xdr:to>
    <xdr:cxnSp macro="">
      <xdr:nvCxnSpPr>
        <xdr:cNvPr id="54" name="Elbow Connector 53"/>
        <xdr:cNvCxnSpPr>
          <a:stCxn id="21" idx="2"/>
          <a:endCxn id="26" idx="0"/>
        </xdr:cNvCxnSpPr>
      </xdr:nvCxnSpPr>
      <xdr:spPr>
        <a:xfrm rot="5400000">
          <a:off x="7489683" y="8380269"/>
          <a:ext cx="555911" cy="647700"/>
        </a:xfrm>
        <a:prstGeom prst="bentConnector3">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223839</xdr:colOff>
      <xdr:row>44</xdr:row>
      <xdr:rowOff>34638</xdr:rowOff>
    </xdr:from>
    <xdr:to>
      <xdr:col>15</xdr:col>
      <xdr:colOff>261939</xdr:colOff>
      <xdr:row>47</xdr:row>
      <xdr:rowOff>19049</xdr:rowOff>
    </xdr:to>
    <xdr:cxnSp macro="">
      <xdr:nvCxnSpPr>
        <xdr:cNvPr id="55" name="Elbow Connector 54"/>
        <xdr:cNvCxnSpPr>
          <a:stCxn id="21" idx="2"/>
          <a:endCxn id="27" idx="0"/>
        </xdr:cNvCxnSpPr>
      </xdr:nvCxnSpPr>
      <xdr:spPr>
        <a:xfrm rot="16200000" flipH="1">
          <a:off x="8137383" y="8380269"/>
          <a:ext cx="555911" cy="647700"/>
        </a:xfrm>
        <a:prstGeom prst="bentConnector3">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423863</xdr:colOff>
      <xdr:row>31</xdr:row>
      <xdr:rowOff>53298</xdr:rowOff>
    </xdr:from>
    <xdr:to>
      <xdr:col>11</xdr:col>
      <xdr:colOff>4763</xdr:colOff>
      <xdr:row>41</xdr:row>
      <xdr:rowOff>19050</xdr:rowOff>
    </xdr:to>
    <xdr:cxnSp macro="">
      <xdr:nvCxnSpPr>
        <xdr:cNvPr id="56" name="Elbow Connector 55"/>
        <xdr:cNvCxnSpPr>
          <a:stCxn id="10" idx="2"/>
          <a:endCxn id="20" idx="0"/>
        </xdr:cNvCxnSpPr>
      </xdr:nvCxnSpPr>
      <xdr:spPr>
        <a:xfrm rot="5400000">
          <a:off x="4098587" y="5894049"/>
          <a:ext cx="1870752" cy="2019300"/>
        </a:xfrm>
        <a:prstGeom prst="bentConnector3">
          <a:avLst>
            <a:gd name="adj1" fmla="val 7902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519113</xdr:colOff>
      <xdr:row>31</xdr:row>
      <xdr:rowOff>53298</xdr:rowOff>
    </xdr:from>
    <xdr:to>
      <xdr:col>11</xdr:col>
      <xdr:colOff>4763</xdr:colOff>
      <xdr:row>41</xdr:row>
      <xdr:rowOff>9524</xdr:rowOff>
    </xdr:to>
    <xdr:cxnSp macro="">
      <xdr:nvCxnSpPr>
        <xdr:cNvPr id="57" name="Elbow Connector 56"/>
        <xdr:cNvCxnSpPr>
          <a:stCxn id="10" idx="2"/>
          <a:endCxn id="19" idx="0"/>
        </xdr:cNvCxnSpPr>
      </xdr:nvCxnSpPr>
      <xdr:spPr>
        <a:xfrm rot="5400000">
          <a:off x="4760575" y="6546511"/>
          <a:ext cx="1861226" cy="704850"/>
        </a:xfrm>
        <a:prstGeom prst="bentConnector3">
          <a:avLst>
            <a:gd name="adj1" fmla="val 7917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4764</xdr:colOff>
      <xdr:row>31</xdr:row>
      <xdr:rowOff>53297</xdr:rowOff>
    </xdr:from>
    <xdr:to>
      <xdr:col>12</xdr:col>
      <xdr:colOff>80964</xdr:colOff>
      <xdr:row>41</xdr:row>
      <xdr:rowOff>19050</xdr:rowOff>
    </xdr:to>
    <xdr:cxnSp macro="">
      <xdr:nvCxnSpPr>
        <xdr:cNvPr id="58" name="Elbow Connector 57"/>
        <xdr:cNvCxnSpPr>
          <a:stCxn id="10" idx="2"/>
          <a:endCxn id="22" idx="0"/>
        </xdr:cNvCxnSpPr>
      </xdr:nvCxnSpPr>
      <xdr:spPr>
        <a:xfrm rot="16200000" flipH="1">
          <a:off x="5451137" y="6560799"/>
          <a:ext cx="1870753" cy="685800"/>
        </a:xfrm>
        <a:prstGeom prst="bentConnector3">
          <a:avLst>
            <a:gd name="adj1" fmla="val 78513"/>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4763</xdr:colOff>
      <xdr:row>31</xdr:row>
      <xdr:rowOff>53297</xdr:rowOff>
    </xdr:from>
    <xdr:to>
      <xdr:col>14</xdr:col>
      <xdr:colOff>223838</xdr:colOff>
      <xdr:row>41</xdr:row>
      <xdr:rowOff>19050</xdr:rowOff>
    </xdr:to>
    <xdr:cxnSp macro="">
      <xdr:nvCxnSpPr>
        <xdr:cNvPr id="59" name="Elbow Connector 58"/>
        <xdr:cNvCxnSpPr>
          <a:stCxn id="10" idx="2"/>
          <a:endCxn id="21" idx="0"/>
        </xdr:cNvCxnSpPr>
      </xdr:nvCxnSpPr>
      <xdr:spPr>
        <a:xfrm rot="16200000" flipH="1">
          <a:off x="6132174" y="5879761"/>
          <a:ext cx="1870753" cy="2047875"/>
        </a:xfrm>
        <a:prstGeom prst="bentConnector3">
          <a:avLst>
            <a:gd name="adj1" fmla="val 7902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51371</xdr:colOff>
      <xdr:row>60</xdr:row>
      <xdr:rowOff>19050</xdr:rowOff>
    </xdr:from>
    <xdr:to>
      <xdr:col>10</xdr:col>
      <xdr:colOff>47626</xdr:colOff>
      <xdr:row>62</xdr:row>
      <xdr:rowOff>180974</xdr:rowOff>
    </xdr:to>
    <xdr:cxnSp macro="">
      <xdr:nvCxnSpPr>
        <xdr:cNvPr id="60" name="Elbow Connector 59"/>
        <xdr:cNvCxnSpPr>
          <a:stCxn id="34" idx="1"/>
          <a:endCxn id="45" idx="0"/>
        </xdr:cNvCxnSpPr>
      </xdr:nvCxnSpPr>
      <xdr:spPr>
        <a:xfrm rot="10800000" flipV="1">
          <a:off x="4871021" y="11458575"/>
          <a:ext cx="605855" cy="542924"/>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4762</xdr:colOff>
      <xdr:row>31</xdr:row>
      <xdr:rowOff>53298</xdr:rowOff>
    </xdr:from>
    <xdr:to>
      <xdr:col>11</xdr:col>
      <xdr:colOff>14287</xdr:colOff>
      <xdr:row>57</xdr:row>
      <xdr:rowOff>171450</xdr:rowOff>
    </xdr:to>
    <xdr:cxnSp macro="">
      <xdr:nvCxnSpPr>
        <xdr:cNvPr id="61" name="Elbow Connector 60"/>
        <xdr:cNvCxnSpPr>
          <a:stCxn id="10" idx="2"/>
          <a:endCxn id="34" idx="0"/>
        </xdr:cNvCxnSpPr>
      </xdr:nvCxnSpPr>
      <xdr:spPr>
        <a:xfrm rot="16200000" flipH="1">
          <a:off x="3512799" y="8499136"/>
          <a:ext cx="5071152" cy="9525"/>
        </a:xfrm>
        <a:prstGeom prst="bent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347663</xdr:colOff>
      <xdr:row>45</xdr:row>
      <xdr:rowOff>30940</xdr:rowOff>
    </xdr:from>
    <xdr:to>
      <xdr:col>7</xdr:col>
      <xdr:colOff>423863</xdr:colOff>
      <xdr:row>52</xdr:row>
      <xdr:rowOff>85724</xdr:rowOff>
    </xdr:to>
    <xdr:cxnSp macro="">
      <xdr:nvCxnSpPr>
        <xdr:cNvPr id="62" name="Elbow Connector 61"/>
        <xdr:cNvCxnSpPr>
          <a:stCxn id="20" idx="2"/>
          <a:endCxn id="24" idx="0"/>
        </xdr:cNvCxnSpPr>
      </xdr:nvCxnSpPr>
      <xdr:spPr>
        <a:xfrm rot="5400000">
          <a:off x="2682471" y="8659407"/>
          <a:ext cx="1388284" cy="1295400"/>
        </a:xfrm>
        <a:prstGeom prst="bentConnector3">
          <a:avLst>
            <a:gd name="adj1" fmla="val 80874"/>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414338</xdr:colOff>
      <xdr:row>45</xdr:row>
      <xdr:rowOff>30941</xdr:rowOff>
    </xdr:from>
    <xdr:to>
      <xdr:col>7</xdr:col>
      <xdr:colOff>423863</xdr:colOff>
      <xdr:row>52</xdr:row>
      <xdr:rowOff>85725</xdr:rowOff>
    </xdr:to>
    <xdr:cxnSp macro="">
      <xdr:nvCxnSpPr>
        <xdr:cNvPr id="63" name="Elbow Connector 62"/>
        <xdr:cNvCxnSpPr>
          <a:stCxn id="20" idx="2"/>
          <a:endCxn id="25" idx="0"/>
        </xdr:cNvCxnSpPr>
      </xdr:nvCxnSpPr>
      <xdr:spPr>
        <a:xfrm rot="5400000">
          <a:off x="3325409" y="9302345"/>
          <a:ext cx="1388284" cy="9525"/>
        </a:xfrm>
        <a:prstGeom prst="bent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423862</xdr:colOff>
      <xdr:row>45</xdr:row>
      <xdr:rowOff>30940</xdr:rowOff>
    </xdr:from>
    <xdr:to>
      <xdr:col>9</xdr:col>
      <xdr:colOff>490537</xdr:colOff>
      <xdr:row>52</xdr:row>
      <xdr:rowOff>85724</xdr:rowOff>
    </xdr:to>
    <xdr:cxnSp macro="">
      <xdr:nvCxnSpPr>
        <xdr:cNvPr id="64" name="Elbow Connector 63"/>
        <xdr:cNvCxnSpPr>
          <a:stCxn id="20" idx="2"/>
          <a:endCxn id="23" idx="0"/>
        </xdr:cNvCxnSpPr>
      </xdr:nvCxnSpPr>
      <xdr:spPr>
        <a:xfrm rot="16200000" flipH="1">
          <a:off x="3973108" y="8664169"/>
          <a:ext cx="1388284" cy="1285875"/>
        </a:xfrm>
        <a:prstGeom prst="bentConnector3">
          <a:avLst>
            <a:gd name="adj1" fmla="val 80874"/>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364999</xdr:colOff>
      <xdr:row>18</xdr:row>
      <xdr:rowOff>124852</xdr:rowOff>
    </xdr:from>
    <xdr:to>
      <xdr:col>17</xdr:col>
      <xdr:colOff>371467</xdr:colOff>
      <xdr:row>63</xdr:row>
      <xdr:rowOff>19050</xdr:rowOff>
    </xdr:to>
    <xdr:cxnSp macro="">
      <xdr:nvCxnSpPr>
        <xdr:cNvPr id="65" name="Straight Arrow Connector 64"/>
        <xdr:cNvCxnSpPr>
          <a:stCxn id="2" idx="2"/>
          <a:endCxn id="47" idx="0"/>
        </xdr:cNvCxnSpPr>
      </xdr:nvCxnSpPr>
      <xdr:spPr>
        <a:xfrm flipH="1">
          <a:off x="10061449" y="3563377"/>
          <a:ext cx="6468" cy="846669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189901</xdr:colOff>
      <xdr:row>21</xdr:row>
      <xdr:rowOff>150762</xdr:rowOff>
    </xdr:from>
    <xdr:to>
      <xdr:col>25</xdr:col>
      <xdr:colOff>559582</xdr:colOff>
      <xdr:row>26</xdr:row>
      <xdr:rowOff>28573</xdr:rowOff>
    </xdr:to>
    <xdr:cxnSp macro="">
      <xdr:nvCxnSpPr>
        <xdr:cNvPr id="66" name="Elbow Connector 65"/>
        <xdr:cNvCxnSpPr>
          <a:stCxn id="4" idx="1"/>
          <a:endCxn id="11" idx="0"/>
        </xdr:cNvCxnSpPr>
      </xdr:nvCxnSpPr>
      <xdr:spPr>
        <a:xfrm rot="10800000" flipV="1">
          <a:off x="14153551" y="4160787"/>
          <a:ext cx="979281" cy="830311"/>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529355</xdr:colOff>
      <xdr:row>21</xdr:row>
      <xdr:rowOff>150763</xdr:rowOff>
    </xdr:from>
    <xdr:to>
      <xdr:col>30</xdr:col>
      <xdr:colOff>448102</xdr:colOff>
      <xdr:row>26</xdr:row>
      <xdr:rowOff>27709</xdr:rowOff>
    </xdr:to>
    <xdr:cxnSp macro="">
      <xdr:nvCxnSpPr>
        <xdr:cNvPr id="67" name="Elbow Connector 66"/>
        <xdr:cNvCxnSpPr>
          <a:stCxn id="4" idx="3"/>
          <a:endCxn id="18" idx="0"/>
        </xdr:cNvCxnSpPr>
      </xdr:nvCxnSpPr>
      <xdr:spPr>
        <a:xfrm>
          <a:off x="15712205" y="4160788"/>
          <a:ext cx="2357147" cy="829446"/>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529355</xdr:colOff>
      <xdr:row>21</xdr:row>
      <xdr:rowOff>150763</xdr:rowOff>
    </xdr:from>
    <xdr:to>
      <xdr:col>33</xdr:col>
      <xdr:colOff>4429</xdr:colOff>
      <xdr:row>26</xdr:row>
      <xdr:rowOff>18184</xdr:rowOff>
    </xdr:to>
    <xdr:cxnSp macro="">
      <xdr:nvCxnSpPr>
        <xdr:cNvPr id="68" name="Elbow Connector 67"/>
        <xdr:cNvCxnSpPr>
          <a:stCxn id="4" idx="3"/>
          <a:endCxn id="17" idx="0"/>
        </xdr:cNvCxnSpPr>
      </xdr:nvCxnSpPr>
      <xdr:spPr>
        <a:xfrm>
          <a:off x="15712205" y="4160788"/>
          <a:ext cx="3742274" cy="819921"/>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189901</xdr:colOff>
      <xdr:row>31</xdr:row>
      <xdr:rowOff>125719</xdr:rowOff>
    </xdr:from>
    <xdr:to>
      <xdr:col>24</xdr:col>
      <xdr:colOff>189901</xdr:colOff>
      <xdr:row>33</xdr:row>
      <xdr:rowOff>28575</xdr:rowOff>
    </xdr:to>
    <xdr:cxnSp macro="">
      <xdr:nvCxnSpPr>
        <xdr:cNvPr id="69" name="Straight Arrow Connector 68"/>
        <xdr:cNvCxnSpPr>
          <a:stCxn id="11" idx="2"/>
          <a:endCxn id="33" idx="0"/>
        </xdr:cNvCxnSpPr>
      </xdr:nvCxnSpPr>
      <xdr:spPr>
        <a:xfrm>
          <a:off x="14153551" y="6040744"/>
          <a:ext cx="0" cy="28385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70420</xdr:colOff>
      <xdr:row>35</xdr:row>
      <xdr:rowOff>66675</xdr:rowOff>
    </xdr:from>
    <xdr:to>
      <xdr:col>23</xdr:col>
      <xdr:colOff>223238</xdr:colOff>
      <xdr:row>38</xdr:row>
      <xdr:rowOff>19049</xdr:rowOff>
    </xdr:to>
    <xdr:cxnSp macro="">
      <xdr:nvCxnSpPr>
        <xdr:cNvPr id="70" name="Elbow Connector 69"/>
        <xdr:cNvCxnSpPr>
          <a:stCxn id="33" idx="1"/>
          <a:endCxn id="43" idx="0"/>
        </xdr:cNvCxnSpPr>
      </xdr:nvCxnSpPr>
      <xdr:spPr>
        <a:xfrm rot="10800000" flipV="1">
          <a:off x="12814870" y="6743700"/>
          <a:ext cx="762418" cy="523874"/>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489520</xdr:colOff>
      <xdr:row>29</xdr:row>
      <xdr:rowOff>19050</xdr:rowOff>
    </xdr:from>
    <xdr:to>
      <xdr:col>23</xdr:col>
      <xdr:colOff>223238</xdr:colOff>
      <xdr:row>38</xdr:row>
      <xdr:rowOff>19048</xdr:rowOff>
    </xdr:to>
    <xdr:cxnSp macro="">
      <xdr:nvCxnSpPr>
        <xdr:cNvPr id="71" name="Elbow Connector 70"/>
        <xdr:cNvCxnSpPr>
          <a:stCxn id="11" idx="1"/>
        </xdr:cNvCxnSpPr>
      </xdr:nvCxnSpPr>
      <xdr:spPr>
        <a:xfrm rot="10800000" flipV="1">
          <a:off x="12624370" y="5553075"/>
          <a:ext cx="952918" cy="1714498"/>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565720</xdr:colOff>
      <xdr:row>29</xdr:row>
      <xdr:rowOff>19049</xdr:rowOff>
    </xdr:from>
    <xdr:to>
      <xdr:col>23</xdr:col>
      <xdr:colOff>223238</xdr:colOff>
      <xdr:row>38</xdr:row>
      <xdr:rowOff>19048</xdr:rowOff>
    </xdr:to>
    <xdr:cxnSp macro="">
      <xdr:nvCxnSpPr>
        <xdr:cNvPr id="72" name="Elbow Connector 71"/>
        <xdr:cNvCxnSpPr>
          <a:stCxn id="11" idx="1"/>
          <a:endCxn id="44" idx="0"/>
        </xdr:cNvCxnSpPr>
      </xdr:nvCxnSpPr>
      <xdr:spPr>
        <a:xfrm rot="10800000" flipV="1">
          <a:off x="11481370" y="5553074"/>
          <a:ext cx="2095918" cy="1714499"/>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462836</xdr:colOff>
      <xdr:row>32</xdr:row>
      <xdr:rowOff>13389</xdr:rowOff>
    </xdr:from>
    <xdr:to>
      <xdr:col>26</xdr:col>
      <xdr:colOff>241854</xdr:colOff>
      <xdr:row>50</xdr:row>
      <xdr:rowOff>19051</xdr:rowOff>
    </xdr:to>
    <xdr:cxnSp macro="">
      <xdr:nvCxnSpPr>
        <xdr:cNvPr id="73" name="Elbow Connector 72"/>
        <xdr:cNvCxnSpPr>
          <a:stCxn id="16" idx="2"/>
          <a:endCxn id="49" idx="0"/>
        </xdr:cNvCxnSpPr>
      </xdr:nvCxnSpPr>
      <xdr:spPr>
        <a:xfrm rot="5400000">
          <a:off x="11684264" y="5813136"/>
          <a:ext cx="3434662" cy="4046218"/>
        </a:xfrm>
        <a:prstGeom prst="bentConnector3">
          <a:avLst>
            <a:gd name="adj1" fmla="val 8832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584929</xdr:colOff>
      <xdr:row>32</xdr:row>
      <xdr:rowOff>13389</xdr:rowOff>
    </xdr:from>
    <xdr:to>
      <xdr:col>26</xdr:col>
      <xdr:colOff>241854</xdr:colOff>
      <xdr:row>50</xdr:row>
      <xdr:rowOff>9525</xdr:rowOff>
    </xdr:to>
    <xdr:cxnSp macro="">
      <xdr:nvCxnSpPr>
        <xdr:cNvPr id="74" name="Elbow Connector 73"/>
        <xdr:cNvCxnSpPr>
          <a:stCxn id="16" idx="2"/>
          <a:endCxn id="28" idx="0"/>
        </xdr:cNvCxnSpPr>
      </xdr:nvCxnSpPr>
      <xdr:spPr>
        <a:xfrm rot="5400000">
          <a:off x="12359674" y="6479019"/>
          <a:ext cx="3425136" cy="2704925"/>
        </a:xfrm>
        <a:prstGeom prst="bentConnector3">
          <a:avLst>
            <a:gd name="adj1" fmla="val 88427"/>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93093</xdr:colOff>
      <xdr:row>32</xdr:row>
      <xdr:rowOff>13388</xdr:rowOff>
    </xdr:from>
    <xdr:to>
      <xdr:col>26</xdr:col>
      <xdr:colOff>241854</xdr:colOff>
      <xdr:row>50</xdr:row>
      <xdr:rowOff>9524</xdr:rowOff>
    </xdr:to>
    <xdr:cxnSp macro="">
      <xdr:nvCxnSpPr>
        <xdr:cNvPr id="75" name="Elbow Connector 74"/>
        <xdr:cNvCxnSpPr>
          <a:stCxn id="16" idx="2"/>
          <a:endCxn id="29" idx="0"/>
        </xdr:cNvCxnSpPr>
      </xdr:nvCxnSpPr>
      <xdr:spPr>
        <a:xfrm rot="5400000">
          <a:off x="13028156" y="7147500"/>
          <a:ext cx="3425136" cy="1367961"/>
        </a:xfrm>
        <a:prstGeom prst="bentConnector3">
          <a:avLst>
            <a:gd name="adj1" fmla="val 8868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241854</xdr:colOff>
      <xdr:row>32</xdr:row>
      <xdr:rowOff>13388</xdr:rowOff>
    </xdr:from>
    <xdr:to>
      <xdr:col>28</xdr:col>
      <xdr:colOff>220370</xdr:colOff>
      <xdr:row>50</xdr:row>
      <xdr:rowOff>19050</xdr:rowOff>
    </xdr:to>
    <xdr:cxnSp macro="">
      <xdr:nvCxnSpPr>
        <xdr:cNvPr id="76" name="Elbow Connector 75"/>
        <xdr:cNvCxnSpPr>
          <a:stCxn id="16" idx="2"/>
          <a:endCxn id="30" idx="0"/>
        </xdr:cNvCxnSpPr>
      </xdr:nvCxnSpPr>
      <xdr:spPr>
        <a:xfrm rot="16200000" flipH="1">
          <a:off x="14306231" y="7237386"/>
          <a:ext cx="3434662" cy="1197716"/>
        </a:xfrm>
        <a:prstGeom prst="bentConnector3">
          <a:avLst>
            <a:gd name="adj1" fmla="val 8832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241854</xdr:colOff>
      <xdr:row>32</xdr:row>
      <xdr:rowOff>13388</xdr:rowOff>
    </xdr:from>
    <xdr:to>
      <xdr:col>30</xdr:col>
      <xdr:colOff>410869</xdr:colOff>
      <xdr:row>50</xdr:row>
      <xdr:rowOff>19050</xdr:rowOff>
    </xdr:to>
    <xdr:cxnSp macro="">
      <xdr:nvCxnSpPr>
        <xdr:cNvPr id="77" name="Elbow Connector 76"/>
        <xdr:cNvCxnSpPr>
          <a:stCxn id="16" idx="2"/>
          <a:endCxn id="31" idx="0"/>
        </xdr:cNvCxnSpPr>
      </xdr:nvCxnSpPr>
      <xdr:spPr>
        <a:xfrm rot="16200000" flipH="1">
          <a:off x="15011081" y="6532536"/>
          <a:ext cx="3434662" cy="2607415"/>
        </a:xfrm>
        <a:prstGeom prst="bentConnector3">
          <a:avLst>
            <a:gd name="adj1" fmla="val 88573"/>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241854</xdr:colOff>
      <xdr:row>32</xdr:row>
      <xdr:rowOff>13388</xdr:rowOff>
    </xdr:from>
    <xdr:to>
      <xdr:col>32</xdr:col>
      <xdr:colOff>588380</xdr:colOff>
      <xdr:row>50</xdr:row>
      <xdr:rowOff>0</xdr:rowOff>
    </xdr:to>
    <xdr:cxnSp macro="">
      <xdr:nvCxnSpPr>
        <xdr:cNvPr id="78" name="Elbow Connector 77"/>
        <xdr:cNvCxnSpPr>
          <a:stCxn id="16" idx="2"/>
          <a:endCxn id="32" idx="0"/>
        </xdr:cNvCxnSpPr>
      </xdr:nvCxnSpPr>
      <xdr:spPr>
        <a:xfrm rot="16200000" flipH="1">
          <a:off x="15718961" y="5824656"/>
          <a:ext cx="3415612" cy="4004126"/>
        </a:xfrm>
        <a:prstGeom prst="bentConnector3">
          <a:avLst>
            <a:gd name="adj1" fmla="val 88788"/>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178931</xdr:colOff>
      <xdr:row>18</xdr:row>
      <xdr:rowOff>124852</xdr:rowOff>
    </xdr:from>
    <xdr:to>
      <xdr:col>17</xdr:col>
      <xdr:colOff>371467</xdr:colOff>
      <xdr:row>63</xdr:row>
      <xdr:rowOff>33340</xdr:rowOff>
    </xdr:to>
    <xdr:cxnSp macro="">
      <xdr:nvCxnSpPr>
        <xdr:cNvPr id="79" name="Elbow Connector 78"/>
        <xdr:cNvCxnSpPr>
          <a:stCxn id="2" idx="2"/>
          <a:endCxn id="40" idx="0"/>
        </xdr:cNvCxnSpPr>
      </xdr:nvCxnSpPr>
      <xdr:spPr>
        <a:xfrm rot="5400000">
          <a:off x="4511955" y="6488403"/>
          <a:ext cx="8480988" cy="2630936"/>
        </a:xfrm>
        <a:prstGeom prst="bentConnector3">
          <a:avLst>
            <a:gd name="adj1" fmla="val 95149"/>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271800</xdr:colOff>
      <xdr:row>18</xdr:row>
      <xdr:rowOff>124853</xdr:rowOff>
    </xdr:from>
    <xdr:to>
      <xdr:col>17</xdr:col>
      <xdr:colOff>371467</xdr:colOff>
      <xdr:row>63</xdr:row>
      <xdr:rowOff>19053</xdr:rowOff>
    </xdr:to>
    <xdr:cxnSp macro="">
      <xdr:nvCxnSpPr>
        <xdr:cNvPr id="80" name="Elbow Connector 79"/>
        <xdr:cNvCxnSpPr>
          <a:stCxn id="2" idx="2"/>
          <a:endCxn id="39" idx="0"/>
        </xdr:cNvCxnSpPr>
      </xdr:nvCxnSpPr>
      <xdr:spPr>
        <a:xfrm rot="5400000">
          <a:off x="5175134" y="7137294"/>
          <a:ext cx="8466700" cy="1318867"/>
        </a:xfrm>
        <a:prstGeom prst="bentConnector3">
          <a:avLst>
            <a:gd name="adj1" fmla="val 95327"/>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371467</xdr:colOff>
      <xdr:row>18</xdr:row>
      <xdr:rowOff>124851</xdr:rowOff>
    </xdr:from>
    <xdr:to>
      <xdr:col>19</xdr:col>
      <xdr:colOff>512306</xdr:colOff>
      <xdr:row>63</xdr:row>
      <xdr:rowOff>26194</xdr:rowOff>
    </xdr:to>
    <xdr:cxnSp macro="">
      <xdr:nvCxnSpPr>
        <xdr:cNvPr id="81" name="Elbow Connector 80"/>
        <xdr:cNvCxnSpPr>
          <a:stCxn id="2" idx="2"/>
          <a:endCxn id="38" idx="0"/>
        </xdr:cNvCxnSpPr>
      </xdr:nvCxnSpPr>
      <xdr:spPr>
        <a:xfrm rot="16200000" flipH="1">
          <a:off x="6511015" y="7120278"/>
          <a:ext cx="8473843" cy="1360039"/>
        </a:xfrm>
        <a:prstGeom prst="bentConnector3">
          <a:avLst>
            <a:gd name="adj1" fmla="val 95289"/>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371468</xdr:colOff>
      <xdr:row>18</xdr:row>
      <xdr:rowOff>124851</xdr:rowOff>
    </xdr:from>
    <xdr:to>
      <xdr:col>22</xdr:col>
      <xdr:colOff>36662</xdr:colOff>
      <xdr:row>63</xdr:row>
      <xdr:rowOff>11906</xdr:rowOff>
    </xdr:to>
    <xdr:cxnSp macro="">
      <xdr:nvCxnSpPr>
        <xdr:cNvPr id="82" name="Elbow Connector 81"/>
        <xdr:cNvCxnSpPr>
          <a:stCxn id="2" idx="2"/>
          <a:endCxn id="41" idx="0"/>
        </xdr:cNvCxnSpPr>
      </xdr:nvCxnSpPr>
      <xdr:spPr>
        <a:xfrm rot="16200000" flipH="1">
          <a:off x="7194737" y="6436557"/>
          <a:ext cx="8459555" cy="2713194"/>
        </a:xfrm>
        <a:prstGeom prst="bentConnector3">
          <a:avLst>
            <a:gd name="adj1" fmla="val 95447"/>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208517</xdr:colOff>
      <xdr:row>29</xdr:row>
      <xdr:rowOff>47625</xdr:rowOff>
    </xdr:from>
    <xdr:to>
      <xdr:col>28</xdr:col>
      <xdr:colOff>50033</xdr:colOff>
      <xdr:row>38</xdr:row>
      <xdr:rowOff>10381</xdr:rowOff>
    </xdr:to>
    <xdr:cxnSp macro="">
      <xdr:nvCxnSpPr>
        <xdr:cNvPr id="83" name="Elbow Connector 82"/>
        <xdr:cNvCxnSpPr>
          <a:stCxn id="16" idx="3"/>
          <a:endCxn id="46" idx="0"/>
        </xdr:cNvCxnSpPr>
      </xdr:nvCxnSpPr>
      <xdr:spPr>
        <a:xfrm>
          <a:off x="16000967" y="5581650"/>
          <a:ext cx="451116" cy="1677256"/>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484916</xdr:colOff>
      <xdr:row>33</xdr:row>
      <xdr:rowOff>16452</xdr:rowOff>
    </xdr:from>
    <xdr:to>
      <xdr:col>31</xdr:col>
      <xdr:colOff>427766</xdr:colOff>
      <xdr:row>37</xdr:row>
      <xdr:rowOff>140277</xdr:rowOff>
    </xdr:to>
    <xdr:sp macro="" textlink="">
      <xdr:nvSpPr>
        <xdr:cNvPr id="84" name="Flowchart: Multidocument 83"/>
        <xdr:cNvSpPr/>
      </xdr:nvSpPr>
      <xdr:spPr>
        <a:xfrm>
          <a:off x="17496566" y="6312477"/>
          <a:ext cx="1162050" cy="885825"/>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baseline="0"/>
            <a:t>KARTU RIWAYAT ALAT/ MESIN</a:t>
          </a:r>
          <a:endParaRPr lang="en-US" sz="800"/>
        </a:p>
        <a:p>
          <a:pPr algn="ctr"/>
          <a:r>
            <a:rPr lang="en-US" sz="800" b="1"/>
            <a:t>(ENG/F-016)</a:t>
          </a:r>
        </a:p>
      </xdr:txBody>
    </xdr:sp>
    <xdr:clientData/>
  </xdr:twoCellAnchor>
  <xdr:twoCellAnchor>
    <xdr:from>
      <xdr:col>27</xdr:col>
      <xdr:colOff>208517</xdr:colOff>
      <xdr:row>29</xdr:row>
      <xdr:rowOff>47625</xdr:rowOff>
    </xdr:from>
    <xdr:to>
      <xdr:col>29</xdr:col>
      <xdr:colOff>484916</xdr:colOff>
      <xdr:row>35</xdr:row>
      <xdr:rowOff>78365</xdr:rowOff>
    </xdr:to>
    <xdr:cxnSp macro="">
      <xdr:nvCxnSpPr>
        <xdr:cNvPr id="85" name="Elbow Connector 84"/>
        <xdr:cNvCxnSpPr>
          <a:stCxn id="16" idx="3"/>
          <a:endCxn id="84" idx="1"/>
        </xdr:cNvCxnSpPr>
      </xdr:nvCxnSpPr>
      <xdr:spPr>
        <a:xfrm>
          <a:off x="16000967" y="5581650"/>
          <a:ext cx="1495599" cy="1173740"/>
        </a:xfrm>
        <a:prstGeom prst="bentConnector3">
          <a:avLst>
            <a:gd name="adj1" fmla="val 76757"/>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208517</xdr:colOff>
      <xdr:row>29</xdr:row>
      <xdr:rowOff>47625</xdr:rowOff>
    </xdr:from>
    <xdr:to>
      <xdr:col>29</xdr:col>
      <xdr:colOff>471056</xdr:colOff>
      <xdr:row>40</xdr:row>
      <xdr:rowOff>81808</xdr:rowOff>
    </xdr:to>
    <xdr:cxnSp macro="">
      <xdr:nvCxnSpPr>
        <xdr:cNvPr id="86" name="Elbow Connector 85"/>
        <xdr:cNvCxnSpPr>
          <a:stCxn id="16" idx="3"/>
          <a:endCxn id="48" idx="1"/>
        </xdr:cNvCxnSpPr>
      </xdr:nvCxnSpPr>
      <xdr:spPr>
        <a:xfrm>
          <a:off x="16000967" y="5581650"/>
          <a:ext cx="1481739" cy="2129683"/>
        </a:xfrm>
        <a:prstGeom prst="bentConnector3">
          <a:avLst>
            <a:gd name="adj1" fmla="val 77595"/>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183840</xdr:colOff>
      <xdr:row>50</xdr:row>
      <xdr:rowOff>8658</xdr:rowOff>
    </xdr:from>
    <xdr:to>
      <xdr:col>27</xdr:col>
      <xdr:colOff>126689</xdr:colOff>
      <xdr:row>55</xdr:row>
      <xdr:rowOff>181841</xdr:rowOff>
    </xdr:to>
    <xdr:sp macro="" textlink="">
      <xdr:nvSpPr>
        <xdr:cNvPr id="87" name="Flowchart: Multidocument 86"/>
        <xdr:cNvSpPr/>
      </xdr:nvSpPr>
      <xdr:spPr>
        <a:xfrm>
          <a:off x="14757090" y="9543183"/>
          <a:ext cx="1162049" cy="1125683"/>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baseline="0"/>
            <a:t>DATA  CHECK SHEET PEMELIHARAAN MESIN</a:t>
          </a:r>
          <a:endParaRPr lang="en-US" sz="800"/>
        </a:p>
        <a:p>
          <a:pPr algn="ctr"/>
          <a:r>
            <a:rPr lang="en-US" sz="800" b="1"/>
            <a:t>(ENG/F-011)</a:t>
          </a:r>
        </a:p>
      </xdr:txBody>
    </xdr:sp>
    <xdr:clientData/>
  </xdr:twoCellAnchor>
  <xdr:twoCellAnchor>
    <xdr:from>
      <xdr:col>26</xdr:col>
      <xdr:colOff>234732</xdr:colOff>
      <xdr:row>32</xdr:row>
      <xdr:rowOff>13388</xdr:rowOff>
    </xdr:from>
    <xdr:to>
      <xdr:col>26</xdr:col>
      <xdr:colOff>241854</xdr:colOff>
      <xdr:row>50</xdr:row>
      <xdr:rowOff>8658</xdr:rowOff>
    </xdr:to>
    <xdr:cxnSp macro="">
      <xdr:nvCxnSpPr>
        <xdr:cNvPr id="88" name="Straight Arrow Connector 87"/>
        <xdr:cNvCxnSpPr>
          <a:stCxn id="16" idx="2"/>
          <a:endCxn id="87" idx="0"/>
        </xdr:cNvCxnSpPr>
      </xdr:nvCxnSpPr>
      <xdr:spPr>
        <a:xfrm flipH="1">
          <a:off x="15417582" y="6118913"/>
          <a:ext cx="7122" cy="34242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114301</xdr:colOff>
      <xdr:row>5</xdr:row>
      <xdr:rowOff>1</xdr:rowOff>
    </xdr:from>
    <xdr:to>
      <xdr:col>16</xdr:col>
      <xdr:colOff>180976</xdr:colOff>
      <xdr:row>10</xdr:row>
      <xdr:rowOff>148459</xdr:rowOff>
    </xdr:to>
    <xdr:pic>
      <xdr:nvPicPr>
        <xdr:cNvPr id="89" name="Picture 8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0126" y="962026"/>
          <a:ext cx="8267700" cy="110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450280</xdr:colOff>
      <xdr:row>54</xdr:row>
      <xdr:rowOff>180975</xdr:rowOff>
    </xdr:from>
    <xdr:to>
      <xdr:col>20</xdr:col>
      <xdr:colOff>387070</xdr:colOff>
      <xdr:row>60</xdr:row>
      <xdr:rowOff>152400</xdr:rowOff>
    </xdr:to>
    <xdr:sp macro="" textlink="">
      <xdr:nvSpPr>
        <xdr:cNvPr id="90" name="Flowchart: Document 89"/>
        <xdr:cNvSpPr/>
      </xdr:nvSpPr>
      <xdr:spPr>
        <a:xfrm>
          <a:off x="10756330" y="10477500"/>
          <a:ext cx="1155990" cy="1114425"/>
        </a:xfrm>
        <a:prstGeom prst="flowChartDocumen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800"/>
            <a:t>INSTRUKSI KERJA PEMBUATAN PROTOTYPE, SARANA PRODUKSI, DAN DESIGN SARANA </a:t>
          </a:r>
          <a:r>
            <a:rPr lang="en-US" sz="800" b="1"/>
            <a:t>(ENG.IK.8.)</a:t>
          </a:r>
        </a:p>
      </xdr:txBody>
    </xdr:sp>
    <xdr:clientData/>
  </xdr:twoCellAnchor>
  <xdr:twoCellAnchor>
    <xdr:from>
      <xdr:col>18</xdr:col>
      <xdr:colOff>450280</xdr:colOff>
      <xdr:row>32</xdr:row>
      <xdr:rowOff>13389</xdr:rowOff>
    </xdr:from>
    <xdr:to>
      <xdr:col>26</xdr:col>
      <xdr:colOff>241855</xdr:colOff>
      <xdr:row>57</xdr:row>
      <xdr:rowOff>166689</xdr:rowOff>
    </xdr:to>
    <xdr:cxnSp macro="">
      <xdr:nvCxnSpPr>
        <xdr:cNvPr id="91" name="Elbow Connector 90"/>
        <xdr:cNvCxnSpPr>
          <a:stCxn id="16" idx="2"/>
          <a:endCxn id="90" idx="1"/>
        </xdr:cNvCxnSpPr>
      </xdr:nvCxnSpPr>
      <xdr:spPr>
        <a:xfrm rot="5400000">
          <a:off x="10632618" y="6242626"/>
          <a:ext cx="4915800" cy="4668375"/>
        </a:xfrm>
        <a:prstGeom prst="bentConnector4">
          <a:avLst>
            <a:gd name="adj1" fmla="val 61714"/>
            <a:gd name="adj2" fmla="val 104897"/>
          </a:avLst>
        </a:prstGeom>
        <a:ln>
          <a:headEnd type="none"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pra6\AppData\Local\Temp\DOCUME~1\usermd3\LOCALS~1\Temp\Documents%20and%20Settings\userpra1.PRAPRODUKSI1\Desktop\HARGA\Formula%20Hitung%20Benang%20Update%20200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urya\Downloads\OB-%20PANTS%20TEMPEL%20BLKG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usermd3\Desktop\MASTER%20HITUNG%20x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ISK%20DETERMINATION%20ENG%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aktu"/>
      <sheetName val="Sizespec"/>
      <sheetName val="FORM BENANG"/>
      <sheetName val="FORM (2)"/>
      <sheetName val="INPUT MASTER"/>
      <sheetName val="HIT FABRIC"/>
      <sheetName val="MP"/>
      <sheetName val="OUTPUT"/>
      <sheetName val="S8"/>
      <sheetName val="MP VAR"/>
      <sheetName val="FORM BENANG NEW"/>
      <sheetName val="FORM BENANG UPDATE mstr"/>
      <sheetName val="FORM BENANG UPDATE"/>
      <sheetName val="MASTER PROSES"/>
      <sheetName val="FORMULA"/>
      <sheetName val="S8 SH 2-2"/>
      <sheetName val="FORM BENANG UPDATE 2"/>
      <sheetName val="FORM BENANG master"/>
      <sheetName val="htng benang jsp"/>
      <sheetName val="PPIC"/>
      <sheetName val="TEST"/>
      <sheetName val="STD THREAD (2)"/>
      <sheetName val="FORM"/>
      <sheetName val="waktu proses"/>
      <sheetName val="waktu proses (2)"/>
      <sheetName val="form ppc"/>
      <sheetName val="form pp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ulletin"/>
      <sheetName val="S16CTJH132-701"/>
      <sheetName val="database prose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PRICE"/>
      <sheetName val="prc pant"/>
      <sheetName val="prc kemeja"/>
      <sheetName val="jacket"/>
      <sheetName val="prc dress-overall"/>
      <sheetName val="prc tee"/>
      <sheetName val="prc cdl"/>
      <sheetName val="Master Proses A"/>
      <sheetName val="List Price &amp; SMV"/>
      <sheetName val="ORDER"/>
      <sheetName val="Rekap Proses"/>
      <sheetName val="STNDAR PRICE"/>
      <sheetName val="Sheet2"/>
      <sheetName val="Harga Fin 1"/>
      <sheetName val="Master Harga"/>
      <sheetName val="Matrix"/>
      <sheetName val="Quick Count"/>
      <sheetName val="Harga Fin"/>
      <sheetName val="TARGET"/>
      <sheetName val="Re"/>
      <sheetName val="Sheet1"/>
      <sheetName val="Sheet1 (2)"/>
      <sheetName val="List Price &amp; SMV (2)"/>
      <sheetName val="W7wvn"/>
      <sheetName val="S7wvn"/>
      <sheetName val="S7Knt"/>
      <sheetName val="S7Knt10-16"/>
      <sheetName val="MS WVN"/>
      <sheetName val="MS KNT"/>
      <sheetName val="MP Wvn"/>
      <sheetName val="MP Knt"/>
      <sheetName val="s7wvn dress"/>
      <sheetName val="S7wvn10-16"/>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 CORP CINT"/>
      <sheetName val="BSC DIR PROD"/>
      <sheetName val="REVISI BSC ENG 2024"/>
      <sheetName val="PLANNING"/>
      <sheetName val="REALISASI S1"/>
      <sheetName val="CAPEX"/>
      <sheetName val="BIAYA"/>
      <sheetName val="KOMPLAIN"/>
      <sheetName val="PROTO"/>
      <sheetName val="G2"/>
      <sheetName val="ROBOTISASI"/>
      <sheetName val="RELAYOUT"/>
      <sheetName val="AM"/>
      <sheetName val="DT-NDT"/>
      <sheetName val="OEE"/>
      <sheetName val="ABSEN"/>
      <sheetName val="INTENSITAS"/>
      <sheetName val="SOLID WASTE"/>
      <sheetName val="KK"/>
      <sheetName val="APD"/>
      <sheetName val="KAIZEN"/>
      <sheetName val="5S-K3"/>
      <sheetName val="KOMPETENSI"/>
      <sheetName val="KMS"/>
      <sheetName val="GCG"/>
      <sheetName val="AUDIT"/>
      <sheetName val="SANKSI"/>
      <sheetName val="ENGIS"/>
      <sheetName val="BSC ENG 2024"/>
      <sheetName val="PLAN AW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91"/>
  <sheetViews>
    <sheetView showGridLines="0" tabSelected="1" zoomScale="70" zoomScaleNormal="70" workbookViewId="0">
      <pane xSplit="2" ySplit="8" topLeftCell="C9" activePane="bottomRight" state="frozen"/>
      <selection pane="topRight" activeCell="C1" sqref="C1"/>
      <selection pane="bottomLeft" activeCell="A9" sqref="A9"/>
      <selection pane="bottomRight" activeCell="R1" sqref="R1:R1048576"/>
    </sheetView>
  </sheetViews>
  <sheetFormatPr defaultColWidth="9.140625" defaultRowHeight="15" x14ac:dyDescent="0.25"/>
  <cols>
    <col min="1" max="1" width="4.5703125" style="1" customWidth="1"/>
    <col min="2" max="2" width="24" style="1" customWidth="1"/>
    <col min="3" max="3" width="14.7109375" style="1" customWidth="1"/>
    <col min="4" max="4" width="24.42578125" style="1" customWidth="1"/>
    <col min="5" max="6" width="24.5703125" style="1" customWidth="1"/>
    <col min="7" max="7" width="12.85546875" style="1" customWidth="1"/>
    <col min="8" max="8" width="12.28515625" style="1" customWidth="1"/>
    <col min="9" max="9" width="13.5703125" style="1" customWidth="1"/>
    <col min="10" max="10" width="23.85546875" style="24" customWidth="1"/>
    <col min="11" max="11" width="23.28515625" style="9" customWidth="1"/>
    <col min="12" max="12" width="42.140625" style="9" customWidth="1"/>
    <col min="13" max="13" width="27.85546875" style="30" customWidth="1"/>
    <col min="14" max="14" width="1.42578125" style="1" customWidth="1"/>
    <col min="15" max="15" width="58.7109375" style="1" customWidth="1"/>
    <col min="16" max="16" width="22.140625" style="1" customWidth="1"/>
    <col min="17" max="17" width="1.42578125" style="1" customWidth="1"/>
    <col min="18" max="18" width="40.7109375" style="146" customWidth="1"/>
    <col min="19" max="16384" width="9.140625" style="1"/>
  </cols>
  <sheetData>
    <row r="1" spans="1:18" ht="42" customHeight="1" x14ac:dyDescent="0.25">
      <c r="A1" s="108"/>
      <c r="B1" s="109"/>
      <c r="C1" s="117" t="s">
        <v>20</v>
      </c>
      <c r="D1" s="117"/>
      <c r="E1" s="117"/>
      <c r="F1" s="117"/>
      <c r="G1" s="117"/>
      <c r="H1" s="117"/>
      <c r="I1" s="117"/>
      <c r="J1" s="117"/>
      <c r="K1" s="117"/>
      <c r="L1" s="117"/>
      <c r="M1" s="117"/>
    </row>
    <row r="2" spans="1:18" x14ac:dyDescent="0.25">
      <c r="A2" s="110"/>
      <c r="B2" s="111"/>
      <c r="C2" s="114" t="s">
        <v>18</v>
      </c>
      <c r="D2" s="114"/>
      <c r="E2" s="118" t="s">
        <v>30</v>
      </c>
      <c r="F2" s="118"/>
      <c r="G2" s="118"/>
      <c r="H2" s="118"/>
      <c r="I2" s="118"/>
      <c r="J2" s="119" t="s">
        <v>32</v>
      </c>
      <c r="K2" s="119"/>
      <c r="L2" s="119"/>
      <c r="M2" s="119"/>
    </row>
    <row r="3" spans="1:18" x14ac:dyDescent="0.25">
      <c r="A3" s="112"/>
      <c r="B3" s="113"/>
      <c r="C3" s="114"/>
      <c r="D3" s="114"/>
      <c r="E3" s="118"/>
      <c r="F3" s="118"/>
      <c r="G3" s="118"/>
      <c r="H3" s="118"/>
      <c r="I3" s="118"/>
      <c r="J3" s="119"/>
      <c r="K3" s="119"/>
      <c r="L3" s="119"/>
      <c r="M3" s="119"/>
    </row>
    <row r="4" spans="1:18" x14ac:dyDescent="0.25">
      <c r="A4" s="115" t="s">
        <v>25</v>
      </c>
      <c r="B4" s="116"/>
      <c r="C4" s="10" t="s">
        <v>22</v>
      </c>
      <c r="D4" s="10" t="s">
        <v>23</v>
      </c>
      <c r="E4" s="10" t="s">
        <v>19</v>
      </c>
      <c r="F4" s="10" t="s">
        <v>22</v>
      </c>
      <c r="G4" s="114" t="s">
        <v>24</v>
      </c>
      <c r="H4" s="114"/>
      <c r="I4" s="114"/>
      <c r="J4" s="7" t="s">
        <v>0</v>
      </c>
      <c r="K4" s="7" t="s">
        <v>21</v>
      </c>
      <c r="L4" s="7" t="s">
        <v>1</v>
      </c>
      <c r="M4" s="28" t="s">
        <v>2</v>
      </c>
    </row>
    <row r="5" spans="1:18" ht="48.75" customHeight="1" x14ac:dyDescent="0.25">
      <c r="A5" s="105" t="s">
        <v>35</v>
      </c>
      <c r="B5" s="105"/>
      <c r="C5" s="2"/>
      <c r="D5" s="18">
        <v>45471</v>
      </c>
      <c r="E5" s="16" t="s">
        <v>36</v>
      </c>
      <c r="F5" s="2"/>
      <c r="G5" s="106">
        <v>45474</v>
      </c>
      <c r="H5" s="106"/>
      <c r="I5" s="106"/>
      <c r="J5" s="11" t="s">
        <v>37</v>
      </c>
      <c r="K5" s="11" t="s">
        <v>38</v>
      </c>
      <c r="L5" s="12">
        <v>45455</v>
      </c>
      <c r="M5" s="29" t="s">
        <v>10</v>
      </c>
    </row>
    <row r="6" spans="1:18" x14ac:dyDescent="0.25">
      <c r="A6" s="107"/>
      <c r="B6" s="107"/>
    </row>
    <row r="7" spans="1:18" s="9" customFormat="1" x14ac:dyDescent="0.25">
      <c r="A7" s="121" t="s">
        <v>4</v>
      </c>
      <c r="B7" s="120" t="s">
        <v>34</v>
      </c>
      <c r="C7" s="120" t="s">
        <v>3</v>
      </c>
      <c r="D7" s="120" t="s">
        <v>11</v>
      </c>
      <c r="E7" s="120" t="s">
        <v>12</v>
      </c>
      <c r="F7" s="120" t="s">
        <v>13</v>
      </c>
      <c r="G7" s="121" t="s">
        <v>14</v>
      </c>
      <c r="H7" s="121"/>
      <c r="I7" s="121"/>
      <c r="J7" s="121"/>
      <c r="K7" s="121" t="s">
        <v>15</v>
      </c>
      <c r="L7" s="121"/>
      <c r="M7" s="120" t="s">
        <v>31</v>
      </c>
      <c r="O7" s="120" t="s">
        <v>8</v>
      </c>
      <c r="P7" s="120" t="s">
        <v>9</v>
      </c>
      <c r="R7" s="147" t="s">
        <v>210</v>
      </c>
    </row>
    <row r="8" spans="1:18" s="8" customFormat="1" ht="30" x14ac:dyDescent="0.25">
      <c r="A8" s="121"/>
      <c r="B8" s="120"/>
      <c r="C8" s="120"/>
      <c r="D8" s="120"/>
      <c r="E8" s="120"/>
      <c r="F8" s="120"/>
      <c r="G8" s="3" t="s">
        <v>5</v>
      </c>
      <c r="H8" s="3" t="s">
        <v>6</v>
      </c>
      <c r="I8" s="3" t="s">
        <v>7</v>
      </c>
      <c r="J8" s="15" t="s">
        <v>33</v>
      </c>
      <c r="K8" s="19" t="s">
        <v>16</v>
      </c>
      <c r="L8" s="20" t="s">
        <v>17</v>
      </c>
      <c r="M8" s="120"/>
      <c r="O8" s="120"/>
      <c r="P8" s="120"/>
      <c r="R8" s="148"/>
    </row>
    <row r="9" spans="1:18" ht="75" x14ac:dyDescent="0.25">
      <c r="A9" s="96">
        <v>1</v>
      </c>
      <c r="B9" s="98" t="s">
        <v>270</v>
      </c>
      <c r="C9" s="100" t="s">
        <v>42</v>
      </c>
      <c r="D9" s="98" t="s">
        <v>249</v>
      </c>
      <c r="E9" s="21" t="s">
        <v>250</v>
      </c>
      <c r="F9" s="21" t="s">
        <v>133</v>
      </c>
      <c r="G9" s="6">
        <v>3</v>
      </c>
      <c r="H9" s="6">
        <v>3</v>
      </c>
      <c r="I9" s="6">
        <f>G9*H9</f>
        <v>9</v>
      </c>
      <c r="J9" s="25" t="str">
        <f t="shared" ref="J9" si="0">IF(I9&gt;=15,"Katastropik / Bencana",IF(I9&gt;=10,"Tinggi",IF(I9&gt;=5,"Moderat",IF(I9&gt;=3,"Rendah","Tidak Signifikan"))))</f>
        <v>Moderat</v>
      </c>
      <c r="K9" s="22" t="s">
        <v>144</v>
      </c>
      <c r="L9" s="21" t="s">
        <v>202</v>
      </c>
      <c r="M9" s="23" t="s">
        <v>251</v>
      </c>
      <c r="O9" s="3" t="s">
        <v>252</v>
      </c>
      <c r="P9" s="3"/>
      <c r="R9" s="149" t="s">
        <v>212</v>
      </c>
    </row>
    <row r="10" spans="1:18" ht="60" x14ac:dyDescent="0.25">
      <c r="A10" s="97"/>
      <c r="B10" s="99"/>
      <c r="C10" s="101"/>
      <c r="D10" s="99"/>
      <c r="E10" s="21" t="s">
        <v>60</v>
      </c>
      <c r="F10" s="21" t="s">
        <v>134</v>
      </c>
      <c r="G10" s="6">
        <v>4</v>
      </c>
      <c r="H10" s="6">
        <v>3</v>
      </c>
      <c r="I10" s="6">
        <f t="shared" ref="I10:I51" si="1">G10*H10</f>
        <v>12</v>
      </c>
      <c r="J10" s="25" t="str">
        <f t="shared" ref="J10:J51" si="2">IF(I10&gt;=15,"Katastropik / Bencana",IF(I10&gt;=10,"Tinggi",IF(I10&gt;=5,"Moderat",IF(I10&gt;=3,"Rendah","Tidak Signifikan"))))</f>
        <v>Tinggi</v>
      </c>
      <c r="K10" s="22" t="s">
        <v>145</v>
      </c>
      <c r="L10" s="21" t="s">
        <v>203</v>
      </c>
      <c r="M10" s="23" t="s">
        <v>237</v>
      </c>
      <c r="O10" s="17" t="s">
        <v>238</v>
      </c>
      <c r="P10" s="17"/>
      <c r="R10" s="150" t="s">
        <v>211</v>
      </c>
    </row>
    <row r="11" spans="1:18" ht="75" x14ac:dyDescent="0.25">
      <c r="A11" s="96">
        <v>2</v>
      </c>
      <c r="B11" s="98" t="s">
        <v>118</v>
      </c>
      <c r="C11" s="100" t="s">
        <v>39</v>
      </c>
      <c r="D11" s="98" t="s">
        <v>41</v>
      </c>
      <c r="E11" s="21" t="s">
        <v>61</v>
      </c>
      <c r="F11" s="22" t="s">
        <v>135</v>
      </c>
      <c r="G11" s="6">
        <v>3</v>
      </c>
      <c r="H11" s="6">
        <v>3</v>
      </c>
      <c r="I11" s="6">
        <f t="shared" si="1"/>
        <v>9</v>
      </c>
      <c r="J11" s="25" t="str">
        <f t="shared" si="2"/>
        <v>Moderat</v>
      </c>
      <c r="K11" s="22" t="s">
        <v>146</v>
      </c>
      <c r="L11" s="21" t="s">
        <v>204</v>
      </c>
      <c r="M11" s="23" t="s">
        <v>550</v>
      </c>
      <c r="O11" s="15" t="s">
        <v>551</v>
      </c>
      <c r="P11" s="3"/>
      <c r="R11" s="151" t="s">
        <v>423</v>
      </c>
    </row>
    <row r="12" spans="1:18" ht="135" x14ac:dyDescent="0.25">
      <c r="A12" s="103"/>
      <c r="B12" s="102"/>
      <c r="C12" s="104"/>
      <c r="D12" s="102"/>
      <c r="E12" s="21" t="s">
        <v>136</v>
      </c>
      <c r="F12" s="22" t="s">
        <v>137</v>
      </c>
      <c r="G12" s="6">
        <v>4</v>
      </c>
      <c r="H12" s="6">
        <v>3</v>
      </c>
      <c r="I12" s="6">
        <f t="shared" si="1"/>
        <v>12</v>
      </c>
      <c r="J12" s="25" t="str">
        <f t="shared" si="2"/>
        <v>Tinggi</v>
      </c>
      <c r="K12" s="22" t="s">
        <v>147</v>
      </c>
      <c r="L12" s="21" t="s">
        <v>205</v>
      </c>
      <c r="M12" s="23" t="s">
        <v>239</v>
      </c>
      <c r="O12" s="23" t="s">
        <v>240</v>
      </c>
      <c r="P12" s="17"/>
      <c r="R12" s="152" t="s">
        <v>212</v>
      </c>
    </row>
    <row r="13" spans="1:18" ht="75" x14ac:dyDescent="0.25">
      <c r="A13" s="97"/>
      <c r="B13" s="99"/>
      <c r="C13" s="101"/>
      <c r="D13" s="99"/>
      <c r="E13" s="21" t="s">
        <v>253</v>
      </c>
      <c r="F13" s="22" t="s">
        <v>138</v>
      </c>
      <c r="G13" s="6">
        <v>2</v>
      </c>
      <c r="H13" s="6">
        <v>3</v>
      </c>
      <c r="I13" s="6">
        <f t="shared" si="1"/>
        <v>6</v>
      </c>
      <c r="J13" s="25" t="str">
        <f t="shared" si="2"/>
        <v>Moderat</v>
      </c>
      <c r="K13" s="22" t="s">
        <v>148</v>
      </c>
      <c r="L13" s="21" t="s">
        <v>206</v>
      </c>
      <c r="M13" s="23" t="s">
        <v>254</v>
      </c>
      <c r="O13" s="15" t="s">
        <v>255</v>
      </c>
      <c r="P13" s="17"/>
      <c r="R13" s="151" t="s">
        <v>213</v>
      </c>
    </row>
    <row r="14" spans="1:18" ht="75" x14ac:dyDescent="0.25">
      <c r="A14" s="96">
        <v>3</v>
      </c>
      <c r="B14" s="98" t="s">
        <v>119</v>
      </c>
      <c r="C14" s="100" t="s">
        <v>45</v>
      </c>
      <c r="D14" s="98" t="s">
        <v>51</v>
      </c>
      <c r="E14" s="21" t="s">
        <v>62</v>
      </c>
      <c r="F14" s="21" t="s">
        <v>63</v>
      </c>
      <c r="G14" s="6">
        <v>3</v>
      </c>
      <c r="H14" s="6">
        <v>2</v>
      </c>
      <c r="I14" s="6">
        <f t="shared" si="1"/>
        <v>6</v>
      </c>
      <c r="J14" s="25" t="str">
        <f t="shared" si="2"/>
        <v>Moderat</v>
      </c>
      <c r="K14" s="22" t="s">
        <v>149</v>
      </c>
      <c r="L14" s="21" t="s">
        <v>207</v>
      </c>
      <c r="M14" s="23" t="s">
        <v>214</v>
      </c>
      <c r="O14" s="17" t="s">
        <v>218</v>
      </c>
      <c r="P14" s="17"/>
      <c r="R14" s="153" t="s">
        <v>217</v>
      </c>
    </row>
    <row r="15" spans="1:18" ht="60" x14ac:dyDescent="0.25">
      <c r="A15" s="97"/>
      <c r="B15" s="99"/>
      <c r="C15" s="101"/>
      <c r="D15" s="99"/>
      <c r="E15" s="21" t="s">
        <v>256</v>
      </c>
      <c r="F15" s="21" t="s">
        <v>64</v>
      </c>
      <c r="G15" s="6">
        <v>2</v>
      </c>
      <c r="H15" s="6">
        <v>5</v>
      </c>
      <c r="I15" s="6">
        <f t="shared" si="1"/>
        <v>10</v>
      </c>
      <c r="J15" s="25" t="str">
        <f t="shared" si="2"/>
        <v>Tinggi</v>
      </c>
      <c r="K15" s="22" t="s">
        <v>151</v>
      </c>
      <c r="L15" s="21" t="s">
        <v>150</v>
      </c>
      <c r="M15" s="23" t="s">
        <v>215</v>
      </c>
      <c r="O15" s="17" t="s">
        <v>216</v>
      </c>
      <c r="P15" s="17"/>
      <c r="R15" s="150" t="s">
        <v>220</v>
      </c>
    </row>
    <row r="16" spans="1:18" ht="60" x14ac:dyDescent="0.25">
      <c r="A16" s="96">
        <v>4</v>
      </c>
      <c r="B16" s="98" t="s">
        <v>120</v>
      </c>
      <c r="C16" s="100" t="s">
        <v>45</v>
      </c>
      <c r="D16" s="98" t="s">
        <v>65</v>
      </c>
      <c r="E16" s="21" t="s">
        <v>68</v>
      </c>
      <c r="F16" s="21" t="s">
        <v>71</v>
      </c>
      <c r="G16" s="6">
        <v>4</v>
      </c>
      <c r="H16" s="6">
        <v>2</v>
      </c>
      <c r="I16" s="6">
        <f t="shared" si="1"/>
        <v>8</v>
      </c>
      <c r="J16" s="25" t="str">
        <f t="shared" si="2"/>
        <v>Moderat</v>
      </c>
      <c r="K16" s="21" t="s">
        <v>152</v>
      </c>
      <c r="L16" s="22" t="s">
        <v>153</v>
      </c>
      <c r="M16" s="23" t="s">
        <v>219</v>
      </c>
      <c r="O16" s="17" t="s">
        <v>223</v>
      </c>
      <c r="P16" s="17"/>
      <c r="R16" s="150" t="s">
        <v>221</v>
      </c>
    </row>
    <row r="17" spans="1:18" ht="60" x14ac:dyDescent="0.25">
      <c r="A17" s="103"/>
      <c r="B17" s="102"/>
      <c r="C17" s="104"/>
      <c r="D17" s="102"/>
      <c r="E17" s="21" t="s">
        <v>69</v>
      </c>
      <c r="F17" s="21" t="s">
        <v>70</v>
      </c>
      <c r="G17" s="6">
        <v>3</v>
      </c>
      <c r="H17" s="6">
        <v>2</v>
      </c>
      <c r="I17" s="6">
        <f t="shared" si="1"/>
        <v>6</v>
      </c>
      <c r="J17" s="25" t="str">
        <f t="shared" si="2"/>
        <v>Moderat</v>
      </c>
      <c r="K17" s="21" t="s">
        <v>154</v>
      </c>
      <c r="L17" s="21" t="s">
        <v>155</v>
      </c>
      <c r="M17" s="23" t="s">
        <v>241</v>
      </c>
      <c r="O17" s="33" t="s">
        <v>222</v>
      </c>
      <c r="P17" s="17"/>
      <c r="R17" s="150" t="s">
        <v>224</v>
      </c>
    </row>
    <row r="18" spans="1:18" ht="60" x14ac:dyDescent="0.25">
      <c r="A18" s="97"/>
      <c r="B18" s="99"/>
      <c r="C18" s="101"/>
      <c r="D18" s="99"/>
      <c r="E18" s="21" t="s">
        <v>66</v>
      </c>
      <c r="F18" s="21" t="s">
        <v>67</v>
      </c>
      <c r="G18" s="6">
        <v>4</v>
      </c>
      <c r="H18" s="6">
        <v>3</v>
      </c>
      <c r="I18" s="6">
        <f t="shared" si="1"/>
        <v>12</v>
      </c>
      <c r="J18" s="25" t="str">
        <f t="shared" si="2"/>
        <v>Tinggi</v>
      </c>
      <c r="K18" s="21" t="s">
        <v>156</v>
      </c>
      <c r="L18" s="21" t="s">
        <v>157</v>
      </c>
      <c r="M18" s="23" t="s">
        <v>227</v>
      </c>
      <c r="O18" s="17" t="s">
        <v>225</v>
      </c>
      <c r="P18" s="17"/>
      <c r="R18" s="150" t="s">
        <v>226</v>
      </c>
    </row>
    <row r="19" spans="1:18" ht="60" x14ac:dyDescent="0.25">
      <c r="A19" s="96">
        <v>5</v>
      </c>
      <c r="B19" s="98" t="s">
        <v>257</v>
      </c>
      <c r="C19" s="100" t="s">
        <v>47</v>
      </c>
      <c r="D19" s="98" t="s">
        <v>52</v>
      </c>
      <c r="E19" s="21" t="s">
        <v>72</v>
      </c>
      <c r="F19" s="22" t="s">
        <v>74</v>
      </c>
      <c r="G19" s="6">
        <v>2</v>
      </c>
      <c r="H19" s="6">
        <v>5</v>
      </c>
      <c r="I19" s="6">
        <f t="shared" si="1"/>
        <v>10</v>
      </c>
      <c r="J19" s="25" t="str">
        <f t="shared" si="2"/>
        <v>Tinggi</v>
      </c>
      <c r="K19" s="21" t="s">
        <v>158</v>
      </c>
      <c r="L19" s="21" t="s">
        <v>159</v>
      </c>
      <c r="M19" s="23" t="s">
        <v>242</v>
      </c>
      <c r="O19" s="17" t="s">
        <v>231</v>
      </c>
      <c r="P19" s="17"/>
      <c r="R19" s="150" t="s">
        <v>228</v>
      </c>
    </row>
    <row r="20" spans="1:18" ht="75" x14ac:dyDescent="0.25">
      <c r="A20" s="97"/>
      <c r="B20" s="99"/>
      <c r="C20" s="101"/>
      <c r="D20" s="99"/>
      <c r="E20" s="21" t="s">
        <v>73</v>
      </c>
      <c r="F20" s="22" t="s">
        <v>139</v>
      </c>
      <c r="G20" s="6">
        <v>3</v>
      </c>
      <c r="H20" s="6">
        <v>3</v>
      </c>
      <c r="I20" s="6">
        <f t="shared" si="1"/>
        <v>9</v>
      </c>
      <c r="J20" s="25" t="str">
        <f t="shared" si="2"/>
        <v>Moderat</v>
      </c>
      <c r="K20" s="21" t="s">
        <v>160</v>
      </c>
      <c r="L20" s="21" t="s">
        <v>161</v>
      </c>
      <c r="M20" s="23" t="s">
        <v>229</v>
      </c>
      <c r="O20" s="27" t="s">
        <v>230</v>
      </c>
      <c r="P20" s="17"/>
      <c r="R20" s="150" t="s">
        <v>220</v>
      </c>
    </row>
    <row r="21" spans="1:18" ht="90" x14ac:dyDescent="0.25">
      <c r="A21" s="96">
        <v>6</v>
      </c>
      <c r="B21" s="98" t="s">
        <v>121</v>
      </c>
      <c r="C21" s="100" t="s">
        <v>45</v>
      </c>
      <c r="D21" s="98" t="s">
        <v>248</v>
      </c>
      <c r="E21" s="21" t="s">
        <v>75</v>
      </c>
      <c r="F21" s="22" t="s">
        <v>76</v>
      </c>
      <c r="G21" s="6">
        <v>5</v>
      </c>
      <c r="H21" s="6">
        <v>2</v>
      </c>
      <c r="I21" s="6">
        <f t="shared" si="1"/>
        <v>10</v>
      </c>
      <c r="J21" s="25" t="str">
        <f t="shared" si="2"/>
        <v>Tinggi</v>
      </c>
      <c r="K21" s="21" t="s">
        <v>162</v>
      </c>
      <c r="L21" s="21" t="s">
        <v>163</v>
      </c>
      <c r="M21" s="23" t="s">
        <v>232</v>
      </c>
      <c r="O21" s="31" t="s">
        <v>235</v>
      </c>
      <c r="P21" s="17"/>
      <c r="R21" s="150" t="s">
        <v>233</v>
      </c>
    </row>
    <row r="22" spans="1:18" ht="45" x14ac:dyDescent="0.25">
      <c r="A22" s="97"/>
      <c r="B22" s="99"/>
      <c r="C22" s="101"/>
      <c r="D22" s="99"/>
      <c r="E22" s="21" t="s">
        <v>77</v>
      </c>
      <c r="F22" s="21" t="s">
        <v>141</v>
      </c>
      <c r="G22" s="6">
        <v>5</v>
      </c>
      <c r="H22" s="6">
        <v>2</v>
      </c>
      <c r="I22" s="6">
        <f t="shared" si="1"/>
        <v>10</v>
      </c>
      <c r="J22" s="25" t="str">
        <f t="shared" si="2"/>
        <v>Tinggi</v>
      </c>
      <c r="K22" s="21" t="s">
        <v>164</v>
      </c>
      <c r="L22" s="21" t="s">
        <v>165</v>
      </c>
      <c r="M22" s="23" t="s">
        <v>234</v>
      </c>
      <c r="O22" s="33" t="s">
        <v>222</v>
      </c>
      <c r="P22" s="17"/>
      <c r="R22" s="150" t="s">
        <v>236</v>
      </c>
    </row>
    <row r="23" spans="1:18" ht="45" x14ac:dyDescent="0.25">
      <c r="A23" s="96">
        <v>7</v>
      </c>
      <c r="B23" s="98" t="s">
        <v>122</v>
      </c>
      <c r="C23" s="100" t="s">
        <v>39</v>
      </c>
      <c r="D23" s="98" t="s">
        <v>247</v>
      </c>
      <c r="E23" s="21" t="s">
        <v>78</v>
      </c>
      <c r="F23" s="21" t="s">
        <v>79</v>
      </c>
      <c r="G23" s="6">
        <v>2</v>
      </c>
      <c r="H23" s="6">
        <v>3</v>
      </c>
      <c r="I23" s="6">
        <f t="shared" si="1"/>
        <v>6</v>
      </c>
      <c r="J23" s="25" t="str">
        <f t="shared" si="2"/>
        <v>Moderat</v>
      </c>
      <c r="K23" s="22" t="s">
        <v>166</v>
      </c>
      <c r="L23" s="21" t="s">
        <v>206</v>
      </c>
      <c r="M23" s="23" t="s">
        <v>246</v>
      </c>
      <c r="O23" s="3" t="s">
        <v>244</v>
      </c>
      <c r="P23" s="3"/>
      <c r="R23" s="150" t="s">
        <v>245</v>
      </c>
    </row>
    <row r="24" spans="1:18" ht="90" x14ac:dyDescent="0.25">
      <c r="A24" s="97"/>
      <c r="B24" s="99"/>
      <c r="C24" s="101"/>
      <c r="D24" s="99"/>
      <c r="E24" s="21" t="s">
        <v>142</v>
      </c>
      <c r="F24" s="22" t="s">
        <v>143</v>
      </c>
      <c r="G24" s="6">
        <v>3</v>
      </c>
      <c r="H24" s="6">
        <v>3</v>
      </c>
      <c r="I24" s="6">
        <f t="shared" si="1"/>
        <v>9</v>
      </c>
      <c r="J24" s="25" t="str">
        <f t="shared" si="2"/>
        <v>Moderat</v>
      </c>
      <c r="K24" s="21" t="s">
        <v>167</v>
      </c>
      <c r="L24" s="21" t="s">
        <v>208</v>
      </c>
      <c r="M24" s="23" t="s">
        <v>276</v>
      </c>
      <c r="O24" s="17" t="s">
        <v>243</v>
      </c>
      <c r="P24" s="17"/>
      <c r="R24" s="149" t="s">
        <v>275</v>
      </c>
    </row>
    <row r="25" spans="1:18" ht="165" x14ac:dyDescent="0.25">
      <c r="A25" s="4">
        <v>8</v>
      </c>
      <c r="B25" s="21" t="s">
        <v>123</v>
      </c>
      <c r="C25" s="17" t="s">
        <v>39</v>
      </c>
      <c r="D25" s="21" t="s">
        <v>53</v>
      </c>
      <c r="E25" s="21" t="s">
        <v>80</v>
      </c>
      <c r="F25" s="21" t="s">
        <v>140</v>
      </c>
      <c r="G25" s="6">
        <v>2</v>
      </c>
      <c r="H25" s="6">
        <v>3</v>
      </c>
      <c r="I25" s="6">
        <f t="shared" si="1"/>
        <v>6</v>
      </c>
      <c r="J25" s="25" t="str">
        <f t="shared" si="2"/>
        <v>Moderat</v>
      </c>
      <c r="K25" s="22" t="s">
        <v>261</v>
      </c>
      <c r="L25" s="22" t="s">
        <v>262</v>
      </c>
      <c r="M25" s="31" t="s">
        <v>258</v>
      </c>
      <c r="O25" s="3" t="s">
        <v>260</v>
      </c>
      <c r="P25" s="3"/>
      <c r="R25" s="149" t="s">
        <v>259</v>
      </c>
    </row>
    <row r="26" spans="1:18" ht="150" x14ac:dyDescent="0.25">
      <c r="A26" s="4">
        <v>9</v>
      </c>
      <c r="B26" s="21" t="s">
        <v>263</v>
      </c>
      <c r="C26" s="3" t="s">
        <v>46</v>
      </c>
      <c r="D26" s="21" t="s">
        <v>54</v>
      </c>
      <c r="E26" s="21" t="s">
        <v>81</v>
      </c>
      <c r="F26" s="22" t="s">
        <v>264</v>
      </c>
      <c r="G26" s="6">
        <v>3</v>
      </c>
      <c r="H26" s="6">
        <v>3</v>
      </c>
      <c r="I26" s="6">
        <f t="shared" si="1"/>
        <v>9</v>
      </c>
      <c r="J26" s="25" t="str">
        <f t="shared" si="2"/>
        <v>Moderat</v>
      </c>
      <c r="K26" s="22" t="s">
        <v>265</v>
      </c>
      <c r="L26" s="22" t="s">
        <v>266</v>
      </c>
      <c r="M26" s="23" t="s">
        <v>267</v>
      </c>
      <c r="O26" s="3" t="s">
        <v>268</v>
      </c>
      <c r="P26" s="3"/>
      <c r="R26" s="151" t="s">
        <v>269</v>
      </c>
    </row>
    <row r="27" spans="1:18" ht="90" x14ac:dyDescent="0.25">
      <c r="A27" s="96">
        <v>10</v>
      </c>
      <c r="B27" s="98" t="s">
        <v>271</v>
      </c>
      <c r="C27" s="100" t="s">
        <v>42</v>
      </c>
      <c r="D27" s="98" t="s">
        <v>40</v>
      </c>
      <c r="E27" s="21" t="s">
        <v>272</v>
      </c>
      <c r="F27" s="22" t="s">
        <v>84</v>
      </c>
      <c r="G27" s="6">
        <v>3</v>
      </c>
      <c r="H27" s="6">
        <v>3</v>
      </c>
      <c r="I27" s="6">
        <f t="shared" si="1"/>
        <v>9</v>
      </c>
      <c r="J27" s="25" t="str">
        <f t="shared" si="2"/>
        <v>Moderat</v>
      </c>
      <c r="K27" s="22" t="s">
        <v>144</v>
      </c>
      <c r="L27" s="21" t="s">
        <v>168</v>
      </c>
      <c r="M27" s="23" t="s">
        <v>273</v>
      </c>
      <c r="O27" s="17" t="s">
        <v>274</v>
      </c>
      <c r="P27" s="17"/>
      <c r="R27" s="149" t="s">
        <v>280</v>
      </c>
    </row>
    <row r="28" spans="1:18" ht="135" x14ac:dyDescent="0.25">
      <c r="A28" s="103"/>
      <c r="B28" s="102"/>
      <c r="C28" s="104"/>
      <c r="D28" s="102"/>
      <c r="E28" s="21" t="s">
        <v>277</v>
      </c>
      <c r="F28" s="22" t="s">
        <v>86</v>
      </c>
      <c r="G28" s="6">
        <v>3</v>
      </c>
      <c r="H28" s="6">
        <v>3</v>
      </c>
      <c r="I28" s="6">
        <f t="shared" si="1"/>
        <v>9</v>
      </c>
      <c r="J28" s="25" t="str">
        <f t="shared" si="2"/>
        <v>Moderat</v>
      </c>
      <c r="K28" s="22" t="s">
        <v>169</v>
      </c>
      <c r="L28" s="21" t="s">
        <v>170</v>
      </c>
      <c r="M28" s="23" t="s">
        <v>281</v>
      </c>
      <c r="O28" s="17" t="s">
        <v>282</v>
      </c>
      <c r="P28" s="17"/>
      <c r="R28" s="149" t="s">
        <v>279</v>
      </c>
    </row>
    <row r="29" spans="1:18" ht="60" x14ac:dyDescent="0.25">
      <c r="A29" s="103"/>
      <c r="B29" s="102"/>
      <c r="C29" s="104"/>
      <c r="D29" s="102"/>
      <c r="E29" s="21" t="s">
        <v>283</v>
      </c>
      <c r="F29" s="21" t="s">
        <v>85</v>
      </c>
      <c r="G29" s="6">
        <v>3</v>
      </c>
      <c r="H29" s="6">
        <v>3</v>
      </c>
      <c r="I29" s="6">
        <f t="shared" si="1"/>
        <v>9</v>
      </c>
      <c r="J29" s="25" t="str">
        <f t="shared" si="2"/>
        <v>Moderat</v>
      </c>
      <c r="K29" s="21" t="s">
        <v>171</v>
      </c>
      <c r="L29" s="21" t="s">
        <v>172</v>
      </c>
      <c r="M29" s="32" t="s">
        <v>284</v>
      </c>
      <c r="O29" s="32" t="s">
        <v>285</v>
      </c>
      <c r="P29" s="17"/>
      <c r="R29" s="149" t="s">
        <v>286</v>
      </c>
    </row>
    <row r="30" spans="1:18" ht="60" x14ac:dyDescent="0.25">
      <c r="A30" s="97"/>
      <c r="B30" s="99"/>
      <c r="C30" s="101"/>
      <c r="D30" s="99"/>
      <c r="E30" s="21" t="s">
        <v>82</v>
      </c>
      <c r="F30" s="21" t="s">
        <v>83</v>
      </c>
      <c r="G30" s="6">
        <v>3</v>
      </c>
      <c r="H30" s="6">
        <v>4</v>
      </c>
      <c r="I30" s="6">
        <f t="shared" si="1"/>
        <v>12</v>
      </c>
      <c r="J30" s="25" t="str">
        <f t="shared" si="2"/>
        <v>Tinggi</v>
      </c>
      <c r="K30" s="21" t="s">
        <v>173</v>
      </c>
      <c r="L30" s="21" t="s">
        <v>174</v>
      </c>
      <c r="M30" s="23" t="s">
        <v>287</v>
      </c>
      <c r="O30" s="17" t="s">
        <v>288</v>
      </c>
      <c r="P30" s="17"/>
      <c r="R30" s="149" t="s">
        <v>289</v>
      </c>
    </row>
    <row r="31" spans="1:18" ht="176.25" customHeight="1" x14ac:dyDescent="0.25">
      <c r="A31" s="96">
        <v>11</v>
      </c>
      <c r="B31" s="98" t="s">
        <v>299</v>
      </c>
      <c r="C31" s="32" t="s">
        <v>297</v>
      </c>
      <c r="D31" s="21" t="s">
        <v>298</v>
      </c>
      <c r="E31" s="21" t="s">
        <v>301</v>
      </c>
      <c r="F31" s="21" t="s">
        <v>295</v>
      </c>
      <c r="G31" s="6">
        <v>3</v>
      </c>
      <c r="H31" s="6">
        <v>4</v>
      </c>
      <c r="I31" s="6">
        <f t="shared" si="1"/>
        <v>12</v>
      </c>
      <c r="J31" s="25" t="str">
        <f t="shared" si="2"/>
        <v>Tinggi</v>
      </c>
      <c r="K31" s="34" t="s">
        <v>304</v>
      </c>
      <c r="L31" s="35" t="s">
        <v>306</v>
      </c>
      <c r="M31" s="32" t="s">
        <v>303</v>
      </c>
      <c r="O31" s="143" t="s">
        <v>546</v>
      </c>
      <c r="P31" s="32"/>
      <c r="R31" s="149" t="s">
        <v>314</v>
      </c>
    </row>
    <row r="32" spans="1:18" ht="174" customHeight="1" x14ac:dyDescent="0.25">
      <c r="A32" s="97"/>
      <c r="B32" s="99"/>
      <c r="C32" s="32" t="s">
        <v>297</v>
      </c>
      <c r="D32" s="21" t="s">
        <v>300</v>
      </c>
      <c r="E32" s="21" t="s">
        <v>302</v>
      </c>
      <c r="F32" s="21" t="s">
        <v>296</v>
      </c>
      <c r="G32" s="6">
        <v>3</v>
      </c>
      <c r="H32" s="6">
        <v>4</v>
      </c>
      <c r="I32" s="6">
        <f t="shared" si="1"/>
        <v>12</v>
      </c>
      <c r="J32" s="25" t="str">
        <f t="shared" si="2"/>
        <v>Tinggi</v>
      </c>
      <c r="K32" s="34" t="s">
        <v>305</v>
      </c>
      <c r="L32" s="35" t="s">
        <v>307</v>
      </c>
      <c r="M32" s="32" t="s">
        <v>303</v>
      </c>
      <c r="O32" s="143" t="s">
        <v>547</v>
      </c>
      <c r="P32" s="32"/>
      <c r="R32" s="149" t="s">
        <v>314</v>
      </c>
    </row>
    <row r="33" spans="1:18" ht="60" x14ac:dyDescent="0.25">
      <c r="A33" s="4">
        <v>12</v>
      </c>
      <c r="B33" s="21" t="s">
        <v>308</v>
      </c>
      <c r="C33" s="17" t="s">
        <v>42</v>
      </c>
      <c r="D33" s="21" t="s">
        <v>309</v>
      </c>
      <c r="E33" s="21" t="s">
        <v>91</v>
      </c>
      <c r="F33" s="21" t="s">
        <v>92</v>
      </c>
      <c r="G33" s="6">
        <v>3</v>
      </c>
      <c r="H33" s="6">
        <v>3</v>
      </c>
      <c r="I33" s="6">
        <f t="shared" si="1"/>
        <v>9</v>
      </c>
      <c r="J33" s="25" t="str">
        <f t="shared" si="2"/>
        <v>Moderat</v>
      </c>
      <c r="K33" s="21" t="s">
        <v>179</v>
      </c>
      <c r="L33" s="21" t="s">
        <v>209</v>
      </c>
      <c r="M33" s="23" t="s">
        <v>310</v>
      </c>
      <c r="O33" s="17" t="s">
        <v>311</v>
      </c>
      <c r="P33" s="17"/>
      <c r="R33" s="149" t="s">
        <v>312</v>
      </c>
    </row>
    <row r="34" spans="1:18" ht="75" x14ac:dyDescent="0.25">
      <c r="A34" s="4">
        <v>13</v>
      </c>
      <c r="B34" s="21" t="s">
        <v>124</v>
      </c>
      <c r="C34" s="17" t="s">
        <v>313</v>
      </c>
      <c r="D34" s="21" t="s">
        <v>317</v>
      </c>
      <c r="E34" s="21" t="s">
        <v>93</v>
      </c>
      <c r="F34" s="22" t="s">
        <v>94</v>
      </c>
      <c r="G34" s="6">
        <v>2</v>
      </c>
      <c r="H34" s="6">
        <v>3</v>
      </c>
      <c r="I34" s="6">
        <f t="shared" si="1"/>
        <v>6</v>
      </c>
      <c r="J34" s="25" t="str">
        <f t="shared" si="2"/>
        <v>Moderat</v>
      </c>
      <c r="K34" s="21" t="s">
        <v>180</v>
      </c>
      <c r="L34" s="21" t="s">
        <v>181</v>
      </c>
      <c r="M34" s="23" t="s">
        <v>316</v>
      </c>
      <c r="O34" s="32" t="s">
        <v>316</v>
      </c>
      <c r="P34" s="17"/>
      <c r="R34" s="149" t="s">
        <v>315</v>
      </c>
    </row>
    <row r="35" spans="1:18" ht="105" x14ac:dyDescent="0.25">
      <c r="A35" s="4">
        <v>14</v>
      </c>
      <c r="B35" s="21" t="s">
        <v>318</v>
      </c>
      <c r="C35" s="17" t="s">
        <v>319</v>
      </c>
      <c r="D35" s="21" t="s">
        <v>320</v>
      </c>
      <c r="E35" s="21" t="s">
        <v>321</v>
      </c>
      <c r="F35" s="22" t="s">
        <v>322</v>
      </c>
      <c r="G35" s="6">
        <v>3</v>
      </c>
      <c r="H35" s="6">
        <v>4</v>
      </c>
      <c r="I35" s="6">
        <f t="shared" si="1"/>
        <v>12</v>
      </c>
      <c r="J35" s="25" t="str">
        <f t="shared" si="2"/>
        <v>Tinggi</v>
      </c>
      <c r="K35" s="22" t="s">
        <v>323</v>
      </c>
      <c r="L35" s="22" t="s">
        <v>324</v>
      </c>
      <c r="M35" s="23" t="s">
        <v>326</v>
      </c>
      <c r="O35" s="32" t="s">
        <v>325</v>
      </c>
      <c r="P35" s="17"/>
      <c r="R35" s="149" t="s">
        <v>327</v>
      </c>
    </row>
    <row r="36" spans="1:18" ht="90" x14ac:dyDescent="0.25">
      <c r="A36" s="4">
        <v>15</v>
      </c>
      <c r="B36" s="21" t="s">
        <v>125</v>
      </c>
      <c r="C36" s="17" t="s">
        <v>42</v>
      </c>
      <c r="D36" s="21" t="s">
        <v>55</v>
      </c>
      <c r="E36" s="21" t="s">
        <v>95</v>
      </c>
      <c r="F36" s="22" t="s">
        <v>328</v>
      </c>
      <c r="G36" s="6">
        <v>4</v>
      </c>
      <c r="H36" s="6">
        <v>3</v>
      </c>
      <c r="I36" s="6">
        <f t="shared" si="1"/>
        <v>12</v>
      </c>
      <c r="J36" s="25" t="str">
        <f t="shared" si="2"/>
        <v>Tinggi</v>
      </c>
      <c r="K36" s="22" t="s">
        <v>329</v>
      </c>
      <c r="L36" s="22" t="s">
        <v>330</v>
      </c>
      <c r="M36" s="23" t="s">
        <v>332</v>
      </c>
      <c r="O36" s="17" t="s">
        <v>331</v>
      </c>
      <c r="P36" s="17"/>
      <c r="R36" s="151" t="s">
        <v>343</v>
      </c>
    </row>
    <row r="37" spans="1:18" ht="165.75" customHeight="1" x14ac:dyDescent="0.25">
      <c r="A37" s="96">
        <v>16</v>
      </c>
      <c r="B37" s="98" t="s">
        <v>422</v>
      </c>
      <c r="C37" s="100" t="s">
        <v>421</v>
      </c>
      <c r="D37" s="98" t="s">
        <v>56</v>
      </c>
      <c r="E37" s="21" t="s">
        <v>341</v>
      </c>
      <c r="F37" s="21" t="s">
        <v>334</v>
      </c>
      <c r="G37" s="6">
        <v>3</v>
      </c>
      <c r="H37" s="6">
        <v>4</v>
      </c>
      <c r="I37" s="6">
        <f t="shared" si="1"/>
        <v>12</v>
      </c>
      <c r="J37" s="25" t="str">
        <f t="shared" si="2"/>
        <v>Tinggi</v>
      </c>
      <c r="K37" s="22" t="s">
        <v>336</v>
      </c>
      <c r="L37" s="22" t="s">
        <v>337</v>
      </c>
      <c r="M37" s="23" t="s">
        <v>340</v>
      </c>
      <c r="O37" s="144" t="s">
        <v>548</v>
      </c>
      <c r="P37" s="17"/>
      <c r="R37" s="149" t="s">
        <v>344</v>
      </c>
    </row>
    <row r="38" spans="1:18" ht="180" customHeight="1" x14ac:dyDescent="0.25">
      <c r="A38" s="103"/>
      <c r="B38" s="102"/>
      <c r="C38" s="104"/>
      <c r="D38" s="102"/>
      <c r="E38" s="21" t="s">
        <v>333</v>
      </c>
      <c r="F38" s="22" t="s">
        <v>335</v>
      </c>
      <c r="G38" s="6">
        <v>3</v>
      </c>
      <c r="H38" s="6">
        <v>4</v>
      </c>
      <c r="I38" s="6">
        <f t="shared" si="1"/>
        <v>12</v>
      </c>
      <c r="J38" s="25" t="str">
        <f t="shared" si="2"/>
        <v>Tinggi</v>
      </c>
      <c r="K38" s="21" t="s">
        <v>338</v>
      </c>
      <c r="L38" s="22" t="s">
        <v>339</v>
      </c>
      <c r="M38" s="23" t="s">
        <v>342</v>
      </c>
      <c r="O38" s="145" t="s">
        <v>549</v>
      </c>
      <c r="P38" s="17"/>
      <c r="R38" s="149" t="s">
        <v>345</v>
      </c>
    </row>
    <row r="39" spans="1:18" ht="45" customHeight="1" x14ac:dyDescent="0.25">
      <c r="A39" s="103"/>
      <c r="B39" s="102"/>
      <c r="C39" s="104"/>
      <c r="D39" s="102"/>
      <c r="E39" s="21" t="s">
        <v>87</v>
      </c>
      <c r="F39" s="21" t="s">
        <v>90</v>
      </c>
      <c r="G39" s="6">
        <v>2</v>
      </c>
      <c r="H39" s="6">
        <v>4</v>
      </c>
      <c r="I39" s="6">
        <f>G39*H39</f>
        <v>8</v>
      </c>
      <c r="J39" s="25" t="str">
        <f>IF(I39&gt;=15,"Katastropik / Bencana",IF(I39&gt;=10,"Tinggi",IF(I39&gt;=5,"Moderat",IF(I39&gt;=3,"Rendah","Tidak Signifikan"))))</f>
        <v>Moderat</v>
      </c>
      <c r="K39" s="21" t="s">
        <v>175</v>
      </c>
      <c r="L39" s="21" t="s">
        <v>176</v>
      </c>
      <c r="M39" s="23" t="s">
        <v>290</v>
      </c>
      <c r="O39" s="17" t="s">
        <v>291</v>
      </c>
      <c r="P39" s="17"/>
      <c r="R39" s="149" t="s">
        <v>292</v>
      </c>
    </row>
    <row r="40" spans="1:18" ht="90" x14ac:dyDescent="0.25">
      <c r="A40" s="97"/>
      <c r="B40" s="99"/>
      <c r="C40" s="101"/>
      <c r="D40" s="99"/>
      <c r="E40" s="21" t="s">
        <v>88</v>
      </c>
      <c r="F40" s="21" t="s">
        <v>89</v>
      </c>
      <c r="G40" s="6">
        <v>3</v>
      </c>
      <c r="H40" s="6">
        <v>3</v>
      </c>
      <c r="I40" s="6">
        <f>G40*H40</f>
        <v>9</v>
      </c>
      <c r="J40" s="25" t="str">
        <f>IF(I40&gt;=15,"Katastropik / Bencana",IF(I40&gt;=10,"Tinggi",IF(I40&gt;=5,"Moderat",IF(I40&gt;=3,"Rendah","Tidak Signifikan"))))</f>
        <v>Moderat</v>
      </c>
      <c r="K40" s="21" t="s">
        <v>177</v>
      </c>
      <c r="L40" s="21" t="s">
        <v>178</v>
      </c>
      <c r="M40" s="23" t="s">
        <v>293</v>
      </c>
      <c r="O40" s="33" t="s">
        <v>222</v>
      </c>
      <c r="P40" s="17"/>
      <c r="R40" s="149" t="s">
        <v>294</v>
      </c>
    </row>
    <row r="41" spans="1:18" ht="90" x14ac:dyDescent="0.25">
      <c r="A41" s="96">
        <v>17</v>
      </c>
      <c r="B41" s="98" t="s">
        <v>126</v>
      </c>
      <c r="C41" s="100" t="s">
        <v>43</v>
      </c>
      <c r="D41" s="98" t="s">
        <v>56</v>
      </c>
      <c r="E41" s="21" t="s">
        <v>96</v>
      </c>
      <c r="F41" s="21" t="s">
        <v>97</v>
      </c>
      <c r="G41" s="6">
        <v>2</v>
      </c>
      <c r="H41" s="6">
        <v>5</v>
      </c>
      <c r="I41" s="6">
        <f t="shared" si="1"/>
        <v>10</v>
      </c>
      <c r="J41" s="25" t="str">
        <f t="shared" si="2"/>
        <v>Tinggi</v>
      </c>
      <c r="K41" s="22" t="s">
        <v>182</v>
      </c>
      <c r="L41" s="21" t="s">
        <v>183</v>
      </c>
      <c r="M41" s="23" t="s">
        <v>349</v>
      </c>
      <c r="O41" s="32" t="s">
        <v>350</v>
      </c>
      <c r="P41" s="17"/>
      <c r="R41" s="151" t="s">
        <v>351</v>
      </c>
    </row>
    <row r="42" spans="1:18" ht="60" x14ac:dyDescent="0.25">
      <c r="A42" s="97"/>
      <c r="B42" s="99"/>
      <c r="C42" s="101"/>
      <c r="D42" s="99"/>
      <c r="E42" s="21" t="s">
        <v>99</v>
      </c>
      <c r="F42" s="21" t="s">
        <v>98</v>
      </c>
      <c r="G42" s="6">
        <v>3</v>
      </c>
      <c r="H42" s="6">
        <v>3</v>
      </c>
      <c r="I42" s="6">
        <f t="shared" si="1"/>
        <v>9</v>
      </c>
      <c r="J42" s="25" t="str">
        <f t="shared" si="2"/>
        <v>Moderat</v>
      </c>
      <c r="K42" s="21" t="s">
        <v>100</v>
      </c>
      <c r="L42" s="21" t="s">
        <v>101</v>
      </c>
      <c r="M42" s="23" t="s">
        <v>346</v>
      </c>
      <c r="O42" s="17" t="s">
        <v>347</v>
      </c>
      <c r="P42" s="17"/>
      <c r="R42" s="149" t="s">
        <v>348</v>
      </c>
    </row>
    <row r="43" spans="1:18" ht="135" x14ac:dyDescent="0.25">
      <c r="A43" s="4">
        <v>18</v>
      </c>
      <c r="B43" s="21" t="s">
        <v>127</v>
      </c>
      <c r="C43" s="17" t="s">
        <v>46</v>
      </c>
      <c r="D43" s="21" t="s">
        <v>57</v>
      </c>
      <c r="E43" s="21" t="s">
        <v>395</v>
      </c>
      <c r="F43" s="21" t="s">
        <v>102</v>
      </c>
      <c r="G43" s="6">
        <v>2</v>
      </c>
      <c r="H43" s="6">
        <v>3</v>
      </c>
      <c r="I43" s="6">
        <f t="shared" si="1"/>
        <v>6</v>
      </c>
      <c r="J43" s="25" t="str">
        <f t="shared" si="2"/>
        <v>Moderat</v>
      </c>
      <c r="K43" s="22" t="s">
        <v>187</v>
      </c>
      <c r="L43" s="21" t="s">
        <v>186</v>
      </c>
      <c r="M43" s="23" t="s">
        <v>396</v>
      </c>
      <c r="O43" s="17" t="s">
        <v>398</v>
      </c>
      <c r="P43" s="17"/>
      <c r="R43" s="149" t="s">
        <v>397</v>
      </c>
    </row>
    <row r="44" spans="1:18" ht="105" x14ac:dyDescent="0.25">
      <c r="A44" s="4">
        <v>19</v>
      </c>
      <c r="B44" s="21" t="s">
        <v>128</v>
      </c>
      <c r="C44" s="17" t="s">
        <v>48</v>
      </c>
      <c r="D44" s="21" t="s">
        <v>400</v>
      </c>
      <c r="E44" s="21" t="s">
        <v>401</v>
      </c>
      <c r="F44" s="21" t="s">
        <v>103</v>
      </c>
      <c r="G44" s="6">
        <v>3</v>
      </c>
      <c r="H44" s="6">
        <v>2</v>
      </c>
      <c r="I44" s="6">
        <f t="shared" ref="I44" si="3">G44*H44</f>
        <v>6</v>
      </c>
      <c r="J44" s="25" t="str">
        <f t="shared" ref="J44" si="4">IF(I44&gt;=15,"Katastropik / Bencana",IF(I44&gt;=10,"Tinggi",IF(I44&gt;=5,"Moderat",IF(I44&gt;=3,"Rendah","Tidak Signifikan"))))</f>
        <v>Moderat</v>
      </c>
      <c r="K44" s="22" t="s">
        <v>184</v>
      </c>
      <c r="L44" s="22" t="s">
        <v>185</v>
      </c>
      <c r="M44" s="23" t="s">
        <v>399</v>
      </c>
      <c r="O44" s="32" t="s">
        <v>398</v>
      </c>
      <c r="P44" s="17"/>
      <c r="R44" s="149" t="s">
        <v>402</v>
      </c>
    </row>
    <row r="45" spans="1:18" ht="45" x14ac:dyDescent="0.25">
      <c r="A45" s="4">
        <v>20</v>
      </c>
      <c r="B45" s="21" t="s">
        <v>129</v>
      </c>
      <c r="C45" s="17" t="s">
        <v>44</v>
      </c>
      <c r="D45" s="21" t="s">
        <v>58</v>
      </c>
      <c r="E45" s="21" t="s">
        <v>104</v>
      </c>
      <c r="F45" s="21" t="s">
        <v>105</v>
      </c>
      <c r="G45" s="6">
        <v>1</v>
      </c>
      <c r="H45" s="6">
        <v>5</v>
      </c>
      <c r="I45" s="6">
        <f t="shared" si="1"/>
        <v>5</v>
      </c>
      <c r="J45" s="25" t="str">
        <f t="shared" si="2"/>
        <v>Moderat</v>
      </c>
      <c r="K45" s="21" t="s">
        <v>188</v>
      </c>
      <c r="L45" s="22" t="s">
        <v>189</v>
      </c>
      <c r="M45" s="23" t="s">
        <v>403</v>
      </c>
      <c r="O45" s="17" t="s">
        <v>404</v>
      </c>
      <c r="P45" s="17"/>
      <c r="R45" s="149" t="s">
        <v>405</v>
      </c>
    </row>
    <row r="46" spans="1:18" ht="120" x14ac:dyDescent="0.25">
      <c r="A46" s="96">
        <v>21</v>
      </c>
      <c r="B46" s="98" t="s">
        <v>130</v>
      </c>
      <c r="C46" s="100" t="s">
        <v>44</v>
      </c>
      <c r="D46" s="98" t="s">
        <v>59</v>
      </c>
      <c r="E46" s="21" t="s">
        <v>106</v>
      </c>
      <c r="F46" s="21" t="s">
        <v>109</v>
      </c>
      <c r="G46" s="6">
        <v>1</v>
      </c>
      <c r="H46" s="6">
        <v>5</v>
      </c>
      <c r="I46" s="6">
        <f t="shared" si="1"/>
        <v>5</v>
      </c>
      <c r="J46" s="25" t="str">
        <f t="shared" si="2"/>
        <v>Moderat</v>
      </c>
      <c r="K46" s="22" t="s">
        <v>190</v>
      </c>
      <c r="L46" s="22" t="s">
        <v>191</v>
      </c>
      <c r="M46" s="23" t="s">
        <v>418</v>
      </c>
      <c r="O46" s="32" t="s">
        <v>419</v>
      </c>
      <c r="P46" s="17"/>
      <c r="R46" s="149" t="s">
        <v>420</v>
      </c>
    </row>
    <row r="47" spans="1:18" ht="90" x14ac:dyDescent="0.25">
      <c r="A47" s="97"/>
      <c r="B47" s="99"/>
      <c r="C47" s="101"/>
      <c r="D47" s="99"/>
      <c r="E47" s="21" t="s">
        <v>107</v>
      </c>
      <c r="F47" s="21" t="s">
        <v>108</v>
      </c>
      <c r="G47" s="6">
        <v>3</v>
      </c>
      <c r="H47" s="6">
        <v>3</v>
      </c>
      <c r="I47" s="6">
        <f t="shared" si="1"/>
        <v>9</v>
      </c>
      <c r="J47" s="25" t="str">
        <f t="shared" si="2"/>
        <v>Moderat</v>
      </c>
      <c r="K47" s="22" t="s">
        <v>192</v>
      </c>
      <c r="L47" s="22" t="s">
        <v>193</v>
      </c>
      <c r="M47" s="23" t="s">
        <v>406</v>
      </c>
      <c r="O47" s="31" t="s">
        <v>408</v>
      </c>
      <c r="P47" s="17"/>
      <c r="R47" s="149" t="s">
        <v>407</v>
      </c>
    </row>
    <row r="48" spans="1:18" ht="75" x14ac:dyDescent="0.25">
      <c r="A48" s="96">
        <v>22</v>
      </c>
      <c r="B48" s="98" t="s">
        <v>131</v>
      </c>
      <c r="C48" s="100" t="s">
        <v>44</v>
      </c>
      <c r="D48" s="98" t="s">
        <v>50</v>
      </c>
      <c r="E48" s="21" t="s">
        <v>110</v>
      </c>
      <c r="F48" s="21" t="s">
        <v>113</v>
      </c>
      <c r="G48" s="6">
        <v>2</v>
      </c>
      <c r="H48" s="6">
        <v>5</v>
      </c>
      <c r="I48" s="6">
        <f t="shared" si="1"/>
        <v>10</v>
      </c>
      <c r="J48" s="25" t="str">
        <f t="shared" si="2"/>
        <v>Tinggi</v>
      </c>
      <c r="K48" s="21" t="s">
        <v>194</v>
      </c>
      <c r="L48" s="22" t="s">
        <v>195</v>
      </c>
      <c r="M48" s="23" t="s">
        <v>411</v>
      </c>
      <c r="O48" s="17" t="s">
        <v>409</v>
      </c>
      <c r="P48" s="17"/>
      <c r="R48" s="151" t="s">
        <v>410</v>
      </c>
    </row>
    <row r="49" spans="1:18" ht="60" x14ac:dyDescent="0.25">
      <c r="A49" s="97"/>
      <c r="B49" s="99"/>
      <c r="C49" s="101"/>
      <c r="D49" s="99"/>
      <c r="E49" s="21" t="s">
        <v>111</v>
      </c>
      <c r="F49" s="22" t="s">
        <v>112</v>
      </c>
      <c r="G49" s="6">
        <v>2</v>
      </c>
      <c r="H49" s="6">
        <v>3</v>
      </c>
      <c r="I49" s="6">
        <f t="shared" si="1"/>
        <v>6</v>
      </c>
      <c r="J49" s="25" t="str">
        <f t="shared" si="2"/>
        <v>Moderat</v>
      </c>
      <c r="K49" s="21" t="s">
        <v>196</v>
      </c>
      <c r="L49" s="21" t="s">
        <v>197</v>
      </c>
      <c r="M49" s="23" t="s">
        <v>412</v>
      </c>
      <c r="O49" s="33" t="s">
        <v>222</v>
      </c>
      <c r="P49" s="17"/>
      <c r="R49" s="149" t="s">
        <v>413</v>
      </c>
    </row>
    <row r="50" spans="1:18" ht="45" x14ac:dyDescent="0.25">
      <c r="A50" s="96">
        <v>23</v>
      </c>
      <c r="B50" s="98" t="s">
        <v>132</v>
      </c>
      <c r="C50" s="100" t="s">
        <v>44</v>
      </c>
      <c r="D50" s="98" t="s">
        <v>49</v>
      </c>
      <c r="E50" s="21" t="s">
        <v>114</v>
      </c>
      <c r="F50" s="21" t="s">
        <v>117</v>
      </c>
      <c r="G50" s="6">
        <v>2</v>
      </c>
      <c r="H50" s="6">
        <v>5</v>
      </c>
      <c r="I50" s="6">
        <f t="shared" si="1"/>
        <v>10</v>
      </c>
      <c r="J50" s="25" t="str">
        <f t="shared" si="2"/>
        <v>Tinggi</v>
      </c>
      <c r="K50" s="21" t="s">
        <v>198</v>
      </c>
      <c r="L50" s="22" t="s">
        <v>201</v>
      </c>
      <c r="M50" s="31" t="s">
        <v>414</v>
      </c>
      <c r="O50" s="3" t="s">
        <v>415</v>
      </c>
      <c r="P50" s="3"/>
      <c r="R50" s="151" t="s">
        <v>417</v>
      </c>
    </row>
    <row r="51" spans="1:18" ht="75" x14ac:dyDescent="0.25">
      <c r="A51" s="97"/>
      <c r="B51" s="99"/>
      <c r="C51" s="101"/>
      <c r="D51" s="99"/>
      <c r="E51" s="21" t="s">
        <v>115</v>
      </c>
      <c r="F51" s="21" t="s">
        <v>116</v>
      </c>
      <c r="G51" s="6">
        <v>2</v>
      </c>
      <c r="H51" s="6">
        <v>5</v>
      </c>
      <c r="I51" s="6">
        <f t="shared" si="1"/>
        <v>10</v>
      </c>
      <c r="J51" s="25" t="str">
        <f t="shared" si="2"/>
        <v>Tinggi</v>
      </c>
      <c r="K51" s="21" t="s">
        <v>199</v>
      </c>
      <c r="L51" s="22" t="s">
        <v>200</v>
      </c>
      <c r="M51" s="31" t="s">
        <v>326</v>
      </c>
      <c r="O51" s="17" t="s">
        <v>416</v>
      </c>
      <c r="P51" s="17"/>
      <c r="R51" s="151" t="s">
        <v>417</v>
      </c>
    </row>
    <row r="52" spans="1:18" ht="15.75" x14ac:dyDescent="0.25">
      <c r="A52" s="4"/>
      <c r="B52" s="5"/>
      <c r="C52" s="3"/>
      <c r="D52" s="5"/>
      <c r="E52" s="5"/>
      <c r="F52" s="5"/>
      <c r="G52" s="6"/>
      <c r="H52" s="6"/>
      <c r="I52" s="6"/>
      <c r="J52" s="25"/>
      <c r="K52" s="5"/>
      <c r="L52" s="5"/>
      <c r="M52" s="23"/>
      <c r="O52" s="3"/>
      <c r="P52" s="3"/>
      <c r="R52" s="154"/>
    </row>
    <row r="58" spans="1:18" x14ac:dyDescent="0.25">
      <c r="K58" s="26"/>
    </row>
    <row r="73" spans="11:11" x14ac:dyDescent="0.25">
      <c r="K73" s="13"/>
    </row>
    <row r="81" spans="11:11" x14ac:dyDescent="0.25">
      <c r="K81" s="14"/>
    </row>
    <row r="82" spans="11:11" x14ac:dyDescent="0.25">
      <c r="K82" s="13"/>
    </row>
    <row r="83" spans="11:11" x14ac:dyDescent="0.25">
      <c r="K83" s="13"/>
    </row>
    <row r="84" spans="11:11" x14ac:dyDescent="0.25">
      <c r="K84" s="13"/>
    </row>
    <row r="85" spans="11:11" x14ac:dyDescent="0.25">
      <c r="K85" s="13"/>
    </row>
    <row r="86" spans="11:11" x14ac:dyDescent="0.25">
      <c r="K86" s="13"/>
    </row>
    <row r="87" spans="11:11" x14ac:dyDescent="0.25">
      <c r="K87" s="13"/>
    </row>
    <row r="88" spans="11:11" x14ac:dyDescent="0.25">
      <c r="K88" s="13"/>
    </row>
    <row r="89" spans="11:11" x14ac:dyDescent="0.25">
      <c r="K89" s="13"/>
    </row>
    <row r="90" spans="11:11" x14ac:dyDescent="0.25">
      <c r="K90" s="13"/>
    </row>
    <row r="91" spans="11:11" x14ac:dyDescent="0.25">
      <c r="K91" s="13"/>
    </row>
  </sheetData>
  <mergeCells count="76">
    <mergeCell ref="G7:J7"/>
    <mergeCell ref="K7:L7"/>
    <mergeCell ref="C7:C8"/>
    <mergeCell ref="D7:D8"/>
    <mergeCell ref="E7:E8"/>
    <mergeCell ref="F7:F8"/>
    <mergeCell ref="R7:R8"/>
    <mergeCell ref="A5:B5"/>
    <mergeCell ref="G5:I5"/>
    <mergeCell ref="A6:B6"/>
    <mergeCell ref="A1:B3"/>
    <mergeCell ref="G4:I4"/>
    <mergeCell ref="A4:B4"/>
    <mergeCell ref="C1:M1"/>
    <mergeCell ref="C2:D3"/>
    <mergeCell ref="E2:I3"/>
    <mergeCell ref="J2:M3"/>
    <mergeCell ref="P7:P8"/>
    <mergeCell ref="B7:B8"/>
    <mergeCell ref="A7:A8"/>
    <mergeCell ref="O7:O8"/>
    <mergeCell ref="M7:M8"/>
    <mergeCell ref="A9:A10"/>
    <mergeCell ref="B9:B10"/>
    <mergeCell ref="C9:C10"/>
    <mergeCell ref="D9:D10"/>
    <mergeCell ref="A11:A13"/>
    <mergeCell ref="B11:B13"/>
    <mergeCell ref="C11:C13"/>
    <mergeCell ref="D11:D13"/>
    <mergeCell ref="A14:A15"/>
    <mergeCell ref="B14:B15"/>
    <mergeCell ref="C14:C15"/>
    <mergeCell ref="D14:D15"/>
    <mergeCell ref="A16:A18"/>
    <mergeCell ref="B16:B18"/>
    <mergeCell ref="C16:C18"/>
    <mergeCell ref="D16:D18"/>
    <mergeCell ref="A19:A20"/>
    <mergeCell ref="B19:B20"/>
    <mergeCell ref="C19:C20"/>
    <mergeCell ref="D19:D20"/>
    <mergeCell ref="A21:A22"/>
    <mergeCell ref="B21:B22"/>
    <mergeCell ref="C21:C22"/>
    <mergeCell ref="D21:D22"/>
    <mergeCell ref="A23:A24"/>
    <mergeCell ref="B23:B24"/>
    <mergeCell ref="C23:C24"/>
    <mergeCell ref="D23:D24"/>
    <mergeCell ref="A27:A30"/>
    <mergeCell ref="B27:B30"/>
    <mergeCell ref="C27:C30"/>
    <mergeCell ref="D27:D30"/>
    <mergeCell ref="A31:A32"/>
    <mergeCell ref="B31:B32"/>
    <mergeCell ref="A37:A40"/>
    <mergeCell ref="B37:B40"/>
    <mergeCell ref="C37:C40"/>
    <mergeCell ref="D37:D40"/>
    <mergeCell ref="A41:A42"/>
    <mergeCell ref="B41:B42"/>
    <mergeCell ref="C41:C42"/>
    <mergeCell ref="D41:D42"/>
    <mergeCell ref="A50:A51"/>
    <mergeCell ref="B50:B51"/>
    <mergeCell ref="C50:C51"/>
    <mergeCell ref="D50:D51"/>
    <mergeCell ref="A46:A47"/>
    <mergeCell ref="B46:B47"/>
    <mergeCell ref="C46:C47"/>
    <mergeCell ref="D46:D47"/>
    <mergeCell ref="A48:A49"/>
    <mergeCell ref="B48:B49"/>
    <mergeCell ref="C48:C49"/>
    <mergeCell ref="D48:D49"/>
  </mergeCells>
  <conditionalFormatting sqref="J45:J52 J9:J43">
    <cfRule type="containsText" dxfId="34" priority="6" operator="containsText" text="Katastropik">
      <formula>NOT(ISERROR(SEARCH("Katastropik",J9)))</formula>
    </cfRule>
    <cfRule type="containsText" dxfId="33" priority="7" operator="containsText" text="Tinggi">
      <formula>NOT(ISERROR(SEARCH("Tinggi",J9)))</formula>
    </cfRule>
    <cfRule type="containsText" dxfId="32" priority="8" operator="containsText" text="Moderat">
      <formula>NOT(ISERROR(SEARCH("Moderat",J9)))</formula>
    </cfRule>
    <cfRule type="containsText" dxfId="31" priority="9" operator="containsText" text="Rendah">
      <formula>NOT(ISERROR(SEARCH("Rendah",J9)))</formula>
    </cfRule>
    <cfRule type="containsText" dxfId="30" priority="10" operator="containsText" text="Tidak Signifikan">
      <formula>NOT(ISERROR(SEARCH("Tidak Signifikan",J9)))</formula>
    </cfRule>
  </conditionalFormatting>
  <conditionalFormatting sqref="J44">
    <cfRule type="containsText" dxfId="29" priority="1" operator="containsText" text="Katastropik">
      <formula>NOT(ISERROR(SEARCH("Katastropik",J44)))</formula>
    </cfRule>
    <cfRule type="containsText" dxfId="28" priority="2" operator="containsText" text="Tinggi">
      <formula>NOT(ISERROR(SEARCH("Tinggi",J44)))</formula>
    </cfRule>
    <cfRule type="containsText" dxfId="27" priority="3" operator="containsText" text="Moderat">
      <formula>NOT(ISERROR(SEARCH("Moderat",J44)))</formula>
    </cfRule>
    <cfRule type="containsText" dxfId="26" priority="4" operator="containsText" text="Rendah">
      <formula>NOT(ISERROR(SEARCH("Rendah",J44)))</formula>
    </cfRule>
    <cfRule type="containsText" dxfId="25" priority="5" operator="containsText" text="Tidak Signifikan">
      <formula>NOT(ISERROR(SEARCH("Tidak Signifikan",J44)))</formula>
    </cfRule>
  </conditionalFormatting>
  <dataValidations count="1">
    <dataValidation type="list" allowBlank="1" showInputMessage="1" showErrorMessage="1" sqref="E2:I3">
      <formula1>#REF!</formula1>
    </dataValidation>
  </dataValidations>
  <pageMargins left="0.23622047244094491" right="0.23622047244094491" top="0.39370078740157483" bottom="0.39370078740157483" header="0.31496062992125984" footer="0.31496062992125984"/>
  <pageSetup scale="5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K21"/>
  <sheetViews>
    <sheetView workbookViewId="0">
      <pane xSplit="3" ySplit="4" topLeftCell="D5" activePane="bottomRight" state="frozen"/>
      <selection activeCell="P60" sqref="P60"/>
      <selection pane="topRight" activeCell="P60" sqref="P60"/>
      <selection pane="bottomLeft" activeCell="P60" sqref="P60"/>
      <selection pane="bottomRight" activeCell="P60" sqref="P60"/>
    </sheetView>
  </sheetViews>
  <sheetFormatPr defaultRowHeight="15" x14ac:dyDescent="0.25"/>
  <cols>
    <col min="2" max="2" width="5.140625" customWidth="1"/>
    <col min="3" max="4" width="18.28515625" customWidth="1"/>
    <col min="5" max="8" width="9.85546875" customWidth="1"/>
    <col min="9" max="9" width="12.140625" style="344" customWidth="1"/>
    <col min="10" max="10" width="25.140625" style="344" customWidth="1"/>
    <col min="11" max="11" width="32.7109375" customWidth="1"/>
  </cols>
  <sheetData>
    <row r="2" spans="2:11" x14ac:dyDescent="0.25">
      <c r="B2" s="326" t="s">
        <v>1201</v>
      </c>
      <c r="C2" s="326"/>
      <c r="D2" s="326"/>
      <c r="E2" s="326"/>
      <c r="F2" s="326"/>
      <c r="G2" s="326"/>
      <c r="H2" s="326"/>
      <c r="I2" s="326"/>
      <c r="J2" s="326"/>
      <c r="K2" s="326"/>
    </row>
    <row r="3" spans="2:11" s="46" customFormat="1" x14ac:dyDescent="0.25">
      <c r="B3" s="327" t="s">
        <v>4</v>
      </c>
      <c r="C3" s="327" t="s">
        <v>353</v>
      </c>
      <c r="D3" s="327" t="s">
        <v>1202</v>
      </c>
      <c r="E3" s="327" t="s">
        <v>1203</v>
      </c>
      <c r="F3" s="327" t="s">
        <v>617</v>
      </c>
      <c r="G3" s="327" t="s">
        <v>1204</v>
      </c>
      <c r="H3" s="327" t="s">
        <v>617</v>
      </c>
      <c r="I3" s="328" t="s">
        <v>1205</v>
      </c>
      <c r="J3" s="328" t="s">
        <v>1206</v>
      </c>
      <c r="K3" s="329" t="s">
        <v>1207</v>
      </c>
    </row>
    <row r="4" spans="2:11" s="46" customFormat="1" x14ac:dyDescent="0.25">
      <c r="B4" s="330" t="s">
        <v>1208</v>
      </c>
      <c r="C4" s="331"/>
      <c r="D4" s="332">
        <f>E4+G4</f>
        <v>149</v>
      </c>
      <c r="E4" s="327">
        <v>66</v>
      </c>
      <c r="F4" s="333">
        <f>E4/(E4+G4)</f>
        <v>0.44295302013422821</v>
      </c>
      <c r="G4" s="327">
        <v>83</v>
      </c>
      <c r="H4" s="333">
        <f>G4/(E4+G4)</f>
        <v>0.55704697986577179</v>
      </c>
      <c r="I4" s="334"/>
      <c r="J4" s="334"/>
      <c r="K4" s="335"/>
    </row>
    <row r="5" spans="2:11" ht="120" x14ac:dyDescent="0.25">
      <c r="B5" s="303">
        <v>1</v>
      </c>
      <c r="C5" s="336" t="s">
        <v>1209</v>
      </c>
      <c r="D5" s="337">
        <f t="shared" ref="D5:D16" si="0">E5+G5</f>
        <v>149</v>
      </c>
      <c r="E5" s="37">
        <f t="shared" ref="E5:E10" si="1">E4+I5</f>
        <v>73</v>
      </c>
      <c r="F5" s="338">
        <f t="shared" ref="F5:F16" si="2">E5/(E5+G5)</f>
        <v>0.48993288590604028</v>
      </c>
      <c r="G5" s="37">
        <f t="shared" ref="G5:G10" si="3">G4-I5</f>
        <v>76</v>
      </c>
      <c r="H5" s="339">
        <f t="shared" ref="H5:H16" si="4">G5/(E5+G5)</f>
        <v>0.51006711409395977</v>
      </c>
      <c r="I5" s="37">
        <v>7</v>
      </c>
      <c r="J5" s="340" t="s">
        <v>1210</v>
      </c>
      <c r="K5" s="341"/>
    </row>
    <row r="6" spans="2:11" ht="120" x14ac:dyDescent="0.25">
      <c r="B6" s="37">
        <v>2</v>
      </c>
      <c r="C6" s="336" t="s">
        <v>1211</v>
      </c>
      <c r="D6" s="337">
        <f>E6+G6</f>
        <v>149</v>
      </c>
      <c r="E6" s="37">
        <f t="shared" si="1"/>
        <v>76</v>
      </c>
      <c r="F6" s="338">
        <f t="shared" si="2"/>
        <v>0.51006711409395977</v>
      </c>
      <c r="G6" s="37">
        <f t="shared" si="3"/>
        <v>73</v>
      </c>
      <c r="H6" s="339">
        <f t="shared" si="4"/>
        <v>0.48993288590604028</v>
      </c>
      <c r="I6" s="37">
        <v>3</v>
      </c>
      <c r="J6" s="340" t="s">
        <v>1212</v>
      </c>
      <c r="K6" s="340" t="s">
        <v>1213</v>
      </c>
    </row>
    <row r="7" spans="2:11" ht="75" x14ac:dyDescent="0.25">
      <c r="B7" s="37">
        <v>3</v>
      </c>
      <c r="C7" s="336" t="s">
        <v>1214</v>
      </c>
      <c r="D7" s="337">
        <f t="shared" si="0"/>
        <v>149</v>
      </c>
      <c r="E7" s="37">
        <f t="shared" si="1"/>
        <v>78</v>
      </c>
      <c r="F7" s="338">
        <f t="shared" si="2"/>
        <v>0.52348993288590606</v>
      </c>
      <c r="G7" s="37">
        <f t="shared" si="3"/>
        <v>71</v>
      </c>
      <c r="H7" s="339">
        <f t="shared" si="4"/>
        <v>0.47651006711409394</v>
      </c>
      <c r="I7" s="37">
        <v>2</v>
      </c>
      <c r="J7" s="340" t="s">
        <v>1215</v>
      </c>
      <c r="K7" s="340" t="s">
        <v>1216</v>
      </c>
    </row>
    <row r="8" spans="2:11" ht="180" x14ac:dyDescent="0.25">
      <c r="B8" s="37">
        <v>4</v>
      </c>
      <c r="C8" s="336" t="s">
        <v>1217</v>
      </c>
      <c r="D8" s="337">
        <f t="shared" si="0"/>
        <v>149</v>
      </c>
      <c r="E8" s="37">
        <f t="shared" si="1"/>
        <v>82</v>
      </c>
      <c r="F8" s="338">
        <f t="shared" si="2"/>
        <v>0.55033557046979864</v>
      </c>
      <c r="G8" s="37">
        <f t="shared" si="3"/>
        <v>67</v>
      </c>
      <c r="H8" s="339">
        <f t="shared" si="4"/>
        <v>0.44966442953020136</v>
      </c>
      <c r="I8" s="37">
        <v>4</v>
      </c>
      <c r="J8" s="340" t="s">
        <v>1218</v>
      </c>
      <c r="K8" s="340" t="s">
        <v>1219</v>
      </c>
    </row>
    <row r="9" spans="2:11" ht="75" x14ac:dyDescent="0.25">
      <c r="B9" s="37">
        <v>5</v>
      </c>
      <c r="C9" s="336" t="s">
        <v>1220</v>
      </c>
      <c r="D9" s="337">
        <f t="shared" si="0"/>
        <v>149</v>
      </c>
      <c r="E9" s="37">
        <f t="shared" si="1"/>
        <v>84</v>
      </c>
      <c r="F9" s="338">
        <f t="shared" si="2"/>
        <v>0.56375838926174493</v>
      </c>
      <c r="G9" s="37">
        <f t="shared" si="3"/>
        <v>65</v>
      </c>
      <c r="H9" s="339">
        <f t="shared" si="4"/>
        <v>0.43624161073825501</v>
      </c>
      <c r="I9" s="37">
        <v>2</v>
      </c>
      <c r="J9" s="340" t="s">
        <v>1221</v>
      </c>
      <c r="K9" s="340" t="s">
        <v>1222</v>
      </c>
    </row>
    <row r="10" spans="2:11" ht="225" x14ac:dyDescent="0.25">
      <c r="B10" s="37"/>
      <c r="C10" s="336" t="s">
        <v>1223</v>
      </c>
      <c r="D10" s="337">
        <f t="shared" si="0"/>
        <v>149</v>
      </c>
      <c r="E10" s="37">
        <f t="shared" si="1"/>
        <v>91</v>
      </c>
      <c r="F10" s="338">
        <f t="shared" si="2"/>
        <v>0.61073825503355705</v>
      </c>
      <c r="G10" s="37">
        <f t="shared" si="3"/>
        <v>58</v>
      </c>
      <c r="H10" s="339">
        <f t="shared" si="4"/>
        <v>0.38926174496644295</v>
      </c>
      <c r="I10" s="37">
        <v>7</v>
      </c>
      <c r="J10" s="340" t="s">
        <v>1224</v>
      </c>
      <c r="K10" s="340" t="s">
        <v>1225</v>
      </c>
    </row>
    <row r="11" spans="2:11" x14ac:dyDescent="0.25">
      <c r="B11" s="37"/>
      <c r="C11" s="336" t="s">
        <v>1226</v>
      </c>
      <c r="D11" s="337">
        <f t="shared" si="0"/>
        <v>0</v>
      </c>
      <c r="E11" s="37"/>
      <c r="F11" s="338" t="e">
        <f t="shared" si="2"/>
        <v>#DIV/0!</v>
      </c>
      <c r="G11" s="37"/>
      <c r="H11" s="339" t="e">
        <f t="shared" si="4"/>
        <v>#DIV/0!</v>
      </c>
      <c r="I11" s="37"/>
      <c r="J11" s="341"/>
      <c r="K11" s="341"/>
    </row>
    <row r="12" spans="2:11" x14ac:dyDescent="0.25">
      <c r="B12" s="37"/>
      <c r="C12" s="336" t="s">
        <v>1227</v>
      </c>
      <c r="D12" s="337">
        <f t="shared" si="0"/>
        <v>0</v>
      </c>
      <c r="E12" s="37"/>
      <c r="F12" s="338" t="e">
        <f t="shared" si="2"/>
        <v>#DIV/0!</v>
      </c>
      <c r="G12" s="37"/>
      <c r="H12" s="339" t="e">
        <f t="shared" si="4"/>
        <v>#DIV/0!</v>
      </c>
      <c r="I12" s="37"/>
      <c r="J12" s="341"/>
      <c r="K12" s="341"/>
    </row>
    <row r="13" spans="2:11" x14ac:dyDescent="0.25">
      <c r="B13" s="37"/>
      <c r="C13" s="336" t="s">
        <v>1228</v>
      </c>
      <c r="D13" s="337">
        <f t="shared" si="0"/>
        <v>0</v>
      </c>
      <c r="E13" s="37"/>
      <c r="F13" s="338" t="e">
        <f t="shared" si="2"/>
        <v>#DIV/0!</v>
      </c>
      <c r="G13" s="37"/>
      <c r="H13" s="339" t="e">
        <f t="shared" si="4"/>
        <v>#DIV/0!</v>
      </c>
      <c r="I13" s="37"/>
      <c r="J13" s="341"/>
      <c r="K13" s="341"/>
    </row>
    <row r="14" spans="2:11" x14ac:dyDescent="0.25">
      <c r="B14" s="37"/>
      <c r="C14" s="336" t="s">
        <v>1229</v>
      </c>
      <c r="D14" s="337">
        <f t="shared" si="0"/>
        <v>0</v>
      </c>
      <c r="E14" s="37"/>
      <c r="F14" s="338" t="e">
        <f t="shared" si="2"/>
        <v>#DIV/0!</v>
      </c>
      <c r="G14" s="37"/>
      <c r="H14" s="339" t="e">
        <f t="shared" si="4"/>
        <v>#DIV/0!</v>
      </c>
      <c r="I14" s="37"/>
      <c r="J14" s="341"/>
      <c r="K14" s="341"/>
    </row>
    <row r="15" spans="2:11" x14ac:dyDescent="0.25">
      <c r="B15" s="37"/>
      <c r="C15" s="336" t="s">
        <v>1230</v>
      </c>
      <c r="D15" s="337">
        <f t="shared" si="0"/>
        <v>0</v>
      </c>
      <c r="E15" s="37"/>
      <c r="F15" s="338" t="e">
        <f t="shared" si="2"/>
        <v>#DIV/0!</v>
      </c>
      <c r="G15" s="37"/>
      <c r="H15" s="339" t="e">
        <f t="shared" si="4"/>
        <v>#DIV/0!</v>
      </c>
      <c r="I15" s="37"/>
      <c r="J15" s="341"/>
      <c r="K15" s="341"/>
    </row>
    <row r="16" spans="2:11" x14ac:dyDescent="0.25">
      <c r="B16" s="37"/>
      <c r="C16" s="336" t="s">
        <v>1231</v>
      </c>
      <c r="D16" s="337">
        <f t="shared" si="0"/>
        <v>0</v>
      </c>
      <c r="E16" s="37"/>
      <c r="F16" s="338" t="e">
        <f t="shared" si="2"/>
        <v>#DIV/0!</v>
      </c>
      <c r="G16" s="37"/>
      <c r="H16" s="339" t="e">
        <f t="shared" si="4"/>
        <v>#DIV/0!</v>
      </c>
      <c r="I16" s="37"/>
      <c r="J16" s="341"/>
      <c r="K16" s="341"/>
    </row>
    <row r="17" spans="2:11" x14ac:dyDescent="0.25">
      <c r="B17" s="37"/>
      <c r="C17" s="336"/>
      <c r="D17" s="336"/>
      <c r="E17" s="341"/>
      <c r="F17" s="342"/>
      <c r="G17" s="341"/>
      <c r="H17" s="341"/>
      <c r="I17" s="341"/>
      <c r="J17" s="341"/>
      <c r="K17" s="341"/>
    </row>
    <row r="18" spans="2:11" x14ac:dyDescent="0.25">
      <c r="B18" s="37"/>
      <c r="C18" s="341"/>
      <c r="D18" s="341"/>
      <c r="E18" s="341"/>
      <c r="F18" s="341"/>
      <c r="G18" s="341"/>
      <c r="H18" s="341"/>
      <c r="I18" s="341"/>
      <c r="J18" s="341"/>
      <c r="K18" s="341"/>
    </row>
    <row r="19" spans="2:11" x14ac:dyDescent="0.25">
      <c r="B19" s="37"/>
      <c r="C19" s="341"/>
      <c r="D19" s="341"/>
      <c r="E19" s="341"/>
      <c r="F19" s="341"/>
      <c r="G19" s="341"/>
      <c r="H19" s="341"/>
      <c r="I19" s="341"/>
      <c r="J19" s="341"/>
      <c r="K19" s="341"/>
    </row>
    <row r="21" spans="2:11" x14ac:dyDescent="0.25">
      <c r="H21" t="s">
        <v>1232</v>
      </c>
      <c r="I21" s="343">
        <f>SUM(I5:I20)</f>
        <v>25</v>
      </c>
    </row>
  </sheetData>
  <mergeCells count="5">
    <mergeCell ref="B2:K2"/>
    <mergeCell ref="I3:I4"/>
    <mergeCell ref="J3:J4"/>
    <mergeCell ref="K3:K4"/>
    <mergeCell ref="B4: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V30"/>
  <sheetViews>
    <sheetView topLeftCell="A16" workbookViewId="0">
      <selection activeCell="P60" sqref="P60"/>
    </sheetView>
  </sheetViews>
  <sheetFormatPr defaultRowHeight="15" x14ac:dyDescent="0.25"/>
  <cols>
    <col min="1" max="1" width="9.140625" style="13"/>
    <col min="2" max="2" width="3.42578125" style="46" customWidth="1"/>
    <col min="3" max="3" width="45.42578125" style="45" customWidth="1"/>
    <col min="4" max="4" width="13.140625" style="345" customWidth="1"/>
    <col min="5" max="5" width="12.140625" style="345" customWidth="1"/>
    <col min="6" max="6" width="12.5703125" style="46" customWidth="1"/>
    <col min="7" max="8" width="8.28515625" style="229" bestFit="1" customWidth="1"/>
    <col min="9" max="11" width="9.7109375" style="229" bestFit="1" customWidth="1"/>
    <col min="12" max="18" width="5.5703125" style="229" customWidth="1"/>
    <col min="19" max="19" width="11" style="229" customWidth="1"/>
    <col min="20" max="20" width="49" style="13" customWidth="1"/>
    <col min="21" max="21" width="9.140625" style="13"/>
    <col min="22" max="22" width="14.140625" style="13" bestFit="1" customWidth="1"/>
    <col min="23" max="16384" width="9.140625" style="13"/>
  </cols>
  <sheetData>
    <row r="1" spans="2:22" x14ac:dyDescent="0.25">
      <c r="V1" s="346"/>
    </row>
    <row r="2" spans="2:22" s="353" customFormat="1" ht="18.75" x14ac:dyDescent="0.25">
      <c r="B2" s="347" t="s">
        <v>1233</v>
      </c>
      <c r="C2" s="348"/>
      <c r="D2" s="349" t="s">
        <v>1234</v>
      </c>
      <c r="E2" s="349"/>
      <c r="F2" s="349"/>
      <c r="G2" s="350">
        <f t="shared" ref="G2:R2" si="0">IFERROR(AVERAGE(G4:G27),"-")</f>
        <v>4.7826086956521741E-2</v>
      </c>
      <c r="H2" s="350">
        <f t="shared" si="0"/>
        <v>8.2608695652173922E-2</v>
      </c>
      <c r="I2" s="350">
        <f t="shared" si="0"/>
        <v>0.14565217391304347</v>
      </c>
      <c r="J2" s="350">
        <f t="shared" si="0"/>
        <v>0.17391304347826086</v>
      </c>
      <c r="K2" s="350">
        <f t="shared" si="0"/>
        <v>0.22173913043478261</v>
      </c>
      <c r="L2" s="350" t="str">
        <f t="shared" si="0"/>
        <v>-</v>
      </c>
      <c r="M2" s="350" t="str">
        <f t="shared" si="0"/>
        <v>-</v>
      </c>
      <c r="N2" s="350" t="str">
        <f t="shared" si="0"/>
        <v>-</v>
      </c>
      <c r="O2" s="350" t="str">
        <f t="shared" si="0"/>
        <v>-</v>
      </c>
      <c r="P2" s="350" t="str">
        <f t="shared" si="0"/>
        <v>-</v>
      </c>
      <c r="Q2" s="350" t="str">
        <f t="shared" si="0"/>
        <v>-</v>
      </c>
      <c r="R2" s="350" t="str">
        <f t="shared" si="0"/>
        <v>-</v>
      </c>
      <c r="S2" s="351">
        <f>AVERAGE(S4:S27)</f>
        <v>0.21249999999999999</v>
      </c>
      <c r="T2" s="352"/>
    </row>
    <row r="3" spans="2:22" s="220" customFormat="1" ht="30" x14ac:dyDescent="0.25">
      <c r="B3" s="216" t="s">
        <v>4</v>
      </c>
      <c r="C3" s="216" t="s">
        <v>1235</v>
      </c>
      <c r="D3" s="354" t="s">
        <v>1236</v>
      </c>
      <c r="E3" s="354" t="s">
        <v>1237</v>
      </c>
      <c r="F3" s="216" t="s">
        <v>479</v>
      </c>
      <c r="G3" s="355" t="s">
        <v>1209</v>
      </c>
      <c r="H3" s="355" t="s">
        <v>1211</v>
      </c>
      <c r="I3" s="355" t="s">
        <v>1214</v>
      </c>
      <c r="J3" s="355" t="s">
        <v>1217</v>
      </c>
      <c r="K3" s="355" t="s">
        <v>387</v>
      </c>
      <c r="L3" s="355" t="s">
        <v>1223</v>
      </c>
      <c r="M3" s="355" t="s">
        <v>1226</v>
      </c>
      <c r="N3" s="355" t="s">
        <v>1238</v>
      </c>
      <c r="O3" s="355" t="s">
        <v>1228</v>
      </c>
      <c r="P3" s="355" t="s">
        <v>1239</v>
      </c>
      <c r="Q3" s="355" t="s">
        <v>1230</v>
      </c>
      <c r="R3" s="355" t="s">
        <v>1240</v>
      </c>
      <c r="S3" s="355" t="s">
        <v>1241</v>
      </c>
      <c r="T3" s="216" t="s">
        <v>1242</v>
      </c>
      <c r="U3" s="356"/>
      <c r="V3" s="220" t="s">
        <v>479</v>
      </c>
    </row>
    <row r="4" spans="2:22" x14ac:dyDescent="0.25">
      <c r="B4" s="89">
        <v>1</v>
      </c>
      <c r="C4" s="93" t="s">
        <v>1243</v>
      </c>
      <c r="D4" s="357">
        <v>45309</v>
      </c>
      <c r="E4" s="357">
        <v>45313</v>
      </c>
      <c r="F4" s="358" t="s">
        <v>1244</v>
      </c>
      <c r="G4" s="359">
        <v>1</v>
      </c>
      <c r="H4" s="359">
        <v>1</v>
      </c>
      <c r="I4" s="359">
        <v>1</v>
      </c>
      <c r="J4" s="359">
        <v>1</v>
      </c>
      <c r="K4" s="359">
        <v>1</v>
      </c>
      <c r="L4" s="359"/>
      <c r="M4" s="359"/>
      <c r="N4" s="359"/>
      <c r="O4" s="359"/>
      <c r="P4" s="359"/>
      <c r="Q4" s="359"/>
      <c r="R4" s="359"/>
      <c r="S4" s="359">
        <f>MAX(G4:R4)</f>
        <v>1</v>
      </c>
      <c r="T4" s="90" t="s">
        <v>1245</v>
      </c>
      <c r="U4" s="360"/>
      <c r="V4" s="46" t="s">
        <v>1244</v>
      </c>
    </row>
    <row r="5" spans="2:22" ht="45" x14ac:dyDescent="0.25">
      <c r="B5" s="89">
        <v>2</v>
      </c>
      <c r="C5" s="93" t="s">
        <v>1246</v>
      </c>
      <c r="D5" s="357">
        <v>45313</v>
      </c>
      <c r="E5" s="357">
        <v>45366</v>
      </c>
      <c r="F5" s="358" t="s">
        <v>1244</v>
      </c>
      <c r="G5" s="359">
        <v>0.1</v>
      </c>
      <c r="H5" s="359">
        <v>0.8</v>
      </c>
      <c r="I5" s="359">
        <v>1</v>
      </c>
      <c r="J5" s="359">
        <v>1</v>
      </c>
      <c r="K5" s="359">
        <v>1</v>
      </c>
      <c r="L5" s="359"/>
      <c r="M5" s="359"/>
      <c r="N5" s="359"/>
      <c r="O5" s="359"/>
      <c r="P5" s="359"/>
      <c r="Q5" s="359"/>
      <c r="R5" s="359"/>
      <c r="S5" s="359">
        <f t="shared" ref="S5:S27" si="1">MAX(G5:R5)</f>
        <v>1</v>
      </c>
      <c r="T5" s="93" t="s">
        <v>1247</v>
      </c>
      <c r="U5" s="360"/>
      <c r="V5" s="46" t="s">
        <v>1248</v>
      </c>
    </row>
    <row r="6" spans="2:22" x14ac:dyDescent="0.25">
      <c r="B6" s="89">
        <v>3</v>
      </c>
      <c r="C6" s="93" t="s">
        <v>1249</v>
      </c>
      <c r="D6" s="357">
        <v>45366</v>
      </c>
      <c r="E6" s="357">
        <v>45369</v>
      </c>
      <c r="F6" s="358" t="s">
        <v>1244</v>
      </c>
      <c r="G6" s="359">
        <v>0</v>
      </c>
      <c r="H6" s="359">
        <v>0</v>
      </c>
      <c r="I6" s="359">
        <v>1</v>
      </c>
      <c r="J6" s="359">
        <v>1</v>
      </c>
      <c r="K6" s="359">
        <v>1</v>
      </c>
      <c r="L6" s="359"/>
      <c r="M6" s="359"/>
      <c r="N6" s="359"/>
      <c r="O6" s="359"/>
      <c r="P6" s="359"/>
      <c r="Q6" s="359"/>
      <c r="R6" s="359"/>
      <c r="S6" s="359">
        <f t="shared" si="1"/>
        <v>1</v>
      </c>
      <c r="T6" s="90"/>
      <c r="U6" s="360"/>
      <c r="V6" s="46" t="s">
        <v>1250</v>
      </c>
    </row>
    <row r="7" spans="2:22" ht="105" x14ac:dyDescent="0.25">
      <c r="B7" s="89">
        <v>4</v>
      </c>
      <c r="C7" s="93" t="s">
        <v>1251</v>
      </c>
      <c r="D7" s="357">
        <v>45369</v>
      </c>
      <c r="E7" s="357">
        <v>45420</v>
      </c>
      <c r="F7" s="358" t="s">
        <v>1244</v>
      </c>
      <c r="G7" s="359">
        <v>0</v>
      </c>
      <c r="H7" s="359">
        <v>0</v>
      </c>
      <c r="I7" s="359">
        <v>0.25</v>
      </c>
      <c r="J7" s="359">
        <v>0.9</v>
      </c>
      <c r="K7" s="359">
        <v>1</v>
      </c>
      <c r="L7" s="359"/>
      <c r="M7" s="359"/>
      <c r="N7" s="359"/>
      <c r="O7" s="359"/>
      <c r="P7" s="359"/>
      <c r="Q7" s="359"/>
      <c r="R7" s="359"/>
      <c r="S7" s="359">
        <f t="shared" si="1"/>
        <v>1</v>
      </c>
      <c r="T7" s="93" t="s">
        <v>1252</v>
      </c>
      <c r="U7" s="360"/>
    </row>
    <row r="8" spans="2:22" x14ac:dyDescent="0.25">
      <c r="B8" s="89">
        <v>5</v>
      </c>
      <c r="C8" s="93" t="s">
        <v>1253</v>
      </c>
      <c r="D8" s="357"/>
      <c r="E8" s="357"/>
      <c r="F8" s="358" t="s">
        <v>1248</v>
      </c>
      <c r="G8" s="359">
        <v>0</v>
      </c>
      <c r="H8" s="359">
        <v>0</v>
      </c>
      <c r="I8" s="359">
        <v>0</v>
      </c>
      <c r="J8" s="359">
        <v>0</v>
      </c>
      <c r="K8" s="359">
        <v>0</v>
      </c>
      <c r="L8" s="359"/>
      <c r="M8" s="359"/>
      <c r="N8" s="359"/>
      <c r="O8" s="359"/>
      <c r="P8" s="359"/>
      <c r="Q8" s="359"/>
      <c r="R8" s="359"/>
      <c r="S8" s="359">
        <f t="shared" si="1"/>
        <v>0</v>
      </c>
      <c r="T8" s="90"/>
    </row>
    <row r="9" spans="2:22" ht="30" x14ac:dyDescent="0.25">
      <c r="B9" s="89">
        <v>6</v>
      </c>
      <c r="C9" s="93" t="s">
        <v>1254</v>
      </c>
      <c r="D9" s="357"/>
      <c r="E9" s="357"/>
      <c r="F9" s="358" t="s">
        <v>1248</v>
      </c>
      <c r="G9" s="359">
        <v>0</v>
      </c>
      <c r="H9" s="359">
        <v>0</v>
      </c>
      <c r="I9" s="359">
        <v>0</v>
      </c>
      <c r="J9" s="359">
        <v>0</v>
      </c>
      <c r="K9" s="359">
        <v>0</v>
      </c>
      <c r="L9" s="359"/>
      <c r="M9" s="359"/>
      <c r="N9" s="359"/>
      <c r="O9" s="359"/>
      <c r="P9" s="359"/>
      <c r="Q9" s="359"/>
      <c r="R9" s="359"/>
      <c r="S9" s="359">
        <f t="shared" si="1"/>
        <v>0</v>
      </c>
      <c r="T9" s="93"/>
    </row>
    <row r="10" spans="2:22" x14ac:dyDescent="0.25">
      <c r="B10" s="89">
        <v>7</v>
      </c>
      <c r="C10" s="93" t="s">
        <v>1255</v>
      </c>
      <c r="D10" s="357">
        <v>45419</v>
      </c>
      <c r="E10" s="357">
        <v>45420</v>
      </c>
      <c r="F10" s="358" t="s">
        <v>1244</v>
      </c>
      <c r="G10" s="359">
        <v>0</v>
      </c>
      <c r="H10" s="359">
        <v>0</v>
      </c>
      <c r="I10" s="359">
        <v>0</v>
      </c>
      <c r="J10" s="359">
        <v>0</v>
      </c>
      <c r="K10" s="359">
        <v>1</v>
      </c>
      <c r="L10" s="359"/>
      <c r="M10" s="359"/>
      <c r="N10" s="359"/>
      <c r="O10" s="359"/>
      <c r="P10" s="359"/>
      <c r="Q10" s="359"/>
      <c r="R10" s="359"/>
      <c r="S10" s="359">
        <f t="shared" si="1"/>
        <v>1</v>
      </c>
      <c r="T10" s="93"/>
    </row>
    <row r="11" spans="2:22" ht="30" x14ac:dyDescent="0.25">
      <c r="B11" s="89">
        <v>8</v>
      </c>
      <c r="C11" s="93" t="s">
        <v>1256</v>
      </c>
      <c r="D11" s="357">
        <v>45345</v>
      </c>
      <c r="E11" s="357"/>
      <c r="F11" s="358" t="s">
        <v>1248</v>
      </c>
      <c r="G11" s="359">
        <v>0</v>
      </c>
      <c r="H11" s="359">
        <v>0.1</v>
      </c>
      <c r="I11" s="359">
        <v>0.1</v>
      </c>
      <c r="J11" s="359">
        <v>0.1</v>
      </c>
      <c r="K11" s="359">
        <v>0.1</v>
      </c>
      <c r="L11" s="359"/>
      <c r="M11" s="359"/>
      <c r="N11" s="359"/>
      <c r="O11" s="359"/>
      <c r="P11" s="359"/>
      <c r="Q11" s="359"/>
      <c r="R11" s="359"/>
      <c r="S11" s="359">
        <f t="shared" si="1"/>
        <v>0.1</v>
      </c>
      <c r="T11" s="361" t="s">
        <v>1257</v>
      </c>
    </row>
    <row r="12" spans="2:22" x14ac:dyDescent="0.25">
      <c r="B12" s="89">
        <v>9</v>
      </c>
      <c r="C12" s="93" t="s">
        <v>1258</v>
      </c>
      <c r="D12" s="357"/>
      <c r="E12" s="357"/>
      <c r="F12" s="358" t="s">
        <v>1248</v>
      </c>
      <c r="G12" s="359">
        <v>0</v>
      </c>
      <c r="H12" s="359">
        <v>0</v>
      </c>
      <c r="I12" s="359">
        <v>0</v>
      </c>
      <c r="J12" s="359">
        <v>0</v>
      </c>
      <c r="K12" s="359">
        <v>0</v>
      </c>
      <c r="L12" s="359"/>
      <c r="M12" s="359"/>
      <c r="N12" s="359"/>
      <c r="O12" s="359"/>
      <c r="P12" s="359"/>
      <c r="Q12" s="359"/>
      <c r="R12" s="359"/>
      <c r="S12" s="359">
        <f t="shared" si="1"/>
        <v>0</v>
      </c>
      <c r="T12" s="90"/>
    </row>
    <row r="13" spans="2:22" ht="30" x14ac:dyDescent="0.25">
      <c r="B13" s="89">
        <v>10</v>
      </c>
      <c r="C13" s="93" t="s">
        <v>1259</v>
      </c>
      <c r="D13" s="357"/>
      <c r="E13" s="357"/>
      <c r="F13" s="358" t="s">
        <v>1248</v>
      </c>
      <c r="G13" s="359">
        <v>0</v>
      </c>
      <c r="H13" s="359">
        <v>0</v>
      </c>
      <c r="I13" s="359">
        <v>0</v>
      </c>
      <c r="J13" s="359">
        <v>0</v>
      </c>
      <c r="K13" s="359">
        <v>0</v>
      </c>
      <c r="L13" s="359"/>
      <c r="M13" s="359"/>
      <c r="N13" s="359"/>
      <c r="O13" s="359"/>
      <c r="P13" s="359"/>
      <c r="Q13" s="359"/>
      <c r="R13" s="359"/>
      <c r="S13" s="359">
        <f t="shared" si="1"/>
        <v>0</v>
      </c>
      <c r="T13" s="90"/>
    </row>
    <row r="14" spans="2:22" ht="30" x14ac:dyDescent="0.25">
      <c r="B14" s="89">
        <v>11</v>
      </c>
      <c r="C14" s="362" t="s">
        <v>1260</v>
      </c>
      <c r="D14" s="357"/>
      <c r="E14" s="357"/>
      <c r="F14" s="358" t="s">
        <v>1248</v>
      </c>
      <c r="G14" s="359">
        <v>0</v>
      </c>
      <c r="H14" s="359">
        <v>0</v>
      </c>
      <c r="I14" s="359">
        <v>0</v>
      </c>
      <c r="J14" s="359">
        <v>0</v>
      </c>
      <c r="K14" s="359">
        <v>0</v>
      </c>
      <c r="L14" s="359"/>
      <c r="M14" s="359"/>
      <c r="N14" s="359"/>
      <c r="O14" s="359"/>
      <c r="P14" s="359"/>
      <c r="Q14" s="359"/>
      <c r="R14" s="359"/>
      <c r="S14" s="359">
        <f t="shared" si="1"/>
        <v>0</v>
      </c>
      <c r="T14" s="90"/>
    </row>
    <row r="15" spans="2:22" ht="30" x14ac:dyDescent="0.25">
      <c r="B15" s="89">
        <v>12</v>
      </c>
      <c r="C15" s="362" t="s">
        <v>1261</v>
      </c>
      <c r="D15" s="357"/>
      <c r="E15" s="357"/>
      <c r="F15" s="358" t="s">
        <v>1248</v>
      </c>
      <c r="G15" s="359">
        <v>0</v>
      </c>
      <c r="H15" s="359">
        <v>0</v>
      </c>
      <c r="I15" s="359">
        <v>0</v>
      </c>
      <c r="J15" s="359">
        <v>0</v>
      </c>
      <c r="K15" s="359">
        <v>0</v>
      </c>
      <c r="L15" s="359"/>
      <c r="M15" s="359"/>
      <c r="N15" s="359"/>
      <c r="O15" s="359"/>
      <c r="P15" s="359"/>
      <c r="Q15" s="359"/>
      <c r="R15" s="359"/>
      <c r="S15" s="359">
        <f t="shared" si="1"/>
        <v>0</v>
      </c>
      <c r="T15" s="90"/>
    </row>
    <row r="16" spans="2:22" x14ac:dyDescent="0.25">
      <c r="B16" s="89">
        <v>13</v>
      </c>
      <c r="C16" s="93" t="s">
        <v>1262</v>
      </c>
      <c r="D16" s="357"/>
      <c r="E16" s="357"/>
      <c r="F16" s="358" t="s">
        <v>1248</v>
      </c>
      <c r="G16" s="359">
        <v>0</v>
      </c>
      <c r="H16" s="359">
        <v>0</v>
      </c>
      <c r="I16" s="359">
        <v>0</v>
      </c>
      <c r="J16" s="359">
        <v>0</v>
      </c>
      <c r="K16" s="359">
        <v>0</v>
      </c>
      <c r="L16" s="359"/>
      <c r="M16" s="359"/>
      <c r="N16" s="359"/>
      <c r="O16" s="359"/>
      <c r="P16" s="359"/>
      <c r="Q16" s="359"/>
      <c r="R16" s="359"/>
      <c r="S16" s="359">
        <f t="shared" si="1"/>
        <v>0</v>
      </c>
      <c r="T16" s="90"/>
    </row>
    <row r="17" spans="2:20" x14ac:dyDescent="0.25">
      <c r="B17" s="89">
        <v>14</v>
      </c>
      <c r="C17" s="93" t="s">
        <v>1263</v>
      </c>
      <c r="D17" s="357"/>
      <c r="E17" s="357"/>
      <c r="F17" s="358" t="s">
        <v>1248</v>
      </c>
      <c r="G17" s="359">
        <v>0</v>
      </c>
      <c r="H17" s="359">
        <v>0</v>
      </c>
      <c r="I17" s="359">
        <v>0</v>
      </c>
      <c r="J17" s="359">
        <v>0</v>
      </c>
      <c r="K17" s="359">
        <v>0</v>
      </c>
      <c r="L17" s="359"/>
      <c r="M17" s="359"/>
      <c r="N17" s="359"/>
      <c r="O17" s="359"/>
      <c r="P17" s="359"/>
      <c r="Q17" s="359"/>
      <c r="R17" s="359"/>
      <c r="S17" s="359">
        <f t="shared" si="1"/>
        <v>0</v>
      </c>
      <c r="T17" s="90"/>
    </row>
    <row r="18" spans="2:20" ht="30" x14ac:dyDescent="0.25">
      <c r="B18" s="89">
        <v>15</v>
      </c>
      <c r="C18" s="93" t="s">
        <v>1264</v>
      </c>
      <c r="D18" s="357"/>
      <c r="E18" s="357"/>
      <c r="F18" s="358" t="s">
        <v>1248</v>
      </c>
      <c r="G18" s="359">
        <v>0</v>
      </c>
      <c r="H18" s="359">
        <v>0</v>
      </c>
      <c r="I18" s="359">
        <v>0</v>
      </c>
      <c r="J18" s="359">
        <v>0</v>
      </c>
      <c r="K18" s="359">
        <v>0</v>
      </c>
      <c r="L18" s="359"/>
      <c r="M18" s="359"/>
      <c r="N18" s="359"/>
      <c r="O18" s="359"/>
      <c r="P18" s="359"/>
      <c r="Q18" s="359"/>
      <c r="R18" s="359"/>
      <c r="S18" s="359">
        <f t="shared" si="1"/>
        <v>0</v>
      </c>
      <c r="T18" s="90"/>
    </row>
    <row r="19" spans="2:20" ht="30" x14ac:dyDescent="0.25">
      <c r="B19" s="89">
        <v>16</v>
      </c>
      <c r="C19" s="93" t="s">
        <v>1265</v>
      </c>
      <c r="D19" s="357"/>
      <c r="E19" s="357"/>
      <c r="F19" s="358" t="s">
        <v>1248</v>
      </c>
      <c r="G19" s="359">
        <v>0</v>
      </c>
      <c r="H19" s="359">
        <v>0</v>
      </c>
      <c r="I19" s="359">
        <v>0</v>
      </c>
      <c r="J19" s="359">
        <v>0</v>
      </c>
      <c r="K19" s="359">
        <v>0</v>
      </c>
      <c r="L19" s="359"/>
      <c r="M19" s="359"/>
      <c r="N19" s="359"/>
      <c r="O19" s="359"/>
      <c r="P19" s="359"/>
      <c r="Q19" s="359"/>
      <c r="R19" s="359"/>
      <c r="S19" s="359">
        <f t="shared" si="1"/>
        <v>0</v>
      </c>
      <c r="T19" s="90"/>
    </row>
    <row r="20" spans="2:20" ht="30" x14ac:dyDescent="0.25">
      <c r="B20" s="89">
        <v>17</v>
      </c>
      <c r="C20" s="93" t="s">
        <v>1266</v>
      </c>
      <c r="D20" s="357"/>
      <c r="E20" s="357"/>
      <c r="F20" s="358" t="s">
        <v>1248</v>
      </c>
      <c r="G20" s="359">
        <v>0</v>
      </c>
      <c r="H20" s="359">
        <v>0</v>
      </c>
      <c r="I20" s="359">
        <v>0</v>
      </c>
      <c r="J20" s="359">
        <v>0</v>
      </c>
      <c r="K20" s="359">
        <v>0</v>
      </c>
      <c r="L20" s="359"/>
      <c r="M20" s="359"/>
      <c r="N20" s="359"/>
      <c r="O20" s="359"/>
      <c r="P20" s="359"/>
      <c r="Q20" s="359"/>
      <c r="R20" s="359"/>
      <c r="S20" s="359">
        <f t="shared" si="1"/>
        <v>0</v>
      </c>
      <c r="T20" s="90"/>
    </row>
    <row r="21" spans="2:20" x14ac:dyDescent="0.25">
      <c r="B21" s="89">
        <v>18</v>
      </c>
      <c r="C21" s="93" t="s">
        <v>1267</v>
      </c>
      <c r="D21" s="357"/>
      <c r="E21" s="357"/>
      <c r="F21" s="358" t="s">
        <v>1248</v>
      </c>
      <c r="G21" s="359">
        <v>0</v>
      </c>
      <c r="H21" s="359">
        <v>0</v>
      </c>
      <c r="I21" s="359">
        <v>0</v>
      </c>
      <c r="J21" s="359">
        <v>0</v>
      </c>
      <c r="K21" s="359">
        <v>0</v>
      </c>
      <c r="L21" s="359"/>
      <c r="M21" s="359"/>
      <c r="N21" s="359"/>
      <c r="O21" s="359"/>
      <c r="P21" s="359"/>
      <c r="Q21" s="359"/>
      <c r="R21" s="359"/>
      <c r="S21" s="359">
        <f t="shared" si="1"/>
        <v>0</v>
      </c>
      <c r="T21" s="90"/>
    </row>
    <row r="22" spans="2:20" x14ac:dyDescent="0.25">
      <c r="B22" s="89">
        <v>19</v>
      </c>
      <c r="C22" s="93" t="s">
        <v>1268</v>
      </c>
      <c r="D22" s="357"/>
      <c r="E22" s="357"/>
      <c r="F22" s="358" t="s">
        <v>1248</v>
      </c>
      <c r="G22" s="359">
        <v>0</v>
      </c>
      <c r="H22" s="359">
        <v>0</v>
      </c>
      <c r="I22" s="359">
        <v>0</v>
      </c>
      <c r="J22" s="359">
        <v>0</v>
      </c>
      <c r="K22" s="359">
        <v>0</v>
      </c>
      <c r="L22" s="359"/>
      <c r="M22" s="359"/>
      <c r="N22" s="359"/>
      <c r="O22" s="359"/>
      <c r="P22" s="359"/>
      <c r="Q22" s="359"/>
      <c r="R22" s="359"/>
      <c r="S22" s="359">
        <f t="shared" si="1"/>
        <v>0</v>
      </c>
      <c r="T22" s="90"/>
    </row>
    <row r="23" spans="2:20" x14ac:dyDescent="0.25">
      <c r="B23" s="89">
        <v>20</v>
      </c>
      <c r="C23" s="93" t="s">
        <v>1269</v>
      </c>
      <c r="D23" s="357"/>
      <c r="E23" s="357"/>
      <c r="F23" s="358" t="s">
        <v>1248</v>
      </c>
      <c r="G23" s="359">
        <v>0</v>
      </c>
      <c r="H23" s="359">
        <v>0</v>
      </c>
      <c r="I23" s="359">
        <v>0</v>
      </c>
      <c r="J23" s="359">
        <v>0</v>
      </c>
      <c r="K23" s="359">
        <v>0</v>
      </c>
      <c r="L23" s="359"/>
      <c r="M23" s="359"/>
      <c r="N23" s="359"/>
      <c r="O23" s="359"/>
      <c r="P23" s="359"/>
      <c r="Q23" s="359"/>
      <c r="R23" s="359"/>
      <c r="S23" s="359">
        <f t="shared" si="1"/>
        <v>0</v>
      </c>
      <c r="T23" s="90"/>
    </row>
    <row r="24" spans="2:20" ht="30" x14ac:dyDescent="0.25">
      <c r="B24" s="89">
        <v>21</v>
      </c>
      <c r="C24" s="93" t="s">
        <v>1270</v>
      </c>
      <c r="D24" s="357"/>
      <c r="E24" s="357"/>
      <c r="F24" s="358" t="s">
        <v>1248</v>
      </c>
      <c r="G24" s="359">
        <v>0</v>
      </c>
      <c r="H24" s="359">
        <v>0</v>
      </c>
      <c r="I24" s="359">
        <v>0</v>
      </c>
      <c r="J24" s="359">
        <v>0</v>
      </c>
      <c r="K24" s="359">
        <v>0</v>
      </c>
      <c r="L24" s="359"/>
      <c r="M24" s="359"/>
      <c r="N24" s="359"/>
      <c r="O24" s="359"/>
      <c r="P24" s="359"/>
      <c r="Q24" s="359"/>
      <c r="R24" s="359"/>
      <c r="S24" s="359">
        <f t="shared" si="1"/>
        <v>0</v>
      </c>
      <c r="T24" s="90"/>
    </row>
    <row r="25" spans="2:20" ht="30" x14ac:dyDescent="0.25">
      <c r="B25" s="89">
        <v>22</v>
      </c>
      <c r="C25" s="93" t="s">
        <v>1271</v>
      </c>
      <c r="D25" s="357"/>
      <c r="E25" s="357"/>
      <c r="F25" s="358" t="s">
        <v>1248</v>
      </c>
      <c r="G25" s="359">
        <v>0</v>
      </c>
      <c r="H25" s="359">
        <v>0</v>
      </c>
      <c r="I25" s="359">
        <v>0</v>
      </c>
      <c r="J25" s="359">
        <v>0</v>
      </c>
      <c r="K25" s="359">
        <v>0</v>
      </c>
      <c r="L25" s="359"/>
      <c r="M25" s="359"/>
      <c r="N25" s="359"/>
      <c r="O25" s="359"/>
      <c r="P25" s="359"/>
      <c r="Q25" s="359"/>
      <c r="R25" s="359"/>
      <c r="S25" s="359">
        <f t="shared" si="1"/>
        <v>0</v>
      </c>
      <c r="T25" s="90"/>
    </row>
    <row r="26" spans="2:20" x14ac:dyDescent="0.25">
      <c r="B26" s="89">
        <v>23</v>
      </c>
      <c r="C26" s="93" t="s">
        <v>1272</v>
      </c>
      <c r="D26" s="357"/>
      <c r="E26" s="357"/>
      <c r="F26" s="358" t="s">
        <v>1248</v>
      </c>
      <c r="G26" s="359">
        <v>0</v>
      </c>
      <c r="H26" s="359">
        <v>0</v>
      </c>
      <c r="I26" s="359">
        <v>0</v>
      </c>
      <c r="J26" s="359">
        <v>0</v>
      </c>
      <c r="K26" s="359">
        <v>0</v>
      </c>
      <c r="L26" s="359"/>
      <c r="M26" s="359"/>
      <c r="N26" s="359"/>
      <c r="O26" s="359"/>
      <c r="P26" s="359"/>
      <c r="Q26" s="359"/>
      <c r="R26" s="359"/>
      <c r="S26" s="359">
        <f t="shared" si="1"/>
        <v>0</v>
      </c>
      <c r="T26" s="90"/>
    </row>
    <row r="27" spans="2:20" x14ac:dyDescent="0.25">
      <c r="B27" s="89"/>
      <c r="C27" s="93"/>
      <c r="D27" s="357"/>
      <c r="E27" s="357"/>
      <c r="F27" s="358"/>
      <c r="G27" s="359"/>
      <c r="H27" s="359"/>
      <c r="I27" s="359"/>
      <c r="J27" s="359"/>
      <c r="K27" s="359"/>
      <c r="L27" s="359"/>
      <c r="M27" s="359"/>
      <c r="N27" s="359"/>
      <c r="O27" s="359"/>
      <c r="P27" s="359"/>
      <c r="Q27" s="359"/>
      <c r="R27" s="359"/>
      <c r="S27" s="359">
        <f t="shared" si="1"/>
        <v>0</v>
      </c>
      <c r="T27" s="90"/>
    </row>
    <row r="29" spans="2:20" x14ac:dyDescent="0.25">
      <c r="C29" s="45" t="s">
        <v>1273</v>
      </c>
    </row>
    <row r="30" spans="2:20" ht="30" x14ac:dyDescent="0.25">
      <c r="B30" s="46">
        <v>1</v>
      </c>
      <c r="C30" s="45" t="s">
        <v>1274</v>
      </c>
      <c r="D30" s="345" t="s">
        <v>388</v>
      </c>
      <c r="E30" s="345" t="s">
        <v>388</v>
      </c>
      <c r="F30" s="46" t="s">
        <v>1244</v>
      </c>
    </row>
  </sheetData>
  <mergeCells count="1">
    <mergeCell ref="D2:F2"/>
  </mergeCells>
  <conditionalFormatting sqref="F1 F3:F1048576">
    <cfRule type="cellIs" dxfId="24" priority="1" operator="equal">
      <formula>"Tidak Selesai"</formula>
    </cfRule>
    <cfRule type="cellIs" dxfId="23" priority="2" operator="equal">
      <formula>"Progress"</formula>
    </cfRule>
    <cfRule type="cellIs" dxfId="22" priority="3" operator="equal">
      <formula>"Selesai"</formula>
    </cfRule>
  </conditionalFormatting>
  <dataValidations count="1">
    <dataValidation type="list" allowBlank="1" showInputMessage="1" showErrorMessage="1" sqref="F4:F27">
      <formula1>$V$4:$V$6</formula1>
    </dataValidation>
  </dataValidation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H14"/>
  <sheetViews>
    <sheetView workbookViewId="0">
      <pane ySplit="3" topLeftCell="A7" activePane="bottomLeft" state="frozen"/>
      <selection activeCell="P60" sqref="P60"/>
      <selection pane="bottomLeft" activeCell="P60" sqref="P60"/>
    </sheetView>
  </sheetViews>
  <sheetFormatPr defaultColWidth="9.140625" defaultRowHeight="15" x14ac:dyDescent="0.25"/>
  <cols>
    <col min="1" max="1" width="9.140625" style="13"/>
    <col min="2" max="2" width="5.140625" style="13" customWidth="1"/>
    <col min="3" max="3" width="12.140625" style="46" customWidth="1"/>
    <col min="4" max="4" width="31.140625" style="45" customWidth="1"/>
    <col min="5" max="5" width="22" style="304" bestFit="1" customWidth="1"/>
    <col min="6" max="6" width="21" style="304" customWidth="1"/>
    <col min="7" max="7" width="9.140625" style="46"/>
    <col min="8" max="8" width="49.7109375" style="45" customWidth="1"/>
    <col min="9" max="16384" width="9.140625" style="13"/>
  </cols>
  <sheetData>
    <row r="2" spans="2:8" x14ac:dyDescent="0.25">
      <c r="B2" s="13" t="s">
        <v>1275</v>
      </c>
    </row>
    <row r="3" spans="2:8" s="46" customFormat="1" x14ac:dyDescent="0.25">
      <c r="B3" s="37" t="s">
        <v>4</v>
      </c>
      <c r="C3" s="37" t="s">
        <v>353</v>
      </c>
      <c r="D3" s="36" t="s">
        <v>1276</v>
      </c>
      <c r="E3" s="302" t="s">
        <v>1277</v>
      </c>
      <c r="F3" s="302" t="s">
        <v>1278</v>
      </c>
      <c r="G3" s="37" t="s">
        <v>357</v>
      </c>
      <c r="H3" s="36" t="s">
        <v>1057</v>
      </c>
    </row>
    <row r="4" spans="2:8" ht="30" x14ac:dyDescent="0.25">
      <c r="B4" s="38">
        <v>1</v>
      </c>
      <c r="C4" s="37" t="s">
        <v>365</v>
      </c>
      <c r="D4" s="39" t="s">
        <v>1279</v>
      </c>
      <c r="E4" s="302">
        <v>45306</v>
      </c>
      <c r="F4" s="302">
        <v>45306</v>
      </c>
      <c r="G4" s="37" t="s">
        <v>1280</v>
      </c>
      <c r="H4" s="39" t="s">
        <v>1281</v>
      </c>
    </row>
    <row r="5" spans="2:8" ht="30" x14ac:dyDescent="0.25">
      <c r="B5" s="38">
        <v>2</v>
      </c>
      <c r="C5" s="37" t="s">
        <v>365</v>
      </c>
      <c r="D5" s="39" t="s">
        <v>1282</v>
      </c>
      <c r="E5" s="302">
        <v>45308</v>
      </c>
      <c r="F5" s="302">
        <v>45310</v>
      </c>
      <c r="G5" s="37" t="s">
        <v>1280</v>
      </c>
      <c r="H5" s="39" t="s">
        <v>1283</v>
      </c>
    </row>
    <row r="6" spans="2:8" ht="45" x14ac:dyDescent="0.25">
      <c r="B6" s="38">
        <v>3</v>
      </c>
      <c r="C6" s="37" t="s">
        <v>365</v>
      </c>
      <c r="D6" s="39" t="s">
        <v>1284</v>
      </c>
      <c r="E6" s="302">
        <v>45314</v>
      </c>
      <c r="F6" s="302">
        <v>45314</v>
      </c>
      <c r="G6" s="37" t="s">
        <v>1280</v>
      </c>
      <c r="H6" s="39" t="s">
        <v>1285</v>
      </c>
    </row>
    <row r="7" spans="2:8" ht="30" x14ac:dyDescent="0.25">
      <c r="B7" s="38">
        <v>4</v>
      </c>
      <c r="C7" s="37" t="s">
        <v>365</v>
      </c>
      <c r="D7" s="39" t="s">
        <v>1286</v>
      </c>
      <c r="E7" s="302">
        <v>45315</v>
      </c>
      <c r="F7" s="302">
        <v>45315</v>
      </c>
      <c r="G7" s="37" t="s">
        <v>1280</v>
      </c>
      <c r="H7" s="39" t="s">
        <v>1287</v>
      </c>
    </row>
    <row r="8" spans="2:8" ht="30" x14ac:dyDescent="0.25">
      <c r="B8" s="38">
        <v>5</v>
      </c>
      <c r="C8" s="37" t="s">
        <v>365</v>
      </c>
      <c r="D8" s="39" t="s">
        <v>1288</v>
      </c>
      <c r="E8" s="302">
        <v>45320</v>
      </c>
      <c r="F8" s="302">
        <v>45320</v>
      </c>
      <c r="G8" s="37" t="s">
        <v>1280</v>
      </c>
      <c r="H8" s="39" t="s">
        <v>1289</v>
      </c>
    </row>
    <row r="9" spans="2:8" ht="30" x14ac:dyDescent="0.25">
      <c r="B9" s="38">
        <v>6</v>
      </c>
      <c r="C9" s="37" t="s">
        <v>365</v>
      </c>
      <c r="D9" s="39" t="s">
        <v>1290</v>
      </c>
      <c r="E9" s="302">
        <v>45315</v>
      </c>
      <c r="F9" s="302">
        <v>45320</v>
      </c>
      <c r="G9" s="37" t="s">
        <v>1280</v>
      </c>
      <c r="H9" s="39" t="s">
        <v>1291</v>
      </c>
    </row>
    <row r="10" spans="2:8" ht="45" x14ac:dyDescent="0.25">
      <c r="B10" s="38">
        <v>7</v>
      </c>
      <c r="C10" s="37" t="s">
        <v>365</v>
      </c>
      <c r="D10" s="39" t="s">
        <v>1292</v>
      </c>
      <c r="E10" s="302">
        <v>45316</v>
      </c>
      <c r="F10" s="302">
        <v>45321</v>
      </c>
      <c r="G10" s="37" t="s">
        <v>1280</v>
      </c>
      <c r="H10" s="39" t="s">
        <v>1293</v>
      </c>
    </row>
    <row r="11" spans="2:8" ht="30" x14ac:dyDescent="0.25">
      <c r="B11" s="38">
        <v>8</v>
      </c>
      <c r="C11" s="37" t="s">
        <v>365</v>
      </c>
      <c r="D11" s="39" t="s">
        <v>1294</v>
      </c>
      <c r="E11" s="302">
        <v>45322</v>
      </c>
      <c r="F11" s="302">
        <v>45322</v>
      </c>
      <c r="G11" s="37" t="s">
        <v>1280</v>
      </c>
      <c r="H11" s="39" t="s">
        <v>1295</v>
      </c>
    </row>
    <row r="12" spans="2:8" x14ac:dyDescent="0.25">
      <c r="B12" s="42"/>
      <c r="C12" s="44"/>
      <c r="D12" s="43"/>
      <c r="E12" s="363"/>
      <c r="F12" s="363"/>
      <c r="G12" s="44"/>
      <c r="H12" s="43"/>
    </row>
    <row r="13" spans="2:8" ht="30" x14ac:dyDescent="0.25">
      <c r="B13" s="38">
        <v>1</v>
      </c>
      <c r="C13" s="37" t="s">
        <v>384</v>
      </c>
      <c r="D13" s="39" t="s">
        <v>1296</v>
      </c>
      <c r="E13" s="302">
        <v>45323</v>
      </c>
      <c r="F13" s="302" t="s">
        <v>1297</v>
      </c>
      <c r="G13" s="37" t="s">
        <v>1280</v>
      </c>
      <c r="H13" s="39" t="s">
        <v>1298</v>
      </c>
    </row>
    <row r="14" spans="2:8" ht="75" x14ac:dyDescent="0.25">
      <c r="B14" s="38">
        <v>2</v>
      </c>
      <c r="C14" s="37" t="s">
        <v>385</v>
      </c>
      <c r="D14" s="39" t="s">
        <v>1299</v>
      </c>
      <c r="E14" s="302">
        <v>45377</v>
      </c>
      <c r="F14" s="301" t="s">
        <v>1300</v>
      </c>
      <c r="G14" s="37" t="s">
        <v>1280</v>
      </c>
      <c r="H14" s="39" t="s">
        <v>1301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Z273"/>
  <sheetViews>
    <sheetView zoomScale="60" zoomScaleNormal="60" workbookViewId="0">
      <pane ySplit="4" topLeftCell="A5" activePane="bottomLeft" state="frozen"/>
      <selection activeCell="P60" sqref="P60"/>
      <selection pane="bottomLeft" activeCell="P60" sqref="P60"/>
    </sheetView>
  </sheetViews>
  <sheetFormatPr defaultRowHeight="15" x14ac:dyDescent="0.25"/>
  <cols>
    <col min="1" max="1" width="9.140625" style="13"/>
    <col min="2" max="2" width="4.140625" style="13" customWidth="1"/>
    <col min="3" max="3" width="12" style="13" customWidth="1"/>
    <col min="4" max="4" width="9.5703125" style="220" bestFit="1" customWidth="1"/>
    <col min="5" max="5" width="14" style="220" customWidth="1"/>
    <col min="6" max="6" width="9.5703125" style="220" customWidth="1"/>
    <col min="7" max="7" width="11.42578125" style="220" customWidth="1"/>
    <col min="8" max="8" width="9.140625" style="364"/>
    <col min="9" max="9" width="3" style="13" customWidth="1"/>
    <col min="10" max="10" width="9.140625" style="46"/>
    <col min="11" max="11" width="14.5703125" style="220" customWidth="1"/>
    <col min="12" max="12" width="9.140625" style="220"/>
    <col min="13" max="13" width="10.42578125" style="220" bestFit="1" customWidth="1"/>
    <col min="14" max="14" width="9.140625" style="365" customWidth="1"/>
    <col min="15" max="15" width="9.140625" style="13"/>
    <col min="16" max="16" width="10.5703125" style="13" bestFit="1" customWidth="1"/>
    <col min="17" max="17" width="9.42578125" style="46" customWidth="1"/>
    <col min="18" max="18" width="10.5703125" style="13" customWidth="1"/>
    <col min="19" max="19" width="10.140625" style="13" customWidth="1"/>
    <col min="20" max="20" width="15.140625" style="13" customWidth="1"/>
    <col min="21" max="21" width="11.7109375" style="13" customWidth="1"/>
    <col min="22" max="22" width="8" style="13" customWidth="1"/>
    <col min="23" max="23" width="25" style="13" customWidth="1"/>
    <col min="24" max="24" width="20.5703125" style="13" hidden="1" customWidth="1"/>
    <col min="25" max="25" width="74.28515625" style="45" hidden="1" customWidth="1"/>
    <col min="26" max="26" width="22.42578125" style="13" hidden="1" customWidth="1"/>
    <col min="27" max="27" width="9.7109375" style="13" hidden="1" customWidth="1"/>
    <col min="28" max="28" width="6" style="13" hidden="1" customWidth="1"/>
    <col min="29" max="29" width="8.140625" style="13" hidden="1" customWidth="1"/>
    <col min="30" max="30" width="8.42578125" style="13" hidden="1" customWidth="1"/>
    <col min="31" max="31" width="8.85546875" style="13" hidden="1" customWidth="1"/>
    <col min="32" max="32" width="11" style="13" hidden="1" customWidth="1"/>
    <col min="33" max="33" width="8.140625" style="13" hidden="1" customWidth="1"/>
    <col min="34" max="34" width="8.42578125" style="13" hidden="1" customWidth="1"/>
    <col min="35" max="35" width="8.85546875" style="13" hidden="1" customWidth="1"/>
    <col min="36" max="36" width="11" style="13" hidden="1" customWidth="1"/>
    <col min="37" max="37" width="8.140625" style="13" hidden="1" customWidth="1"/>
    <col min="38" max="38" width="8.42578125" style="13" hidden="1" customWidth="1"/>
    <col min="39" max="39" width="8.85546875" style="13" hidden="1" customWidth="1"/>
    <col min="40" max="40" width="11" style="13" hidden="1" customWidth="1"/>
    <col min="41" max="41" width="8.140625" style="13" hidden="1" customWidth="1"/>
    <col min="42" max="42" width="8.42578125" style="13" hidden="1" customWidth="1"/>
    <col min="43" max="43" width="8.85546875" style="13" hidden="1" customWidth="1"/>
    <col min="44" max="44" width="11" style="13" hidden="1" customWidth="1"/>
    <col min="45" max="45" width="9.28515625" style="13" hidden="1" customWidth="1"/>
    <col min="46" max="46" width="9.85546875" style="13" hidden="1" customWidth="1"/>
    <col min="47" max="48" width="10.28515625" style="13" hidden="1" customWidth="1"/>
    <col min="49" max="49" width="16.140625" style="13" hidden="1" customWidth="1"/>
    <col min="50" max="50" width="36.28515625" style="13" hidden="1" customWidth="1"/>
    <col min="51" max="51" width="9.140625" style="13"/>
    <col min="52" max="52" width="9.140625" style="46"/>
    <col min="53" max="16384" width="9.140625" style="13"/>
  </cols>
  <sheetData>
    <row r="2" spans="2:52" x14ac:dyDescent="0.25">
      <c r="B2" s="13" t="s">
        <v>1302</v>
      </c>
      <c r="P2" s="13" t="s">
        <v>1303</v>
      </c>
    </row>
    <row r="3" spans="2:52" ht="15.75" thickBot="1" x14ac:dyDescent="0.3">
      <c r="B3" s="13" t="s">
        <v>614</v>
      </c>
      <c r="D3" s="45">
        <v>2024</v>
      </c>
      <c r="E3" s="45"/>
      <c r="F3" s="45"/>
      <c r="G3" s="45"/>
    </row>
    <row r="4" spans="2:52" s="369" customFormat="1" ht="30" x14ac:dyDescent="0.25">
      <c r="B4" s="366" t="s">
        <v>4</v>
      </c>
      <c r="C4" s="366" t="s">
        <v>353</v>
      </c>
      <c r="D4" s="367" t="s">
        <v>1304</v>
      </c>
      <c r="E4" s="366" t="s">
        <v>1305</v>
      </c>
      <c r="F4" s="366" t="s">
        <v>1306</v>
      </c>
      <c r="G4" s="367" t="s">
        <v>1307</v>
      </c>
      <c r="H4" s="368" t="s">
        <v>1308</v>
      </c>
      <c r="J4" s="367" t="s">
        <v>1309</v>
      </c>
      <c r="K4" s="366" t="s">
        <v>1305</v>
      </c>
      <c r="L4" s="366" t="s">
        <v>1306</v>
      </c>
      <c r="M4" s="367" t="s">
        <v>1307</v>
      </c>
      <c r="N4" s="368" t="s">
        <v>1310</v>
      </c>
      <c r="P4" s="370" t="s">
        <v>1311</v>
      </c>
      <c r="Q4" s="370" t="s">
        <v>1312</v>
      </c>
      <c r="R4" s="370" t="s">
        <v>1313</v>
      </c>
      <c r="S4" s="370" t="s">
        <v>1314</v>
      </c>
      <c r="T4" s="370" t="s">
        <v>1315</v>
      </c>
      <c r="U4" s="370" t="s">
        <v>1316</v>
      </c>
      <c r="V4" s="370" t="s">
        <v>1317</v>
      </c>
      <c r="W4" s="370" t="s">
        <v>1318</v>
      </c>
      <c r="X4" s="370" t="s">
        <v>1319</v>
      </c>
      <c r="Y4" s="370" t="s">
        <v>1320</v>
      </c>
      <c r="Z4" s="370" t="s">
        <v>1321</v>
      </c>
      <c r="AA4" s="370" t="s">
        <v>1322</v>
      </c>
      <c r="AB4" s="370" t="s">
        <v>560</v>
      </c>
      <c r="AC4" s="371" t="s">
        <v>1323</v>
      </c>
      <c r="AD4" s="371" t="s">
        <v>1324</v>
      </c>
      <c r="AE4" s="371" t="s">
        <v>1325</v>
      </c>
      <c r="AF4" s="372" t="s">
        <v>1326</v>
      </c>
      <c r="AG4" s="373" t="s">
        <v>1327</v>
      </c>
      <c r="AH4" s="373" t="s">
        <v>1328</v>
      </c>
      <c r="AI4" s="373" t="s">
        <v>1329</v>
      </c>
      <c r="AJ4" s="374" t="s">
        <v>1330</v>
      </c>
      <c r="AK4" s="371" t="s">
        <v>1331</v>
      </c>
      <c r="AL4" s="371" t="s">
        <v>1332</v>
      </c>
      <c r="AM4" s="371" t="s">
        <v>1333</v>
      </c>
      <c r="AN4" s="372" t="s">
        <v>1334</v>
      </c>
      <c r="AO4" s="373" t="s">
        <v>1335</v>
      </c>
      <c r="AP4" s="373" t="s">
        <v>1336</v>
      </c>
      <c r="AQ4" s="373" t="s">
        <v>1337</v>
      </c>
      <c r="AR4" s="374" t="s">
        <v>1338</v>
      </c>
      <c r="AS4" s="375" t="s">
        <v>1339</v>
      </c>
      <c r="AT4" s="376" t="s">
        <v>1340</v>
      </c>
      <c r="AU4" s="376" t="s">
        <v>1341</v>
      </c>
      <c r="AV4" s="375" t="s">
        <v>1307</v>
      </c>
      <c r="AW4" s="377" t="s">
        <v>1342</v>
      </c>
      <c r="AX4" s="378" t="s">
        <v>1343</v>
      </c>
    </row>
    <row r="5" spans="2:52" ht="45" customHeight="1" x14ac:dyDescent="0.25">
      <c r="B5" s="38">
        <v>1</v>
      </c>
      <c r="C5" s="38" t="s">
        <v>365</v>
      </c>
      <c r="D5" s="379">
        <f>SUMIFS(AS5:$AS$1000001,Q5:$Q$1000001,$D$4,R5:$R$1000001,C5,S5:$S$1000001,$D$3)</f>
        <v>27.2</v>
      </c>
      <c r="E5" s="379">
        <f>IFERROR(SUMIFS(AT5:$AT$1000001,R5:$R$1000001,C5,S5:$S$1000001,$D$3)/COUNTIFS(R5:$R$1000001,C5,S5:$S$1000001,$D$3), "HK tidak tersedia pada tahun terpilih")</f>
        <v>21</v>
      </c>
      <c r="F5" s="379">
        <f>SUMIFS(AU5:$AU$1000001,Q5:$Q$1000001,$D$4,R5:$R$1000001,C5,S5:$S$1000001,$D$3)</f>
        <v>464</v>
      </c>
      <c r="G5" s="379">
        <f>IFERROR(E5*F5,"HK tidak tersedia")</f>
        <v>9744</v>
      </c>
      <c r="H5" s="321">
        <f>IFERROR(D5/G5,"-")</f>
        <v>2.791461412151067E-3</v>
      </c>
      <c r="J5" s="380">
        <f>SUMIFS(AS5:$AS$1000001,Q5:$Q$1000001,$J$4,R5:$R$1000001,C5,S5:$S$1000001,$D$3)</f>
        <v>43.583333333333329</v>
      </c>
      <c r="K5" s="379">
        <f>IFERROR(SUMIFS(AT5:$AT$1000001,R5:$R$1000001,C5,S5:$S$1000001,$D$3)/COUNTIFS(R5:$R$1000001,C5,S5:$S$1000001,$D$3), "HK tidak tersedia pada tahun terpilih")</f>
        <v>21</v>
      </c>
      <c r="L5" s="379">
        <f>SUMIFS(AU5:$AU$1000001,Q5:$Q$1000001,$J$4,R5:$R$1000001,C5,S5:$S$1000001,$D$3)</f>
        <v>688</v>
      </c>
      <c r="M5" s="379">
        <f>IFERROR(K5*L5,"HK tidak tersedia")</f>
        <v>14448</v>
      </c>
      <c r="N5" s="321">
        <f>IFERROR(J5/M5,"-")</f>
        <v>3.0165651531930599E-3</v>
      </c>
      <c r="P5" s="381" t="s">
        <v>1344</v>
      </c>
      <c r="Q5" s="381" t="s">
        <v>1304</v>
      </c>
      <c r="R5" s="381" t="s">
        <v>365</v>
      </c>
      <c r="S5" s="381">
        <f>YEAR(T5)</f>
        <v>2024</v>
      </c>
      <c r="T5" s="382">
        <v>45293</v>
      </c>
      <c r="U5" s="382">
        <v>45293</v>
      </c>
      <c r="V5" s="383" t="s">
        <v>1345</v>
      </c>
      <c r="W5" s="384" t="s">
        <v>1346</v>
      </c>
      <c r="X5" s="385" t="s">
        <v>1347</v>
      </c>
      <c r="Y5" s="386" t="s">
        <v>1348</v>
      </c>
      <c r="Z5" s="387" t="s">
        <v>1349</v>
      </c>
      <c r="AA5" s="388">
        <v>2</v>
      </c>
      <c r="AB5" s="388" t="s">
        <v>1350</v>
      </c>
      <c r="AC5" s="389">
        <v>3</v>
      </c>
      <c r="AD5" s="390">
        <v>4</v>
      </c>
      <c r="AE5" s="390">
        <v>8</v>
      </c>
      <c r="AF5" s="391">
        <f>IFERROR(AC5/(AD5*AE5),0)</f>
        <v>9.375E-2</v>
      </c>
      <c r="AG5" s="392">
        <v>0</v>
      </c>
      <c r="AH5" s="392">
        <v>4</v>
      </c>
      <c r="AI5" s="392"/>
      <c r="AJ5" s="393">
        <f t="shared" ref="AJ5:AJ68" si="0">IFERROR(AG5/(AH5*AI5),0)</f>
        <v>0</v>
      </c>
      <c r="AK5" s="390">
        <v>0</v>
      </c>
      <c r="AL5" s="390">
        <v>5</v>
      </c>
      <c r="AM5" s="390"/>
      <c r="AN5" s="391">
        <f t="shared" ref="AN5:AN68" si="1">IFERROR(AK5/(AL5*AM5),0)</f>
        <v>0</v>
      </c>
      <c r="AO5" s="392">
        <v>0</v>
      </c>
      <c r="AP5" s="392">
        <v>8</v>
      </c>
      <c r="AQ5" s="392"/>
      <c r="AR5" s="393">
        <f t="shared" ref="AR5:AR68" si="2">IFERROR(AO5/(AP5*AQ5),0)</f>
        <v>0</v>
      </c>
      <c r="AS5" s="394">
        <f>SUM(AC5,AG5,AK5,AO5,)</f>
        <v>3</v>
      </c>
      <c r="AT5" s="395">
        <f>SUM(AD5,AH5,AL5,AP5)</f>
        <v>21</v>
      </c>
      <c r="AU5" s="395">
        <f>SUM(AE5,AI5,AM5,AQ5)</f>
        <v>8</v>
      </c>
      <c r="AV5" s="395">
        <f>AT5*AU5</f>
        <v>168</v>
      </c>
      <c r="AW5" s="396">
        <f>AS5/(AT5*AU5)</f>
        <v>1.7857142857142856E-2</v>
      </c>
      <c r="AX5" s="397"/>
      <c r="AZ5" s="46">
        <v>1</v>
      </c>
    </row>
    <row r="6" spans="2:52" ht="45" customHeight="1" x14ac:dyDescent="0.25">
      <c r="B6" s="38">
        <v>2</v>
      </c>
      <c r="C6" s="38" t="s">
        <v>384</v>
      </c>
      <c r="D6" s="379">
        <f>SUMIFS(AS5:$AS$1000001,Q5:$Q$1000001,$D$4,R5:$R$1000001,C6,S5:$S$1000001,$D$3)</f>
        <v>11.833333333333332</v>
      </c>
      <c r="E6" s="379">
        <f>IFERROR(SUMIFS(AT5:$AT$1000001,R5:$R$1000001,C6,S5:$S$1000001,$D$3)/COUNTIFS(R5:$R$1000001,C6,S5:$S$1000001,$D$3), "HK tidak tersedia pada tahun terpilih")</f>
        <v>17</v>
      </c>
      <c r="F6" s="379">
        <f>SUMIFS(AU5:$AU$1000001,Q5:$Q$1000001,$D$4,R5:$R$1000001,C6,S5:$S$1000001,$D$3)</f>
        <v>232</v>
      </c>
      <c r="G6" s="379">
        <f>IFERROR(E6*F6,"HK tidak tersedia")</f>
        <v>3944</v>
      </c>
      <c r="H6" s="321">
        <f>IFERROR(D6/G6,"-")</f>
        <v>3.0003380662609867E-3</v>
      </c>
      <c r="J6" s="380">
        <f>SUMIFS(AS5:$AS$1000001,Q5:$Q$1000001,$J$4,R5:$R$1000001,C6,S5:$S$1000001,$D$3)</f>
        <v>30.166666666666668</v>
      </c>
      <c r="K6" s="379">
        <f>IFERROR(SUMIFS(AT5:$AT$1000001,R5:$R$1000001,C6,S5:$S$1000001,$D$3)/COUNTIFS(R5:$R$1000001,C6,S5:$S$1000001,$D$3), "HK tidak tersedia pada tahun terpilih")</f>
        <v>17</v>
      </c>
      <c r="L6" s="379">
        <f>SUMIFS(AU5:$AU$1000001,Q5:$Q$1000001,$J$4,R5:$R$1000001,C6,S5:$S$1000001,$D$3)</f>
        <v>296</v>
      </c>
      <c r="M6" s="379">
        <f>IFERROR(K6*L6,"HK tidak tersedia")</f>
        <v>5032</v>
      </c>
      <c r="N6" s="321">
        <f>IFERROR(J6/M6,"-")</f>
        <v>5.9949655537890837E-3</v>
      </c>
      <c r="P6" s="388" t="s">
        <v>1344</v>
      </c>
      <c r="Q6" s="388" t="s">
        <v>1304</v>
      </c>
      <c r="R6" s="388" t="s">
        <v>365</v>
      </c>
      <c r="S6" s="381">
        <f t="shared" ref="S6:S69" si="3">YEAR(T6)</f>
        <v>2024</v>
      </c>
      <c r="T6" s="382">
        <v>45293</v>
      </c>
      <c r="U6" s="382">
        <v>45293</v>
      </c>
      <c r="V6" s="398" t="s">
        <v>1351</v>
      </c>
      <c r="W6" s="399" t="s">
        <v>1352</v>
      </c>
      <c r="X6" s="400" t="s">
        <v>1353</v>
      </c>
      <c r="Y6" s="386" t="s">
        <v>1354</v>
      </c>
      <c r="Z6" s="387" t="s">
        <v>222</v>
      </c>
      <c r="AA6" s="388" t="s">
        <v>222</v>
      </c>
      <c r="AB6" s="388" t="s">
        <v>222</v>
      </c>
      <c r="AC6" s="389">
        <v>1</v>
      </c>
      <c r="AD6" s="390">
        <v>4</v>
      </c>
      <c r="AE6" s="390">
        <v>8</v>
      </c>
      <c r="AF6" s="391">
        <f t="shared" ref="AF6:AF69" si="4">IFERROR(AC6/(AD6*AE6),0)</f>
        <v>3.125E-2</v>
      </c>
      <c r="AG6" s="392">
        <v>0</v>
      </c>
      <c r="AH6" s="392">
        <v>4</v>
      </c>
      <c r="AI6" s="392"/>
      <c r="AJ6" s="393">
        <f t="shared" si="0"/>
        <v>0</v>
      </c>
      <c r="AK6" s="390">
        <v>0</v>
      </c>
      <c r="AL6" s="390">
        <v>5</v>
      </c>
      <c r="AM6" s="390"/>
      <c r="AN6" s="391">
        <f t="shared" si="1"/>
        <v>0</v>
      </c>
      <c r="AO6" s="392">
        <v>0</v>
      </c>
      <c r="AP6" s="392">
        <v>8</v>
      </c>
      <c r="AQ6" s="392"/>
      <c r="AR6" s="393">
        <f t="shared" si="2"/>
        <v>0</v>
      </c>
      <c r="AS6" s="394">
        <f t="shared" ref="AS6:AS69" si="5">SUM(AC6,AG6,AK6,AO6,)</f>
        <v>1</v>
      </c>
      <c r="AT6" s="395">
        <f t="shared" ref="AT6:AU41" si="6">SUM(AD6,AH6,AL6,AP6)</f>
        <v>21</v>
      </c>
      <c r="AU6" s="395">
        <f t="shared" si="6"/>
        <v>8</v>
      </c>
      <c r="AV6" s="395">
        <f t="shared" ref="AV6:AV69" si="7">AT6*AU6</f>
        <v>168</v>
      </c>
      <c r="AW6" s="396">
        <f t="shared" ref="AW6:AW69" si="8">AS6/(AT6*AU6)</f>
        <v>5.9523809523809521E-3</v>
      </c>
      <c r="AX6" s="397"/>
      <c r="AZ6" s="46">
        <v>1</v>
      </c>
    </row>
    <row r="7" spans="2:52" ht="45" customHeight="1" x14ac:dyDescent="0.25">
      <c r="B7" s="38">
        <v>3</v>
      </c>
      <c r="C7" s="38" t="s">
        <v>385</v>
      </c>
      <c r="D7" s="379">
        <f>SUMIFS(AS5:$AS$1000001,Q5:$Q$1000001,$D$4,R5:$R$1000001,C7,S5:$S$1000001,$D$3)</f>
        <v>13.333333333333334</v>
      </c>
      <c r="E7" s="379">
        <f>IFERROR(SUMIFS(AT5:$AT$1000001,R5:$R$1000001,C7,S5:$S$1000001,$D$3)/COUNTIFS(R5:$R$1000001,C7,S5:$S$1000001,$D$3), "HK tidak tersedia pada tahun terpilih")</f>
        <v>18</v>
      </c>
      <c r="F7" s="379">
        <f>SUMIFS(AU5:$AU$1000001,Q5:$Q$1000001,$D$4,R5:$R$1000001,C7,S5:$S$1000001,$D$3)</f>
        <v>296</v>
      </c>
      <c r="G7" s="379">
        <f t="shared" ref="G7:G16" si="9">IFERROR(E7*F7,"HK tidak tersedia")</f>
        <v>5328</v>
      </c>
      <c r="H7" s="321">
        <f t="shared" ref="H7:H16" si="10">IFERROR(D7/G7,"-")</f>
        <v>2.5025025025025025E-3</v>
      </c>
      <c r="J7" s="380">
        <f>SUMIFS(AS5:$AS$1000001,Q5:$Q$1000001,$J$4,R5:$R$1000001,C7,S5:$S$1000001,$D$3)</f>
        <v>94.5</v>
      </c>
      <c r="K7" s="379">
        <f>IFERROR(SUMIFS(AT5:$AT$1000001,R5:$R$1000001,C7,S5:$S$1000001,$D$3)/COUNTIFS(R5:$R$1000001,C7,S5:$S$1000001,$D$3), "HK tidak tersedia pada tahun terpilih")</f>
        <v>18</v>
      </c>
      <c r="L7" s="379">
        <f>SUMIFS(AU5:$AU$1000001,Q5:$Q$1000001,$J$4,R5:$R$1000001,C7,S5:$S$1000001,$D$3)</f>
        <v>272</v>
      </c>
      <c r="M7" s="379">
        <f t="shared" ref="M7:M16" si="11">IFERROR(K7*L7,"HK tidak tersedia")</f>
        <v>4896</v>
      </c>
      <c r="N7" s="321">
        <f t="shared" ref="N7:N16" si="12">IFERROR(J7/M7,"-")</f>
        <v>1.9301470588235295E-2</v>
      </c>
      <c r="P7" s="388" t="s">
        <v>1344</v>
      </c>
      <c r="Q7" s="388" t="s">
        <v>1304</v>
      </c>
      <c r="R7" s="388" t="s">
        <v>365</v>
      </c>
      <c r="S7" s="381">
        <f t="shared" si="3"/>
        <v>2024</v>
      </c>
      <c r="T7" s="382">
        <v>45293</v>
      </c>
      <c r="U7" s="382">
        <v>45293</v>
      </c>
      <c r="V7" s="401" t="s">
        <v>1355</v>
      </c>
      <c r="W7" s="384" t="s">
        <v>1356</v>
      </c>
      <c r="X7" s="385" t="s">
        <v>1357</v>
      </c>
      <c r="Y7" s="402" t="s">
        <v>1358</v>
      </c>
      <c r="Z7" s="387" t="s">
        <v>222</v>
      </c>
      <c r="AA7" s="388" t="s">
        <v>222</v>
      </c>
      <c r="AB7" s="388" t="s">
        <v>222</v>
      </c>
      <c r="AC7" s="389">
        <v>2.5</v>
      </c>
      <c r="AD7" s="390">
        <v>4</v>
      </c>
      <c r="AE7" s="390">
        <v>16</v>
      </c>
      <c r="AF7" s="391">
        <f t="shared" si="4"/>
        <v>3.90625E-2</v>
      </c>
      <c r="AG7" s="392">
        <v>0</v>
      </c>
      <c r="AH7" s="392">
        <v>4</v>
      </c>
      <c r="AI7" s="392"/>
      <c r="AJ7" s="393">
        <f t="shared" si="0"/>
        <v>0</v>
      </c>
      <c r="AK7" s="390">
        <v>0</v>
      </c>
      <c r="AL7" s="390">
        <v>5</v>
      </c>
      <c r="AM7" s="390"/>
      <c r="AN7" s="391">
        <f t="shared" si="1"/>
        <v>0</v>
      </c>
      <c r="AO7" s="392">
        <v>0</v>
      </c>
      <c r="AP7" s="392">
        <v>8</v>
      </c>
      <c r="AQ7" s="392"/>
      <c r="AR7" s="393">
        <f t="shared" si="2"/>
        <v>0</v>
      </c>
      <c r="AS7" s="394">
        <f t="shared" si="5"/>
        <v>2.5</v>
      </c>
      <c r="AT7" s="395">
        <f t="shared" si="6"/>
        <v>21</v>
      </c>
      <c r="AU7" s="395">
        <f t="shared" si="6"/>
        <v>16</v>
      </c>
      <c r="AV7" s="395">
        <f t="shared" si="7"/>
        <v>336</v>
      </c>
      <c r="AW7" s="396">
        <f t="shared" si="8"/>
        <v>7.4404761904761901E-3</v>
      </c>
      <c r="AX7" s="397"/>
      <c r="AZ7" s="46">
        <v>1</v>
      </c>
    </row>
    <row r="8" spans="2:52" ht="45" customHeight="1" x14ac:dyDescent="0.25">
      <c r="B8" s="38">
        <v>4</v>
      </c>
      <c r="C8" s="38" t="s">
        <v>386</v>
      </c>
      <c r="D8" s="379">
        <f>SUMIFS(AS5:$AS$1000001,Q5:$Q$1000001,$D$4,R5:$R$1000001,C8,S5:$S$1000001,$D$3)</f>
        <v>23.1</v>
      </c>
      <c r="E8" s="379">
        <f>IFERROR(SUMIFS(AT5:$AT$1000001,R5:$R$1000001,C8,S5:$S$1000001,$D$3)/COUNTIFS(R5:$R$1000001,C8,S5:$S$1000001,$D$3), "HK tidak tersedia pada tahun terpilih")</f>
        <v>14</v>
      </c>
      <c r="F8" s="379">
        <f>SUMIFS(AU5:$AU$1000001,Q5:$Q$1000001,$D$4,R5:$R$1000001,C8,S5:$S$1000001,$D$3)</f>
        <v>272</v>
      </c>
      <c r="G8" s="379">
        <f t="shared" si="9"/>
        <v>3808</v>
      </c>
      <c r="H8" s="321">
        <f t="shared" si="10"/>
        <v>6.0661764705882354E-3</v>
      </c>
      <c r="J8" s="380">
        <f>SUMIFS(AS5:$AS$1000001,Q5:$Q$1000001,$J$4,R5:$R$1000001,C8,S5:$S$1000001,$D$3)</f>
        <v>20.6</v>
      </c>
      <c r="K8" s="379">
        <f>IFERROR(SUMIFS(AT5:$AT$1000001,R5:$R$1000001,C8,S5:$S$1000001,$D$3)/COUNTIFS(R5:$R$1000001,C8,S5:$S$1000001,$D$3), "HK tidak tersedia pada tahun terpilih")</f>
        <v>14</v>
      </c>
      <c r="L8" s="379">
        <f>SUMIFS(AU5:$AU$1000001,Q5:$Q$1000001,$J$4,R5:$R$1000001,C8,S5:$S$1000001,$D$3)</f>
        <v>336</v>
      </c>
      <c r="M8" s="379">
        <f t="shared" si="11"/>
        <v>4704</v>
      </c>
      <c r="N8" s="321">
        <f t="shared" si="12"/>
        <v>4.3792517006802723E-3</v>
      </c>
      <c r="P8" s="388" t="s">
        <v>1344</v>
      </c>
      <c r="Q8" s="388" t="s">
        <v>1304</v>
      </c>
      <c r="R8" s="388" t="s">
        <v>365</v>
      </c>
      <c r="S8" s="381">
        <f t="shared" si="3"/>
        <v>2024</v>
      </c>
      <c r="T8" s="382">
        <v>45293</v>
      </c>
      <c r="U8" s="382">
        <v>45293</v>
      </c>
      <c r="V8" s="383" t="s">
        <v>1359</v>
      </c>
      <c r="W8" s="384" t="s">
        <v>1360</v>
      </c>
      <c r="X8" s="385" t="s">
        <v>1347</v>
      </c>
      <c r="Y8" s="386" t="s">
        <v>1361</v>
      </c>
      <c r="Z8" s="387" t="s">
        <v>222</v>
      </c>
      <c r="AA8" s="388" t="s">
        <v>222</v>
      </c>
      <c r="AB8" s="388" t="s">
        <v>222</v>
      </c>
      <c r="AC8" s="389">
        <v>0.5</v>
      </c>
      <c r="AD8" s="390">
        <v>4</v>
      </c>
      <c r="AE8" s="390">
        <v>8</v>
      </c>
      <c r="AF8" s="391">
        <f t="shared" si="4"/>
        <v>1.5625E-2</v>
      </c>
      <c r="AG8" s="392">
        <v>0</v>
      </c>
      <c r="AH8" s="392">
        <v>4</v>
      </c>
      <c r="AI8" s="392"/>
      <c r="AJ8" s="393">
        <f t="shared" si="0"/>
        <v>0</v>
      </c>
      <c r="AK8" s="390">
        <v>0</v>
      </c>
      <c r="AL8" s="390">
        <v>5</v>
      </c>
      <c r="AM8" s="390"/>
      <c r="AN8" s="391">
        <f t="shared" si="1"/>
        <v>0</v>
      </c>
      <c r="AO8" s="392">
        <v>0</v>
      </c>
      <c r="AP8" s="392">
        <v>8</v>
      </c>
      <c r="AQ8" s="392"/>
      <c r="AR8" s="393">
        <f t="shared" si="2"/>
        <v>0</v>
      </c>
      <c r="AS8" s="394">
        <f t="shared" si="5"/>
        <v>0.5</v>
      </c>
      <c r="AT8" s="395">
        <f t="shared" si="6"/>
        <v>21</v>
      </c>
      <c r="AU8" s="395">
        <f t="shared" si="6"/>
        <v>8</v>
      </c>
      <c r="AV8" s="395">
        <f t="shared" si="7"/>
        <v>168</v>
      </c>
      <c r="AW8" s="396">
        <f t="shared" si="8"/>
        <v>2.976190476190476E-3</v>
      </c>
      <c r="AX8" s="397"/>
      <c r="AZ8" s="46">
        <v>1</v>
      </c>
    </row>
    <row r="9" spans="2:52" ht="45" customHeight="1" x14ac:dyDescent="0.25">
      <c r="B9" s="38">
        <v>5</v>
      </c>
      <c r="C9" s="38" t="s">
        <v>387</v>
      </c>
      <c r="D9" s="379">
        <f>SUMIFS(AS5:$AS$1000001,Q5:$Q$1000001,$D$4,R5:$R$1000001,C9,S5:$S$1000001,$D$3)</f>
        <v>34.950000000000003</v>
      </c>
      <c r="E9" s="379">
        <f>IFERROR(SUMIFS(AT5:$AT$1000001,R5:$R$1000001,C9,S5:$S$1000001,$D$3)/COUNTIFS(R5:$R$1000001,C9,S5:$S$1000001,$D$3), "HK tidak tersedia pada tahun terpilih")</f>
        <v>17</v>
      </c>
      <c r="F9" s="379">
        <f>SUMIFS(AU5:$AU$1000001,Q5:$Q$1000001,$D$4,R5:$R$1000001,C9,S5:$S$1000001,$D$3)</f>
        <v>256</v>
      </c>
      <c r="G9" s="379">
        <f t="shared" si="9"/>
        <v>4352</v>
      </c>
      <c r="H9" s="321">
        <f t="shared" si="10"/>
        <v>8.0307904411764715E-3</v>
      </c>
      <c r="J9" s="380">
        <f>SUMIFS(AS5:$AS$1000001,Q5:$Q$1000001,$J$4,R5:$R$1000001,C9,S5:$S$1000001,$D$3)</f>
        <v>16.083333333333336</v>
      </c>
      <c r="K9" s="379">
        <f>IFERROR(SUMIFS(AT5:$AT$1000001,R5:$R$1000001,C9,S5:$S$1000001,$D$3)/COUNTIFS(R5:$R$1000001,C9,S5:$S$1000001,$D$3), "HK tidak tersedia pada tahun terpilih")</f>
        <v>17</v>
      </c>
      <c r="L9" s="379">
        <f>SUMIFS(AU5:$AU$1000001,Q5:$Q$1000001,$J$4,R5:$R$1000001,C9,S5:$S$1000001,$D$3)</f>
        <v>344</v>
      </c>
      <c r="M9" s="379">
        <f t="shared" si="11"/>
        <v>5848</v>
      </c>
      <c r="N9" s="321">
        <f t="shared" si="12"/>
        <v>2.750227998176015E-3</v>
      </c>
      <c r="P9" s="388" t="s">
        <v>1344</v>
      </c>
      <c r="Q9" s="388" t="s">
        <v>1304</v>
      </c>
      <c r="R9" s="388" t="s">
        <v>365</v>
      </c>
      <c r="S9" s="381">
        <f t="shared" si="3"/>
        <v>2024</v>
      </c>
      <c r="T9" s="382">
        <v>45294</v>
      </c>
      <c r="U9" s="382">
        <v>45294</v>
      </c>
      <c r="V9" s="403" t="s">
        <v>1362</v>
      </c>
      <c r="W9" s="384" t="s">
        <v>1363</v>
      </c>
      <c r="X9" s="385" t="s">
        <v>1364</v>
      </c>
      <c r="Y9" s="386" t="s">
        <v>1365</v>
      </c>
      <c r="Z9" s="387" t="s">
        <v>222</v>
      </c>
      <c r="AA9" s="388" t="s">
        <v>222</v>
      </c>
      <c r="AB9" s="388" t="s">
        <v>222</v>
      </c>
      <c r="AC9" s="389">
        <v>0.25</v>
      </c>
      <c r="AD9" s="390">
        <v>4</v>
      </c>
      <c r="AE9" s="390">
        <v>8</v>
      </c>
      <c r="AF9" s="391">
        <f t="shared" si="4"/>
        <v>7.8125E-3</v>
      </c>
      <c r="AG9" s="392">
        <v>0</v>
      </c>
      <c r="AH9" s="392">
        <v>4</v>
      </c>
      <c r="AI9" s="392"/>
      <c r="AJ9" s="393">
        <f t="shared" si="0"/>
        <v>0</v>
      </c>
      <c r="AK9" s="390">
        <v>0</v>
      </c>
      <c r="AL9" s="390">
        <v>5</v>
      </c>
      <c r="AM9" s="390"/>
      <c r="AN9" s="391">
        <f t="shared" si="1"/>
        <v>0</v>
      </c>
      <c r="AO9" s="392">
        <v>0</v>
      </c>
      <c r="AP9" s="392">
        <v>8</v>
      </c>
      <c r="AQ9" s="392"/>
      <c r="AR9" s="393">
        <f t="shared" si="2"/>
        <v>0</v>
      </c>
      <c r="AS9" s="394">
        <f t="shared" si="5"/>
        <v>0.25</v>
      </c>
      <c r="AT9" s="395">
        <f t="shared" si="6"/>
        <v>21</v>
      </c>
      <c r="AU9" s="395">
        <f t="shared" si="6"/>
        <v>8</v>
      </c>
      <c r="AV9" s="395">
        <f t="shared" si="7"/>
        <v>168</v>
      </c>
      <c r="AW9" s="396">
        <f t="shared" si="8"/>
        <v>1.488095238095238E-3</v>
      </c>
      <c r="AX9" s="397"/>
      <c r="AZ9" s="46">
        <v>1</v>
      </c>
    </row>
    <row r="10" spans="2:52" ht="45" customHeight="1" x14ac:dyDescent="0.25">
      <c r="B10" s="38">
        <v>6</v>
      </c>
      <c r="C10" s="38" t="s">
        <v>388</v>
      </c>
      <c r="D10" s="379">
        <f>SUMIFS(AS5:$AS$1000001,Q5:$Q$1000001,$D$4,R5:$R$1000001,C10,S5:$S$1000001,$D$3)</f>
        <v>46.550000000000004</v>
      </c>
      <c r="E10" s="379">
        <f>IFERROR(SUMIFS(AT5:$AT$1000001,R5:$R$1000001,C10,S5:$S$1000001,$D$3)/COUNTIFS(R5:$R$1000001,C10,S5:$S$1000001,$D$3), "HK tidak tersedia pada tahun terpilih")</f>
        <v>18</v>
      </c>
      <c r="F10" s="379">
        <f>SUMIFS(AU5:$AU$1000001,Q5:$Q$1000001,$D$4,R5:$R$1000001,C10,S5:$S$1000001,$D$3)</f>
        <v>296</v>
      </c>
      <c r="G10" s="379">
        <f t="shared" si="9"/>
        <v>5328</v>
      </c>
      <c r="H10" s="321">
        <f t="shared" si="10"/>
        <v>8.7368618618618634E-3</v>
      </c>
      <c r="J10" s="380">
        <f>SUMIFS(AS5:$AS$1000001,Q5:$Q$1000001,$J$4,R5:$R$1000001,C10,S5:$S$1000001,$D$3)</f>
        <v>18.083333333333336</v>
      </c>
      <c r="K10" s="379">
        <f>IFERROR(SUMIFS(AT5:$AT$1000001,R5:$R$1000001,C10,S5:$S$1000001,$D$3)/COUNTIFS(R5:$R$1000001,C10,S5:$S$1000001,$D$3), "HK tidak tersedia pada tahun terpilih")</f>
        <v>18</v>
      </c>
      <c r="L10" s="379">
        <f>SUMIFS(AU5:$AU$1000001,Q5:$Q$1000001,$J$4,R5:$R$1000001,C10,S5:$S$1000001,$D$3)</f>
        <v>240</v>
      </c>
      <c r="M10" s="379">
        <f t="shared" si="11"/>
        <v>4320</v>
      </c>
      <c r="N10" s="321">
        <f t="shared" si="12"/>
        <v>4.1859567901234573E-3</v>
      </c>
      <c r="P10" s="388" t="s">
        <v>1344</v>
      </c>
      <c r="Q10" s="388" t="s">
        <v>1304</v>
      </c>
      <c r="R10" s="388" t="s">
        <v>365</v>
      </c>
      <c r="S10" s="381">
        <f t="shared" si="3"/>
        <v>2024</v>
      </c>
      <c r="T10" s="382">
        <v>45295</v>
      </c>
      <c r="U10" s="382">
        <v>45295</v>
      </c>
      <c r="V10" s="401" t="s">
        <v>1366</v>
      </c>
      <c r="W10" s="384" t="s">
        <v>1367</v>
      </c>
      <c r="X10" s="385"/>
      <c r="Y10" s="402" t="s">
        <v>1368</v>
      </c>
      <c r="Z10" s="387" t="s">
        <v>222</v>
      </c>
      <c r="AA10" s="388" t="s">
        <v>222</v>
      </c>
      <c r="AB10" s="388" t="s">
        <v>222</v>
      </c>
      <c r="AC10" s="389">
        <v>0.5</v>
      </c>
      <c r="AD10" s="390">
        <v>4</v>
      </c>
      <c r="AE10" s="390">
        <v>16</v>
      </c>
      <c r="AF10" s="391">
        <f t="shared" si="4"/>
        <v>7.8125E-3</v>
      </c>
      <c r="AG10" s="392">
        <v>0</v>
      </c>
      <c r="AH10" s="392">
        <v>4</v>
      </c>
      <c r="AI10" s="392"/>
      <c r="AJ10" s="393">
        <f t="shared" si="0"/>
        <v>0</v>
      </c>
      <c r="AK10" s="390">
        <v>0</v>
      </c>
      <c r="AL10" s="390">
        <v>5</v>
      </c>
      <c r="AM10" s="390"/>
      <c r="AN10" s="391">
        <f t="shared" si="1"/>
        <v>0</v>
      </c>
      <c r="AO10" s="392">
        <v>0</v>
      </c>
      <c r="AP10" s="392">
        <v>8</v>
      </c>
      <c r="AQ10" s="392"/>
      <c r="AR10" s="393">
        <f t="shared" si="2"/>
        <v>0</v>
      </c>
      <c r="AS10" s="394">
        <f t="shared" si="5"/>
        <v>0.5</v>
      </c>
      <c r="AT10" s="395">
        <f t="shared" si="6"/>
        <v>21</v>
      </c>
      <c r="AU10" s="395">
        <f t="shared" si="6"/>
        <v>16</v>
      </c>
      <c r="AV10" s="395">
        <f t="shared" si="7"/>
        <v>336</v>
      </c>
      <c r="AW10" s="396">
        <f t="shared" si="8"/>
        <v>1.488095238095238E-3</v>
      </c>
      <c r="AX10" s="397"/>
      <c r="AZ10" s="46">
        <v>1</v>
      </c>
    </row>
    <row r="11" spans="2:52" ht="45" customHeight="1" x14ac:dyDescent="0.25">
      <c r="B11" s="38">
        <v>7</v>
      </c>
      <c r="C11" s="38" t="s">
        <v>389</v>
      </c>
      <c r="D11" s="379">
        <f>SUMIFS(AS5:$AS$1000001,Q5:$Q$1000001,$D$4,R5:$R$1000001,C11,S5:$S$1000001,$D$3)</f>
        <v>0</v>
      </c>
      <c r="E11" s="379" t="str">
        <f>IFERROR(SUMIFS(AT5:$AT$1000001,R5:$R$1000001,C11,S5:$S$1000001,$D$3)/COUNTIFS(R5:$R$1000001,C11,S5:$S$1000001,$D$3), "HK tidak tersedia pada tahun terpilih")</f>
        <v>HK tidak tersedia pada tahun terpilih</v>
      </c>
      <c r="F11" s="379">
        <f>SUMIFS(AU5:$AU$1000001,Q5:$Q$1000001,$D$4,R5:$R$1000001,C11,S5:$S$1000001,$D$3)</f>
        <v>0</v>
      </c>
      <c r="G11" s="379" t="str">
        <f t="shared" si="9"/>
        <v>HK tidak tersedia</v>
      </c>
      <c r="H11" s="368" t="str">
        <f t="shared" si="10"/>
        <v>-</v>
      </c>
      <c r="J11" s="380">
        <f>SUMIFS(AS5:$AS$1000001,Q5:$Q$1000001,$J$4,R5:$R$1000001,C11,S5:$S$1000001,$D$3)</f>
        <v>0</v>
      </c>
      <c r="K11" s="379" t="str">
        <f>IFERROR(SUMIFS(AT5:$AT$1000001,R5:$R$1000001,C11,S5:$S$1000001,$D$3)/COUNTIFS(R5:$R$1000001,C11,S5:$S$1000001,$D$3), "HK tidak tersedia pada tahun terpilih")</f>
        <v>HK tidak tersedia pada tahun terpilih</v>
      </c>
      <c r="L11" s="379">
        <f>SUMIFS(AU5:$AU$1000001,Q5:$Q$1000001,$J$4,R5:$R$1000001,C11,S5:$S$1000001,$D$3)</f>
        <v>0</v>
      </c>
      <c r="M11" s="379" t="str">
        <f t="shared" si="11"/>
        <v>HK tidak tersedia</v>
      </c>
      <c r="N11" s="368" t="str">
        <f t="shared" si="12"/>
        <v>-</v>
      </c>
      <c r="P11" s="388" t="s">
        <v>1344</v>
      </c>
      <c r="Q11" s="388" t="s">
        <v>1304</v>
      </c>
      <c r="R11" s="388" t="s">
        <v>365</v>
      </c>
      <c r="S11" s="381">
        <f t="shared" si="3"/>
        <v>2024</v>
      </c>
      <c r="T11" s="382">
        <v>45296</v>
      </c>
      <c r="U11" s="382">
        <v>45296</v>
      </c>
      <c r="V11" s="401" t="s">
        <v>1366</v>
      </c>
      <c r="W11" s="384" t="s">
        <v>1367</v>
      </c>
      <c r="X11" s="400" t="s">
        <v>1369</v>
      </c>
      <c r="Y11" s="402" t="s">
        <v>1368</v>
      </c>
      <c r="Z11" s="387" t="s">
        <v>222</v>
      </c>
      <c r="AA11" s="388" t="s">
        <v>222</v>
      </c>
      <c r="AB11" s="388" t="s">
        <v>222</v>
      </c>
      <c r="AC11" s="389">
        <v>0.75</v>
      </c>
      <c r="AD11" s="390">
        <v>4</v>
      </c>
      <c r="AE11" s="390">
        <v>16</v>
      </c>
      <c r="AF11" s="391">
        <f t="shared" si="4"/>
        <v>1.171875E-2</v>
      </c>
      <c r="AG11" s="392">
        <v>0</v>
      </c>
      <c r="AH11" s="392">
        <v>4</v>
      </c>
      <c r="AI11" s="392"/>
      <c r="AJ11" s="393">
        <f t="shared" si="0"/>
        <v>0</v>
      </c>
      <c r="AK11" s="390">
        <v>0</v>
      </c>
      <c r="AL11" s="390">
        <v>5</v>
      </c>
      <c r="AM11" s="390"/>
      <c r="AN11" s="391">
        <f t="shared" si="1"/>
        <v>0</v>
      </c>
      <c r="AO11" s="392">
        <v>0</v>
      </c>
      <c r="AP11" s="392">
        <v>8</v>
      </c>
      <c r="AQ11" s="392"/>
      <c r="AR11" s="393">
        <f t="shared" si="2"/>
        <v>0</v>
      </c>
      <c r="AS11" s="394">
        <f t="shared" si="5"/>
        <v>0.75</v>
      </c>
      <c r="AT11" s="395">
        <f t="shared" si="6"/>
        <v>21</v>
      </c>
      <c r="AU11" s="395">
        <f t="shared" si="6"/>
        <v>16</v>
      </c>
      <c r="AV11" s="395">
        <f t="shared" si="7"/>
        <v>336</v>
      </c>
      <c r="AW11" s="396">
        <f t="shared" si="8"/>
        <v>2.232142857142857E-3</v>
      </c>
      <c r="AX11" s="397"/>
      <c r="AZ11" s="46">
        <v>1</v>
      </c>
    </row>
    <row r="12" spans="2:52" ht="45" customHeight="1" x14ac:dyDescent="0.25">
      <c r="B12" s="38">
        <v>8</v>
      </c>
      <c r="C12" s="38" t="s">
        <v>390</v>
      </c>
      <c r="D12" s="379">
        <f>SUMIFS(AS5:$AS$1000001,Q5:$Q$1000001,$D$4,R5:$R$1000001,C12,S5:$S$1000001,$D$3)</f>
        <v>0</v>
      </c>
      <c r="E12" s="379" t="str">
        <f>IFERROR(SUMIFS(AT5:$AT$1000001,R5:$R$1000001,C12,S5:$S$1000001,$D$3)/COUNTIFS(R5:$R$1000001,C12,S5:$S$1000001,$D$3), "HK tidak tersedia pada tahun terpilih")</f>
        <v>HK tidak tersedia pada tahun terpilih</v>
      </c>
      <c r="F12" s="379">
        <f>SUMIFS(AU5:$AU$1000001,Q5:$Q$1000001,$D$4,R5:$R$1000001,C12,S5:$S$1000001,$D$3)</f>
        <v>0</v>
      </c>
      <c r="G12" s="379" t="str">
        <f t="shared" si="9"/>
        <v>HK tidak tersedia</v>
      </c>
      <c r="H12" s="368" t="str">
        <f t="shared" si="10"/>
        <v>-</v>
      </c>
      <c r="J12" s="380">
        <f>SUMIFS(AS5:$AS$1000001,Q5:$Q$1000001,$J$4,R5:$R$1000001,C12,S5:$S$1000001,$D$3)</f>
        <v>0</v>
      </c>
      <c r="K12" s="379" t="str">
        <f>IFERROR(SUMIFS(AT5:$AT$1000001,R5:$R$1000001,C12,S5:$S$1000001,$D$3)/COUNTIFS(R5:$R$1000001,C12,S5:$S$1000001,$D$3), "HK tidak tersedia pada tahun terpilih")</f>
        <v>HK tidak tersedia pada tahun terpilih</v>
      </c>
      <c r="L12" s="379">
        <f>SUMIFS(AU5:$AU$1000001,Q5:$Q$1000001,$J$4,R5:$R$1000001,C12,S5:$S$1000001,$D$3)</f>
        <v>0</v>
      </c>
      <c r="M12" s="379" t="str">
        <f t="shared" si="11"/>
        <v>HK tidak tersedia</v>
      </c>
      <c r="N12" s="368" t="str">
        <f t="shared" si="12"/>
        <v>-</v>
      </c>
      <c r="P12" s="388" t="s">
        <v>1344</v>
      </c>
      <c r="Q12" s="388" t="s">
        <v>1304</v>
      </c>
      <c r="R12" s="388" t="s">
        <v>365</v>
      </c>
      <c r="S12" s="381">
        <f t="shared" si="3"/>
        <v>2024</v>
      </c>
      <c r="T12" s="382">
        <v>45296</v>
      </c>
      <c r="U12" s="382">
        <v>45296</v>
      </c>
      <c r="V12" s="398" t="s">
        <v>1370</v>
      </c>
      <c r="W12" s="399" t="s">
        <v>1371</v>
      </c>
      <c r="X12" s="400" t="s">
        <v>1353</v>
      </c>
      <c r="Y12" s="386" t="s">
        <v>1372</v>
      </c>
      <c r="Z12" s="387" t="s">
        <v>222</v>
      </c>
      <c r="AA12" s="388" t="s">
        <v>222</v>
      </c>
      <c r="AB12" s="388" t="s">
        <v>222</v>
      </c>
      <c r="AC12" s="389">
        <v>1</v>
      </c>
      <c r="AD12" s="390">
        <v>4</v>
      </c>
      <c r="AE12" s="390">
        <v>8</v>
      </c>
      <c r="AF12" s="391">
        <f t="shared" si="4"/>
        <v>3.125E-2</v>
      </c>
      <c r="AG12" s="392">
        <v>0</v>
      </c>
      <c r="AH12" s="392">
        <v>4</v>
      </c>
      <c r="AI12" s="392"/>
      <c r="AJ12" s="393">
        <f t="shared" si="0"/>
        <v>0</v>
      </c>
      <c r="AK12" s="390">
        <v>0</v>
      </c>
      <c r="AL12" s="390">
        <v>5</v>
      </c>
      <c r="AM12" s="390"/>
      <c r="AN12" s="391">
        <f t="shared" si="1"/>
        <v>0</v>
      </c>
      <c r="AO12" s="392">
        <v>0</v>
      </c>
      <c r="AP12" s="392">
        <v>8</v>
      </c>
      <c r="AQ12" s="392"/>
      <c r="AR12" s="393">
        <f t="shared" si="2"/>
        <v>0</v>
      </c>
      <c r="AS12" s="394">
        <f t="shared" si="5"/>
        <v>1</v>
      </c>
      <c r="AT12" s="395">
        <f t="shared" si="6"/>
        <v>21</v>
      </c>
      <c r="AU12" s="395">
        <f t="shared" si="6"/>
        <v>8</v>
      </c>
      <c r="AV12" s="395">
        <f t="shared" si="7"/>
        <v>168</v>
      </c>
      <c r="AW12" s="396">
        <f t="shared" si="8"/>
        <v>5.9523809523809521E-3</v>
      </c>
      <c r="AX12" s="397"/>
      <c r="AZ12" s="46">
        <v>1</v>
      </c>
    </row>
    <row r="13" spans="2:52" ht="45" customHeight="1" x14ac:dyDescent="0.25">
      <c r="B13" s="38">
        <v>9</v>
      </c>
      <c r="C13" s="38" t="s">
        <v>391</v>
      </c>
      <c r="D13" s="379">
        <f>SUMIFS(AS5:$AS$1000001,Q5:$Q$1000001,$D$4,R5:$R$1000001,C13,S5:$S$1000001,$D$3)</f>
        <v>0</v>
      </c>
      <c r="E13" s="379" t="str">
        <f>IFERROR(SUMIFS(AT5:$AT$1000001,R5:$R$1000001,C13,S5:$S$1000001,$D$3)/COUNTIFS(R5:$R$1000001,C13,S5:$S$1000001,$D$3), "HK tidak tersedia pada tahun terpilih")</f>
        <v>HK tidak tersedia pada tahun terpilih</v>
      </c>
      <c r="F13" s="379">
        <f>SUMIFS(AU5:$AU$1000001,Q5:$Q$1000001,$D$4,R5:$R$1000001,C13,S5:$S$1000001,$D$3)</f>
        <v>0</v>
      </c>
      <c r="G13" s="379" t="str">
        <f t="shared" si="9"/>
        <v>HK tidak tersedia</v>
      </c>
      <c r="H13" s="368" t="str">
        <f t="shared" si="10"/>
        <v>-</v>
      </c>
      <c r="J13" s="380">
        <f>SUMIFS(AS5:$AS$1000001,Q5:$Q$1000001,$J$4,R5:$R$1000001,C13,S5:$S$1000001,$D$3)</f>
        <v>0</v>
      </c>
      <c r="K13" s="379" t="str">
        <f>IFERROR(SUMIFS(AT5:$AT$1000001,R5:$R$1000001,C13,S5:$S$1000001,$D$3)/COUNTIFS(R5:$R$1000001,C13,S5:$S$1000001,$D$3), "HK tidak tersedia pada tahun terpilih")</f>
        <v>HK tidak tersedia pada tahun terpilih</v>
      </c>
      <c r="L13" s="379">
        <f>SUMIFS(AU5:$AU$1000001,Q5:$Q$1000001,$J$4,R5:$R$1000001,C13,S5:$S$1000001,$D$3)</f>
        <v>0</v>
      </c>
      <c r="M13" s="379" t="str">
        <f t="shared" si="11"/>
        <v>HK tidak tersedia</v>
      </c>
      <c r="N13" s="368" t="str">
        <f t="shared" si="12"/>
        <v>-</v>
      </c>
      <c r="P13" s="388" t="s">
        <v>1344</v>
      </c>
      <c r="Q13" s="388" t="s">
        <v>1304</v>
      </c>
      <c r="R13" s="388" t="s">
        <v>365</v>
      </c>
      <c r="S13" s="381">
        <f t="shared" si="3"/>
        <v>2024</v>
      </c>
      <c r="T13" s="382">
        <v>45296</v>
      </c>
      <c r="U13" s="382">
        <v>45296</v>
      </c>
      <c r="V13" s="404" t="s">
        <v>1373</v>
      </c>
      <c r="W13" s="399" t="s">
        <v>1374</v>
      </c>
      <c r="X13" s="385" t="s">
        <v>1375</v>
      </c>
      <c r="Y13" s="386" t="s">
        <v>1376</v>
      </c>
      <c r="Z13" s="387" t="s">
        <v>222</v>
      </c>
      <c r="AA13" s="388" t="s">
        <v>222</v>
      </c>
      <c r="AB13" s="388" t="s">
        <v>222</v>
      </c>
      <c r="AC13" s="389">
        <v>8.3333333333333301E-2</v>
      </c>
      <c r="AD13" s="390">
        <v>4</v>
      </c>
      <c r="AE13" s="390">
        <v>24</v>
      </c>
      <c r="AF13" s="391">
        <f t="shared" si="4"/>
        <v>8.6805555555555518E-4</v>
      </c>
      <c r="AG13" s="392">
        <v>0</v>
      </c>
      <c r="AH13" s="392">
        <v>4</v>
      </c>
      <c r="AI13" s="392"/>
      <c r="AJ13" s="393">
        <f t="shared" si="0"/>
        <v>0</v>
      </c>
      <c r="AK13" s="390">
        <v>0</v>
      </c>
      <c r="AL13" s="390">
        <v>5</v>
      </c>
      <c r="AM13" s="390"/>
      <c r="AN13" s="391">
        <f t="shared" si="1"/>
        <v>0</v>
      </c>
      <c r="AO13" s="392">
        <v>0</v>
      </c>
      <c r="AP13" s="392">
        <v>8</v>
      </c>
      <c r="AQ13" s="392"/>
      <c r="AR13" s="393">
        <f t="shared" si="2"/>
        <v>0</v>
      </c>
      <c r="AS13" s="394">
        <f t="shared" si="5"/>
        <v>8.3333333333333301E-2</v>
      </c>
      <c r="AT13" s="395">
        <f t="shared" si="6"/>
        <v>21</v>
      </c>
      <c r="AU13" s="395">
        <f t="shared" si="6"/>
        <v>24</v>
      </c>
      <c r="AV13" s="395">
        <f t="shared" si="7"/>
        <v>504</v>
      </c>
      <c r="AW13" s="396">
        <f t="shared" si="8"/>
        <v>1.6534391534391528E-4</v>
      </c>
      <c r="AX13" s="397"/>
      <c r="AZ13" s="46">
        <v>1</v>
      </c>
    </row>
    <row r="14" spans="2:52" ht="45" customHeight="1" x14ac:dyDescent="0.25">
      <c r="B14" s="38">
        <v>10</v>
      </c>
      <c r="C14" s="38" t="s">
        <v>392</v>
      </c>
      <c r="D14" s="379">
        <f>SUMIFS(AS5:$AS$1000001,Q5:$Q$1000001,$D$4,R5:$R$1000001,C14,S5:$S$1000001,$D$3)</f>
        <v>0</v>
      </c>
      <c r="E14" s="379" t="str">
        <f>IFERROR(SUMIFS(AT5:$AT$1000001,R5:$R$1000001,C14,S5:$S$1000001,$D$3)/COUNTIFS(R5:$R$1000001,C14,S5:$S$1000001,$D$3), "HK tidak tersedia pada tahun terpilih")</f>
        <v>HK tidak tersedia pada tahun terpilih</v>
      </c>
      <c r="F14" s="379">
        <f>SUMIFS(AU5:$AU$1000001,Q5:$Q$1000001,$D$4,R5:$R$1000001,C14,S5:$S$1000001,$D$3)</f>
        <v>0</v>
      </c>
      <c r="G14" s="379" t="str">
        <f t="shared" si="9"/>
        <v>HK tidak tersedia</v>
      </c>
      <c r="H14" s="368" t="str">
        <f t="shared" si="10"/>
        <v>-</v>
      </c>
      <c r="J14" s="380">
        <f>SUMIFS(AS5:$AS$1000001,Q5:$Q$1000001,$J$4,R5:$R$1000001,C14,S5:$S$1000001,$D$3)</f>
        <v>0</v>
      </c>
      <c r="K14" s="379" t="str">
        <f>IFERROR(SUMIFS(AT5:$AT$1000001,R5:$R$1000001,C14,S5:$S$1000001,$D$3)/COUNTIFS(R5:$R$1000001,C14,S5:$S$1000001,$D$3), "HK tidak tersedia pada tahun terpilih")</f>
        <v>HK tidak tersedia pada tahun terpilih</v>
      </c>
      <c r="L14" s="379">
        <f>SUMIFS(AU5:$AU$1000001,Q5:$Q$1000001,$J$4,R5:$R$1000001,C14,S5:$S$1000001,$D$3)</f>
        <v>0</v>
      </c>
      <c r="M14" s="379" t="str">
        <f t="shared" si="11"/>
        <v>HK tidak tersedia</v>
      </c>
      <c r="N14" s="368" t="str">
        <f t="shared" si="12"/>
        <v>-</v>
      </c>
      <c r="P14" s="388" t="s">
        <v>1344</v>
      </c>
      <c r="Q14" s="388" t="s">
        <v>1304</v>
      </c>
      <c r="R14" s="388" t="s">
        <v>365</v>
      </c>
      <c r="S14" s="381">
        <f t="shared" si="3"/>
        <v>2024</v>
      </c>
      <c r="T14" s="382">
        <v>45296</v>
      </c>
      <c r="U14" s="382">
        <v>45296</v>
      </c>
      <c r="V14" s="405" t="s">
        <v>1377</v>
      </c>
      <c r="W14" s="384" t="s">
        <v>1378</v>
      </c>
      <c r="X14" s="400" t="s">
        <v>1379</v>
      </c>
      <c r="Y14" s="386" t="s">
        <v>1380</v>
      </c>
      <c r="Z14" s="406" t="s">
        <v>222</v>
      </c>
      <c r="AA14" s="407" t="s">
        <v>222</v>
      </c>
      <c r="AB14" s="407" t="s">
        <v>222</v>
      </c>
      <c r="AC14" s="389">
        <v>0.5</v>
      </c>
      <c r="AD14" s="390">
        <v>4</v>
      </c>
      <c r="AE14" s="390">
        <v>8</v>
      </c>
      <c r="AF14" s="391">
        <f t="shared" si="4"/>
        <v>1.5625E-2</v>
      </c>
      <c r="AG14" s="392">
        <v>0</v>
      </c>
      <c r="AH14" s="392">
        <v>4</v>
      </c>
      <c r="AI14" s="392"/>
      <c r="AJ14" s="393">
        <f t="shared" si="0"/>
        <v>0</v>
      </c>
      <c r="AK14" s="390">
        <v>0</v>
      </c>
      <c r="AL14" s="390">
        <v>5</v>
      </c>
      <c r="AM14" s="390"/>
      <c r="AN14" s="391">
        <f t="shared" si="1"/>
        <v>0</v>
      </c>
      <c r="AO14" s="392">
        <v>0</v>
      </c>
      <c r="AP14" s="392">
        <v>8</v>
      </c>
      <c r="AQ14" s="392"/>
      <c r="AR14" s="393">
        <f t="shared" si="2"/>
        <v>0</v>
      </c>
      <c r="AS14" s="394">
        <f t="shared" si="5"/>
        <v>0.5</v>
      </c>
      <c r="AT14" s="395">
        <f t="shared" si="6"/>
        <v>21</v>
      </c>
      <c r="AU14" s="395">
        <f t="shared" si="6"/>
        <v>8</v>
      </c>
      <c r="AV14" s="395">
        <f t="shared" si="7"/>
        <v>168</v>
      </c>
      <c r="AW14" s="396">
        <f t="shared" si="8"/>
        <v>2.976190476190476E-3</v>
      </c>
      <c r="AX14" s="397"/>
      <c r="AZ14" s="46">
        <v>1</v>
      </c>
    </row>
    <row r="15" spans="2:52" ht="45" customHeight="1" x14ac:dyDescent="0.25">
      <c r="B15" s="38">
        <v>11</v>
      </c>
      <c r="C15" s="38" t="s">
        <v>393</v>
      </c>
      <c r="D15" s="379">
        <f>SUMIFS(AS5:$AS$1000001,Q5:$Q$1000001,$D$4,R5:$R$1000001,C15,S5:$S$1000001,$D$3)</f>
        <v>0</v>
      </c>
      <c r="E15" s="379" t="str">
        <f>IFERROR(SUMIFS(AT5:$AT$1000001,R5:$R$1000001,C15,S5:$S$1000001,$D$3)/COUNTIFS(R5:$R$1000001,C15,S5:$S$1000001,$D$3), "HK tidak tersedia pada tahun terpilih")</f>
        <v>HK tidak tersedia pada tahun terpilih</v>
      </c>
      <c r="F15" s="379">
        <f>SUMIFS(AU5:$AU$1000001,Q5:$Q$1000001,$D$4,R5:$R$1000001,C15,S5:$S$1000001,$D$3)</f>
        <v>0</v>
      </c>
      <c r="G15" s="379" t="str">
        <f t="shared" si="9"/>
        <v>HK tidak tersedia</v>
      </c>
      <c r="H15" s="368" t="str">
        <f>IFERROR(D15/G15,"-")</f>
        <v>-</v>
      </c>
      <c r="J15" s="380">
        <f>SUMIFS(AS5:$AS$1000001,Q5:$Q$1000001,$J$4,R5:$R$1000001,C15,S5:$S$1000001,$D$3)</f>
        <v>0</v>
      </c>
      <c r="K15" s="379" t="str">
        <f>IFERROR(SUMIFS(AT5:$AT$1000001,R5:$R$1000001,C15,S5:$S$1000001,$D$3)/COUNTIFS(R5:$R$1000001,C15,S5:$S$1000001,$D$3), "HK tidak tersedia pada tahun terpilih")</f>
        <v>HK tidak tersedia pada tahun terpilih</v>
      </c>
      <c r="L15" s="379">
        <f>SUMIFS(AU5:$AU$1000001,Q5:$Q$1000001,$J$4,R5:$R$1000001,C15,S5:$S$1000001,$D$3)</f>
        <v>0</v>
      </c>
      <c r="M15" s="379" t="str">
        <f t="shared" si="11"/>
        <v>HK tidak tersedia</v>
      </c>
      <c r="N15" s="368" t="str">
        <f t="shared" si="12"/>
        <v>-</v>
      </c>
      <c r="P15" s="388" t="s">
        <v>1344</v>
      </c>
      <c r="Q15" s="388" t="s">
        <v>1304</v>
      </c>
      <c r="R15" s="388" t="s">
        <v>365</v>
      </c>
      <c r="S15" s="381">
        <f t="shared" si="3"/>
        <v>2024</v>
      </c>
      <c r="T15" s="382">
        <v>45296</v>
      </c>
      <c r="U15" s="382">
        <v>45296</v>
      </c>
      <c r="V15" s="383" t="s">
        <v>1381</v>
      </c>
      <c r="W15" s="384" t="s">
        <v>1382</v>
      </c>
      <c r="X15" s="385" t="s">
        <v>1347</v>
      </c>
      <c r="Y15" s="386" t="s">
        <v>1383</v>
      </c>
      <c r="Z15" s="406" t="s">
        <v>1384</v>
      </c>
      <c r="AA15" s="407">
        <v>1</v>
      </c>
      <c r="AB15" s="407" t="s">
        <v>813</v>
      </c>
      <c r="AC15" s="389">
        <v>1.5</v>
      </c>
      <c r="AD15" s="390">
        <v>4</v>
      </c>
      <c r="AE15" s="390">
        <v>8</v>
      </c>
      <c r="AF15" s="391">
        <f t="shared" si="4"/>
        <v>4.6875E-2</v>
      </c>
      <c r="AG15" s="392">
        <v>0</v>
      </c>
      <c r="AH15" s="392">
        <v>4</v>
      </c>
      <c r="AI15" s="392"/>
      <c r="AJ15" s="393">
        <f t="shared" si="0"/>
        <v>0</v>
      </c>
      <c r="AK15" s="390">
        <v>0</v>
      </c>
      <c r="AL15" s="390">
        <v>5</v>
      </c>
      <c r="AM15" s="390"/>
      <c r="AN15" s="391">
        <f t="shared" si="1"/>
        <v>0</v>
      </c>
      <c r="AO15" s="392">
        <v>0</v>
      </c>
      <c r="AP15" s="392">
        <v>8</v>
      </c>
      <c r="AQ15" s="392"/>
      <c r="AR15" s="393">
        <f t="shared" si="2"/>
        <v>0</v>
      </c>
      <c r="AS15" s="394">
        <f t="shared" si="5"/>
        <v>1.5</v>
      </c>
      <c r="AT15" s="395">
        <f t="shared" si="6"/>
        <v>21</v>
      </c>
      <c r="AU15" s="395">
        <f t="shared" si="6"/>
        <v>8</v>
      </c>
      <c r="AV15" s="395">
        <f t="shared" si="7"/>
        <v>168</v>
      </c>
      <c r="AW15" s="396">
        <f t="shared" si="8"/>
        <v>8.9285714285714281E-3</v>
      </c>
      <c r="AX15" s="397"/>
      <c r="AZ15" s="46">
        <v>1</v>
      </c>
    </row>
    <row r="16" spans="2:52" ht="45" customHeight="1" x14ac:dyDescent="0.25">
      <c r="B16" s="38">
        <v>12</v>
      </c>
      <c r="C16" s="38" t="s">
        <v>394</v>
      </c>
      <c r="D16" s="379">
        <f>SUMIFS(AS5:$AS$1000001,Q5:$Q$1000001,$D$4,R5:$R$1000001,C16,S5:$S$1000001,$D$3)</f>
        <v>0</v>
      </c>
      <c r="E16" s="379" t="str">
        <f>IFERROR(SUMIFS(AT5:$AT$1000001,R5:$R$1000001,C16,S5:$S$1000001,$D$3)/COUNTIFS(R5:$R$1000001,C16,S5:$S$1000001,$D$3), "HK tidak tersedia pada tahun terpilih")</f>
        <v>HK tidak tersedia pada tahun terpilih</v>
      </c>
      <c r="F16" s="379">
        <f>SUMIFS(AU5:$AU$1000001,Q5:$Q$1000001,$D$4,R5:$R$1000001,C16,S5:$S$1000001,$D$3)</f>
        <v>0</v>
      </c>
      <c r="G16" s="379" t="str">
        <f t="shared" si="9"/>
        <v>HK tidak tersedia</v>
      </c>
      <c r="H16" s="368" t="str">
        <f t="shared" si="10"/>
        <v>-</v>
      </c>
      <c r="J16" s="380">
        <f>SUMIFS(AS5:$AS$1000001,Q5:$Q$1000001,$J$4,R5:$R$1000001,C16,S5:$S$1000001,$D$3)</f>
        <v>0</v>
      </c>
      <c r="K16" s="379" t="str">
        <f>IFERROR(SUMIFS(AT5:$AT$1000001,R5:$R$1000001,C16,S5:$S$1000001,$D$3)/COUNTIFS(R5:$R$1000001,C16,S5:$S$1000001,$D$3), "HK tidak tersedia pada tahun terpilih")</f>
        <v>HK tidak tersedia pada tahun terpilih</v>
      </c>
      <c r="L16" s="379">
        <f>SUMIFS(AU5:$AU$1000001,Q5:$Q$1000001,$J$4,R5:$R$1000001,C16,S5:$S$1000001,$D$3)</f>
        <v>0</v>
      </c>
      <c r="M16" s="379" t="str">
        <f t="shared" si="11"/>
        <v>HK tidak tersedia</v>
      </c>
      <c r="N16" s="368" t="str">
        <f t="shared" si="12"/>
        <v>-</v>
      </c>
      <c r="P16" s="388" t="s">
        <v>1385</v>
      </c>
      <c r="Q16" s="388" t="s">
        <v>1304</v>
      </c>
      <c r="R16" s="388" t="s">
        <v>365</v>
      </c>
      <c r="S16" s="381">
        <f t="shared" si="3"/>
        <v>2024</v>
      </c>
      <c r="T16" s="382">
        <v>45299</v>
      </c>
      <c r="U16" s="382">
        <v>45299</v>
      </c>
      <c r="V16" s="403" t="s">
        <v>1386</v>
      </c>
      <c r="W16" s="384" t="s">
        <v>1387</v>
      </c>
      <c r="X16" s="385" t="s">
        <v>1364</v>
      </c>
      <c r="Y16" s="386" t="s">
        <v>1388</v>
      </c>
      <c r="Z16" s="406" t="s">
        <v>1389</v>
      </c>
      <c r="AA16" s="407">
        <v>1</v>
      </c>
      <c r="AB16" s="407" t="s">
        <v>813</v>
      </c>
      <c r="AC16" s="390">
        <v>0</v>
      </c>
      <c r="AD16" s="390">
        <v>4</v>
      </c>
      <c r="AE16" s="390"/>
      <c r="AF16" s="391">
        <f t="shared" si="4"/>
        <v>0</v>
      </c>
      <c r="AG16" s="408">
        <v>0.5</v>
      </c>
      <c r="AH16" s="392">
        <v>4</v>
      </c>
      <c r="AI16" s="392">
        <v>8</v>
      </c>
      <c r="AJ16" s="393">
        <f t="shared" si="0"/>
        <v>1.5625E-2</v>
      </c>
      <c r="AK16" s="390">
        <v>0</v>
      </c>
      <c r="AL16" s="390">
        <v>5</v>
      </c>
      <c r="AM16" s="390"/>
      <c r="AN16" s="391">
        <f t="shared" si="1"/>
        <v>0</v>
      </c>
      <c r="AO16" s="392">
        <v>0</v>
      </c>
      <c r="AP16" s="392">
        <v>8</v>
      </c>
      <c r="AQ16" s="392"/>
      <c r="AR16" s="393">
        <f t="shared" si="2"/>
        <v>0</v>
      </c>
      <c r="AS16" s="394">
        <f t="shared" si="5"/>
        <v>0.5</v>
      </c>
      <c r="AT16" s="395">
        <f t="shared" si="6"/>
        <v>21</v>
      </c>
      <c r="AU16" s="395">
        <f t="shared" si="6"/>
        <v>8</v>
      </c>
      <c r="AV16" s="395">
        <f t="shared" si="7"/>
        <v>168</v>
      </c>
      <c r="AW16" s="396">
        <f t="shared" si="8"/>
        <v>2.976190476190476E-3</v>
      </c>
      <c r="AX16" s="397"/>
      <c r="AZ16" s="46">
        <v>1</v>
      </c>
    </row>
    <row r="17" spans="3:52" ht="31.5" x14ac:dyDescent="0.25">
      <c r="P17" s="388" t="s">
        <v>1385</v>
      </c>
      <c r="Q17" s="388" t="s">
        <v>1304</v>
      </c>
      <c r="R17" s="388" t="s">
        <v>365</v>
      </c>
      <c r="S17" s="381">
        <f t="shared" si="3"/>
        <v>2024</v>
      </c>
      <c r="T17" s="382">
        <v>45299</v>
      </c>
      <c r="U17" s="382">
        <v>45299</v>
      </c>
      <c r="V17" s="403" t="s">
        <v>1390</v>
      </c>
      <c r="W17" s="384" t="s">
        <v>1391</v>
      </c>
      <c r="X17" s="385" t="s">
        <v>1364</v>
      </c>
      <c r="Y17" s="386" t="s">
        <v>1392</v>
      </c>
      <c r="Z17" s="406" t="s">
        <v>222</v>
      </c>
      <c r="AA17" s="407" t="s">
        <v>222</v>
      </c>
      <c r="AB17" s="407" t="s">
        <v>222</v>
      </c>
      <c r="AC17" s="390">
        <v>0</v>
      </c>
      <c r="AD17" s="390">
        <v>4</v>
      </c>
      <c r="AE17" s="390"/>
      <c r="AF17" s="391">
        <f t="shared" si="4"/>
        <v>0</v>
      </c>
      <c r="AG17" s="408">
        <v>0.25</v>
      </c>
      <c r="AH17" s="392">
        <v>4</v>
      </c>
      <c r="AI17" s="392">
        <v>8</v>
      </c>
      <c r="AJ17" s="393">
        <f t="shared" si="0"/>
        <v>7.8125E-3</v>
      </c>
      <c r="AK17" s="390">
        <v>0</v>
      </c>
      <c r="AL17" s="390">
        <v>5</v>
      </c>
      <c r="AM17" s="390"/>
      <c r="AN17" s="391">
        <f t="shared" si="1"/>
        <v>0</v>
      </c>
      <c r="AO17" s="392">
        <v>0</v>
      </c>
      <c r="AP17" s="392">
        <v>8</v>
      </c>
      <c r="AQ17" s="392"/>
      <c r="AR17" s="393">
        <f t="shared" si="2"/>
        <v>0</v>
      </c>
      <c r="AS17" s="394">
        <f t="shared" si="5"/>
        <v>0.25</v>
      </c>
      <c r="AT17" s="395">
        <f t="shared" si="6"/>
        <v>21</v>
      </c>
      <c r="AU17" s="395">
        <f t="shared" si="6"/>
        <v>8</v>
      </c>
      <c r="AV17" s="395">
        <f t="shared" si="7"/>
        <v>168</v>
      </c>
      <c r="AW17" s="396">
        <f t="shared" si="8"/>
        <v>1.488095238095238E-3</v>
      </c>
      <c r="AX17" s="397"/>
      <c r="AZ17" s="46">
        <v>1</v>
      </c>
    </row>
    <row r="18" spans="3:52" ht="31.5" x14ac:dyDescent="0.25">
      <c r="C18" s="13" t="s">
        <v>1393</v>
      </c>
      <c r="D18" s="409">
        <f>SUM(D5:D17)</f>
        <v>156.96666666666667</v>
      </c>
      <c r="E18" s="409"/>
      <c r="F18" s="409"/>
      <c r="G18" s="409">
        <f>SUM(G5:G17)</f>
        <v>32504</v>
      </c>
      <c r="H18" s="364">
        <f>IFERROR(D18/G18,"-")</f>
        <v>4.8291492329149231E-3</v>
      </c>
      <c r="J18" s="409">
        <f>SUM(J5:J17)</f>
        <v>223.01666666666668</v>
      </c>
      <c r="M18" s="409">
        <f>SUM(M5:M17)</f>
        <v>39248</v>
      </c>
      <c r="N18" s="364">
        <f>IFERROR(J18/M18,"-")</f>
        <v>5.6822428319065095E-3</v>
      </c>
      <c r="P18" s="388" t="s">
        <v>1385</v>
      </c>
      <c r="Q18" s="388" t="s">
        <v>1304</v>
      </c>
      <c r="R18" s="388" t="s">
        <v>365</v>
      </c>
      <c r="S18" s="381">
        <f t="shared" si="3"/>
        <v>2024</v>
      </c>
      <c r="T18" s="382">
        <v>45299</v>
      </c>
      <c r="U18" s="382">
        <v>45299</v>
      </c>
      <c r="V18" s="405" t="s">
        <v>1394</v>
      </c>
      <c r="W18" s="384" t="s">
        <v>1395</v>
      </c>
      <c r="X18" s="400" t="s">
        <v>1379</v>
      </c>
      <c r="Y18" s="386" t="s">
        <v>1396</v>
      </c>
      <c r="Z18" s="406" t="s">
        <v>1397</v>
      </c>
      <c r="AA18" s="407">
        <v>2</v>
      </c>
      <c r="AB18" s="407" t="s">
        <v>1350</v>
      </c>
      <c r="AC18" s="390">
        <v>0</v>
      </c>
      <c r="AD18" s="390">
        <v>4</v>
      </c>
      <c r="AE18" s="390"/>
      <c r="AF18" s="391">
        <f t="shared" si="4"/>
        <v>0</v>
      </c>
      <c r="AG18" s="408">
        <v>0.25</v>
      </c>
      <c r="AH18" s="392">
        <v>4</v>
      </c>
      <c r="AI18" s="392">
        <v>8</v>
      </c>
      <c r="AJ18" s="393">
        <f t="shared" si="0"/>
        <v>7.8125E-3</v>
      </c>
      <c r="AK18" s="390">
        <v>0</v>
      </c>
      <c r="AL18" s="390">
        <v>5</v>
      </c>
      <c r="AM18" s="390"/>
      <c r="AN18" s="391">
        <f t="shared" si="1"/>
        <v>0</v>
      </c>
      <c r="AO18" s="392">
        <v>0</v>
      </c>
      <c r="AP18" s="392">
        <v>8</v>
      </c>
      <c r="AQ18" s="392"/>
      <c r="AR18" s="393">
        <f t="shared" si="2"/>
        <v>0</v>
      </c>
      <c r="AS18" s="394">
        <f t="shared" si="5"/>
        <v>0.25</v>
      </c>
      <c r="AT18" s="395">
        <f t="shared" si="6"/>
        <v>21</v>
      </c>
      <c r="AU18" s="395">
        <f t="shared" si="6"/>
        <v>8</v>
      </c>
      <c r="AV18" s="395">
        <f t="shared" si="7"/>
        <v>168</v>
      </c>
      <c r="AW18" s="396">
        <f t="shared" si="8"/>
        <v>1.488095238095238E-3</v>
      </c>
      <c r="AX18" s="397"/>
      <c r="AZ18" s="46">
        <v>1</v>
      </c>
    </row>
    <row r="19" spans="3:52" ht="15.75" x14ac:dyDescent="0.25">
      <c r="P19" s="388" t="s">
        <v>1385</v>
      </c>
      <c r="Q19" s="388" t="s">
        <v>1304</v>
      </c>
      <c r="R19" s="388" t="s">
        <v>365</v>
      </c>
      <c r="S19" s="381">
        <f t="shared" si="3"/>
        <v>2024</v>
      </c>
      <c r="T19" s="382">
        <v>45300</v>
      </c>
      <c r="U19" s="382">
        <v>45300</v>
      </c>
      <c r="V19" s="401" t="s">
        <v>1366</v>
      </c>
      <c r="W19" s="384" t="s">
        <v>1367</v>
      </c>
      <c r="X19" s="400"/>
      <c r="Y19" s="402" t="s">
        <v>1398</v>
      </c>
      <c r="Z19" s="387" t="s">
        <v>1399</v>
      </c>
      <c r="AA19" s="388">
        <v>1</v>
      </c>
      <c r="AB19" s="388" t="s">
        <v>1400</v>
      </c>
      <c r="AC19" s="390">
        <v>0</v>
      </c>
      <c r="AD19" s="390">
        <v>4</v>
      </c>
      <c r="AE19" s="390"/>
      <c r="AF19" s="391">
        <f t="shared" si="4"/>
        <v>0</v>
      </c>
      <c r="AG19" s="408">
        <v>1</v>
      </c>
      <c r="AH19" s="392">
        <v>4</v>
      </c>
      <c r="AI19" s="392">
        <v>16</v>
      </c>
      <c r="AJ19" s="393">
        <f t="shared" si="0"/>
        <v>1.5625E-2</v>
      </c>
      <c r="AK19" s="390">
        <v>0</v>
      </c>
      <c r="AL19" s="390">
        <v>5</v>
      </c>
      <c r="AM19" s="390"/>
      <c r="AN19" s="391">
        <f t="shared" si="1"/>
        <v>0</v>
      </c>
      <c r="AO19" s="392">
        <v>0</v>
      </c>
      <c r="AP19" s="392">
        <v>8</v>
      </c>
      <c r="AQ19" s="392"/>
      <c r="AR19" s="393">
        <f t="shared" si="2"/>
        <v>0</v>
      </c>
      <c r="AS19" s="394">
        <f t="shared" si="5"/>
        <v>1</v>
      </c>
      <c r="AT19" s="395">
        <f t="shared" si="6"/>
        <v>21</v>
      </c>
      <c r="AU19" s="395">
        <f t="shared" si="6"/>
        <v>16</v>
      </c>
      <c r="AV19" s="395">
        <f t="shared" si="7"/>
        <v>336</v>
      </c>
      <c r="AW19" s="396">
        <f t="shared" si="8"/>
        <v>2.976190476190476E-3</v>
      </c>
      <c r="AX19" s="397"/>
      <c r="AZ19" s="46">
        <v>1</v>
      </c>
    </row>
    <row r="20" spans="3:52" ht="15.75" x14ac:dyDescent="0.25">
      <c r="C20" s="13" t="s">
        <v>1119</v>
      </c>
      <c r="D20" s="409">
        <f>SUM(D5:D10)</f>
        <v>156.96666666666667</v>
      </c>
      <c r="G20" s="409">
        <f>SUM(G5:G10)</f>
        <v>32504</v>
      </c>
      <c r="H20" s="321">
        <f>IFERROR(D20/G20,"-")</f>
        <v>4.8291492329149231E-3</v>
      </c>
      <c r="J20" s="409">
        <f>SUM(J5:J10)</f>
        <v>223.01666666666668</v>
      </c>
      <c r="M20" s="409">
        <f>SUM(M5:M10)</f>
        <v>39248</v>
      </c>
      <c r="N20" s="321">
        <f>IFERROR(J20/M20,"-")</f>
        <v>5.6822428319065095E-3</v>
      </c>
      <c r="P20" s="388" t="s">
        <v>1385</v>
      </c>
      <c r="Q20" s="388" t="s">
        <v>1304</v>
      </c>
      <c r="R20" s="388" t="s">
        <v>365</v>
      </c>
      <c r="S20" s="381">
        <f t="shared" si="3"/>
        <v>2024</v>
      </c>
      <c r="T20" s="382">
        <v>45301</v>
      </c>
      <c r="U20" s="382">
        <v>45301</v>
      </c>
      <c r="V20" s="401" t="s">
        <v>1401</v>
      </c>
      <c r="W20" s="384" t="s">
        <v>1402</v>
      </c>
      <c r="X20" s="385" t="s">
        <v>1357</v>
      </c>
      <c r="Y20" s="402" t="s">
        <v>1403</v>
      </c>
      <c r="Z20" s="406" t="s">
        <v>222</v>
      </c>
      <c r="AA20" s="407" t="s">
        <v>222</v>
      </c>
      <c r="AB20" s="407" t="s">
        <v>222</v>
      </c>
      <c r="AC20" s="390">
        <v>0</v>
      </c>
      <c r="AD20" s="390">
        <v>4</v>
      </c>
      <c r="AE20" s="390"/>
      <c r="AF20" s="391">
        <f t="shared" si="4"/>
        <v>0</v>
      </c>
      <c r="AG20" s="408">
        <v>0.16666666666666666</v>
      </c>
      <c r="AH20" s="392">
        <v>4</v>
      </c>
      <c r="AI20" s="392">
        <v>16</v>
      </c>
      <c r="AJ20" s="393">
        <f t="shared" si="0"/>
        <v>2.6041666666666665E-3</v>
      </c>
      <c r="AK20" s="390">
        <v>0</v>
      </c>
      <c r="AL20" s="390">
        <v>5</v>
      </c>
      <c r="AM20" s="390"/>
      <c r="AN20" s="391">
        <f t="shared" si="1"/>
        <v>0</v>
      </c>
      <c r="AO20" s="392">
        <v>0</v>
      </c>
      <c r="AP20" s="392">
        <v>8</v>
      </c>
      <c r="AQ20" s="392"/>
      <c r="AR20" s="393">
        <f t="shared" si="2"/>
        <v>0</v>
      </c>
      <c r="AS20" s="394">
        <f t="shared" si="5"/>
        <v>0.16666666666666666</v>
      </c>
      <c r="AT20" s="395">
        <f t="shared" si="6"/>
        <v>21</v>
      </c>
      <c r="AU20" s="395">
        <f t="shared" si="6"/>
        <v>16</v>
      </c>
      <c r="AV20" s="395">
        <f t="shared" si="7"/>
        <v>336</v>
      </c>
      <c r="AW20" s="396">
        <f t="shared" si="8"/>
        <v>4.96031746031746E-4</v>
      </c>
      <c r="AX20" s="397"/>
      <c r="AZ20" s="46">
        <v>1</v>
      </c>
    </row>
    <row r="21" spans="3:52" ht="24" x14ac:dyDescent="0.25">
      <c r="C21" s="13" t="s">
        <v>1121</v>
      </c>
      <c r="D21" s="409">
        <f>SUM(D11:D16)</f>
        <v>0</v>
      </c>
      <c r="G21" s="409">
        <f>SUM(G11:G16)</f>
        <v>0</v>
      </c>
      <c r="H21" s="321" t="str">
        <f>IFERROR(D21/G21,"-")</f>
        <v>-</v>
      </c>
      <c r="J21" s="409">
        <f>SUM(J11:J16)</f>
        <v>0</v>
      </c>
      <c r="M21" s="409">
        <f>SUM(M11:M16)</f>
        <v>0</v>
      </c>
      <c r="N21" s="321" t="str">
        <f>IFERROR(J21/M21,"-")</f>
        <v>-</v>
      </c>
      <c r="P21" s="388" t="s">
        <v>1385</v>
      </c>
      <c r="Q21" s="388" t="s">
        <v>1304</v>
      </c>
      <c r="R21" s="388" t="s">
        <v>365</v>
      </c>
      <c r="S21" s="381">
        <f t="shared" si="3"/>
        <v>2024</v>
      </c>
      <c r="T21" s="382">
        <v>45301</v>
      </c>
      <c r="U21" s="382">
        <v>45301</v>
      </c>
      <c r="V21" s="403" t="s">
        <v>1404</v>
      </c>
      <c r="W21" s="384" t="s">
        <v>1405</v>
      </c>
      <c r="X21" s="385" t="s">
        <v>1364</v>
      </c>
      <c r="Y21" s="386" t="s">
        <v>1406</v>
      </c>
      <c r="Z21" s="406" t="s">
        <v>1407</v>
      </c>
      <c r="AA21" s="407">
        <v>1</v>
      </c>
      <c r="AB21" s="407" t="s">
        <v>813</v>
      </c>
      <c r="AC21" s="390">
        <v>0</v>
      </c>
      <c r="AD21" s="390">
        <v>4</v>
      </c>
      <c r="AE21" s="390"/>
      <c r="AF21" s="391">
        <f t="shared" si="4"/>
        <v>0</v>
      </c>
      <c r="AG21" s="408">
        <v>0.25</v>
      </c>
      <c r="AH21" s="392">
        <v>4</v>
      </c>
      <c r="AI21" s="392">
        <v>8</v>
      </c>
      <c r="AJ21" s="393">
        <f t="shared" si="0"/>
        <v>7.8125E-3</v>
      </c>
      <c r="AK21" s="390">
        <v>0</v>
      </c>
      <c r="AL21" s="390">
        <v>5</v>
      </c>
      <c r="AM21" s="390"/>
      <c r="AN21" s="391">
        <f t="shared" si="1"/>
        <v>0</v>
      </c>
      <c r="AO21" s="392">
        <v>0</v>
      </c>
      <c r="AP21" s="392">
        <v>8</v>
      </c>
      <c r="AQ21" s="392"/>
      <c r="AR21" s="393">
        <f t="shared" si="2"/>
        <v>0</v>
      </c>
      <c r="AS21" s="394">
        <f t="shared" si="5"/>
        <v>0.25</v>
      </c>
      <c r="AT21" s="395">
        <f t="shared" si="6"/>
        <v>21</v>
      </c>
      <c r="AU21" s="395">
        <f t="shared" si="6"/>
        <v>8</v>
      </c>
      <c r="AV21" s="395">
        <f t="shared" si="7"/>
        <v>168</v>
      </c>
      <c r="AW21" s="396">
        <f t="shared" si="8"/>
        <v>1.488095238095238E-3</v>
      </c>
      <c r="AX21" s="397"/>
      <c r="AZ21" s="46">
        <v>1</v>
      </c>
    </row>
    <row r="22" spans="3:52" ht="24" x14ac:dyDescent="0.25">
      <c r="P22" s="388" t="s">
        <v>1385</v>
      </c>
      <c r="Q22" s="388" t="s">
        <v>1304</v>
      </c>
      <c r="R22" s="388" t="s">
        <v>365</v>
      </c>
      <c r="S22" s="381">
        <f t="shared" si="3"/>
        <v>2024</v>
      </c>
      <c r="T22" s="382">
        <v>45301</v>
      </c>
      <c r="U22" s="382">
        <v>45301</v>
      </c>
      <c r="V22" s="383" t="s">
        <v>1408</v>
      </c>
      <c r="W22" s="384" t="s">
        <v>1409</v>
      </c>
      <c r="X22" s="385" t="s">
        <v>1410</v>
      </c>
      <c r="Y22" s="386" t="s">
        <v>1411</v>
      </c>
      <c r="Z22" s="406" t="s">
        <v>222</v>
      </c>
      <c r="AA22" s="407" t="s">
        <v>222</v>
      </c>
      <c r="AB22" s="407" t="s">
        <v>222</v>
      </c>
      <c r="AC22" s="390">
        <v>0</v>
      </c>
      <c r="AD22" s="390">
        <v>4</v>
      </c>
      <c r="AE22" s="390"/>
      <c r="AF22" s="391">
        <f t="shared" si="4"/>
        <v>0</v>
      </c>
      <c r="AG22" s="408">
        <v>0.5</v>
      </c>
      <c r="AH22" s="392">
        <v>4</v>
      </c>
      <c r="AI22" s="392">
        <v>24</v>
      </c>
      <c r="AJ22" s="393">
        <f t="shared" si="0"/>
        <v>5.208333333333333E-3</v>
      </c>
      <c r="AK22" s="390">
        <v>0</v>
      </c>
      <c r="AL22" s="390">
        <v>5</v>
      </c>
      <c r="AM22" s="390"/>
      <c r="AN22" s="391">
        <f t="shared" si="1"/>
        <v>0</v>
      </c>
      <c r="AO22" s="392">
        <v>0</v>
      </c>
      <c r="AP22" s="392">
        <v>8</v>
      </c>
      <c r="AQ22" s="392"/>
      <c r="AR22" s="393">
        <f t="shared" si="2"/>
        <v>0</v>
      </c>
      <c r="AS22" s="394">
        <f t="shared" si="5"/>
        <v>0.5</v>
      </c>
      <c r="AT22" s="395">
        <f t="shared" si="6"/>
        <v>21</v>
      </c>
      <c r="AU22" s="395">
        <f t="shared" si="6"/>
        <v>24</v>
      </c>
      <c r="AV22" s="395">
        <f t="shared" si="7"/>
        <v>504</v>
      </c>
      <c r="AW22" s="396">
        <f t="shared" si="8"/>
        <v>9.9206349206349201E-4</v>
      </c>
      <c r="AX22" s="397"/>
      <c r="AZ22" s="46">
        <v>1</v>
      </c>
    </row>
    <row r="23" spans="3:52" ht="15.75" x14ac:dyDescent="0.25">
      <c r="P23" s="388" t="s">
        <v>1385</v>
      </c>
      <c r="Q23" s="388" t="s">
        <v>1304</v>
      </c>
      <c r="R23" s="388" t="s">
        <v>365</v>
      </c>
      <c r="S23" s="381">
        <f t="shared" si="3"/>
        <v>2024</v>
      </c>
      <c r="T23" s="382">
        <v>45301</v>
      </c>
      <c r="U23" s="382">
        <v>45301</v>
      </c>
      <c r="V23" s="401" t="s">
        <v>1412</v>
      </c>
      <c r="W23" s="384" t="s">
        <v>1413</v>
      </c>
      <c r="X23" s="385" t="s">
        <v>1357</v>
      </c>
      <c r="Y23" s="386" t="s">
        <v>1414</v>
      </c>
      <c r="Z23" s="406" t="s">
        <v>222</v>
      </c>
      <c r="AA23" s="407" t="s">
        <v>222</v>
      </c>
      <c r="AB23" s="407" t="s">
        <v>222</v>
      </c>
      <c r="AC23" s="390">
        <v>0</v>
      </c>
      <c r="AD23" s="390">
        <v>4</v>
      </c>
      <c r="AE23" s="390"/>
      <c r="AF23" s="391">
        <f t="shared" si="4"/>
        <v>0</v>
      </c>
      <c r="AG23" s="408">
        <v>0.5</v>
      </c>
      <c r="AH23" s="392">
        <v>4</v>
      </c>
      <c r="AI23" s="392">
        <v>16</v>
      </c>
      <c r="AJ23" s="393">
        <f t="shared" si="0"/>
        <v>7.8125E-3</v>
      </c>
      <c r="AK23" s="390">
        <v>0</v>
      </c>
      <c r="AL23" s="390">
        <v>5</v>
      </c>
      <c r="AM23" s="390"/>
      <c r="AN23" s="391">
        <f t="shared" si="1"/>
        <v>0</v>
      </c>
      <c r="AO23" s="392">
        <v>0</v>
      </c>
      <c r="AP23" s="392">
        <v>8</v>
      </c>
      <c r="AQ23" s="392"/>
      <c r="AR23" s="393">
        <f t="shared" si="2"/>
        <v>0</v>
      </c>
      <c r="AS23" s="394">
        <f t="shared" si="5"/>
        <v>0.5</v>
      </c>
      <c r="AT23" s="395">
        <f t="shared" si="6"/>
        <v>21</v>
      </c>
      <c r="AU23" s="395">
        <f t="shared" si="6"/>
        <v>16</v>
      </c>
      <c r="AV23" s="395">
        <f t="shared" si="7"/>
        <v>336</v>
      </c>
      <c r="AW23" s="396">
        <f t="shared" si="8"/>
        <v>1.488095238095238E-3</v>
      </c>
      <c r="AX23" s="397"/>
      <c r="AZ23" s="46">
        <v>1</v>
      </c>
    </row>
    <row r="24" spans="3:52" ht="24" x14ac:dyDescent="0.25">
      <c r="P24" s="388" t="s">
        <v>1385</v>
      </c>
      <c r="Q24" s="388" t="s">
        <v>1304</v>
      </c>
      <c r="R24" s="388" t="s">
        <v>365</v>
      </c>
      <c r="S24" s="381">
        <f t="shared" si="3"/>
        <v>2024</v>
      </c>
      <c r="T24" s="382">
        <v>45301</v>
      </c>
      <c r="U24" s="382">
        <v>45301</v>
      </c>
      <c r="V24" s="410" t="s">
        <v>1415</v>
      </c>
      <c r="W24" s="384" t="s">
        <v>1416</v>
      </c>
      <c r="X24" s="385" t="s">
        <v>1417</v>
      </c>
      <c r="Y24" s="386" t="s">
        <v>1418</v>
      </c>
      <c r="Z24" s="406" t="s">
        <v>1419</v>
      </c>
      <c r="AA24" s="407">
        <v>1</v>
      </c>
      <c r="AB24" s="407" t="s">
        <v>813</v>
      </c>
      <c r="AC24" s="390">
        <v>0</v>
      </c>
      <c r="AD24" s="390">
        <v>4</v>
      </c>
      <c r="AE24" s="390"/>
      <c r="AF24" s="391">
        <f t="shared" si="4"/>
        <v>0</v>
      </c>
      <c r="AG24" s="408">
        <v>0.25</v>
      </c>
      <c r="AH24" s="392">
        <v>4</v>
      </c>
      <c r="AI24" s="392">
        <v>8</v>
      </c>
      <c r="AJ24" s="393">
        <f t="shared" si="0"/>
        <v>7.8125E-3</v>
      </c>
      <c r="AK24" s="390">
        <v>0</v>
      </c>
      <c r="AL24" s="390">
        <v>5</v>
      </c>
      <c r="AM24" s="390"/>
      <c r="AN24" s="391">
        <f t="shared" si="1"/>
        <v>0</v>
      </c>
      <c r="AO24" s="392">
        <v>0</v>
      </c>
      <c r="AP24" s="392">
        <v>8</v>
      </c>
      <c r="AQ24" s="392"/>
      <c r="AR24" s="393">
        <f t="shared" si="2"/>
        <v>0</v>
      </c>
      <c r="AS24" s="394">
        <f t="shared" si="5"/>
        <v>0.25</v>
      </c>
      <c r="AT24" s="395">
        <f t="shared" si="6"/>
        <v>21</v>
      </c>
      <c r="AU24" s="395">
        <f t="shared" si="6"/>
        <v>8</v>
      </c>
      <c r="AV24" s="395">
        <f t="shared" si="7"/>
        <v>168</v>
      </c>
      <c r="AW24" s="396">
        <f t="shared" si="8"/>
        <v>1.488095238095238E-3</v>
      </c>
      <c r="AX24" s="397"/>
      <c r="AZ24" s="46">
        <v>1</v>
      </c>
    </row>
    <row r="25" spans="3:52" ht="31.5" x14ac:dyDescent="0.25">
      <c r="P25" s="388" t="s">
        <v>1385</v>
      </c>
      <c r="Q25" s="388" t="s">
        <v>1304</v>
      </c>
      <c r="R25" s="388" t="s">
        <v>365</v>
      </c>
      <c r="S25" s="381">
        <f t="shared" si="3"/>
        <v>2024</v>
      </c>
      <c r="T25" s="382">
        <v>45302</v>
      </c>
      <c r="U25" s="382">
        <v>45302</v>
      </c>
      <c r="V25" s="404" t="s">
        <v>1420</v>
      </c>
      <c r="W25" s="399" t="s">
        <v>1421</v>
      </c>
      <c r="X25" s="385"/>
      <c r="Y25" s="386" t="s">
        <v>1422</v>
      </c>
      <c r="Z25" s="387" t="s">
        <v>222</v>
      </c>
      <c r="AA25" s="388" t="s">
        <v>222</v>
      </c>
      <c r="AB25" s="388" t="s">
        <v>222</v>
      </c>
      <c r="AC25" s="390">
        <v>0</v>
      </c>
      <c r="AD25" s="390">
        <v>4</v>
      </c>
      <c r="AE25" s="390"/>
      <c r="AF25" s="391">
        <f t="shared" si="4"/>
        <v>0</v>
      </c>
      <c r="AG25" s="408">
        <v>3</v>
      </c>
      <c r="AH25" s="392">
        <v>4</v>
      </c>
      <c r="AI25" s="392">
        <v>24</v>
      </c>
      <c r="AJ25" s="393">
        <f t="shared" si="0"/>
        <v>3.125E-2</v>
      </c>
      <c r="AK25" s="390">
        <v>0</v>
      </c>
      <c r="AL25" s="390">
        <v>5</v>
      </c>
      <c r="AM25" s="390"/>
      <c r="AN25" s="391">
        <f t="shared" si="1"/>
        <v>0</v>
      </c>
      <c r="AO25" s="392">
        <v>0</v>
      </c>
      <c r="AP25" s="392">
        <v>8</v>
      </c>
      <c r="AQ25" s="392"/>
      <c r="AR25" s="393">
        <f t="shared" si="2"/>
        <v>0</v>
      </c>
      <c r="AS25" s="394">
        <f t="shared" si="5"/>
        <v>3</v>
      </c>
      <c r="AT25" s="395">
        <f t="shared" si="6"/>
        <v>21</v>
      </c>
      <c r="AU25" s="395">
        <f t="shared" si="6"/>
        <v>24</v>
      </c>
      <c r="AV25" s="395">
        <f t="shared" si="7"/>
        <v>504</v>
      </c>
      <c r="AW25" s="396">
        <f t="shared" si="8"/>
        <v>5.9523809523809521E-3</v>
      </c>
      <c r="AX25" s="397"/>
      <c r="AZ25" s="46">
        <v>1</v>
      </c>
    </row>
    <row r="26" spans="3:52" ht="31.5" x14ac:dyDescent="0.25">
      <c r="P26" s="388" t="s">
        <v>1423</v>
      </c>
      <c r="Q26" s="388" t="s">
        <v>1304</v>
      </c>
      <c r="R26" s="388" t="s">
        <v>365</v>
      </c>
      <c r="S26" s="381">
        <f t="shared" si="3"/>
        <v>2024</v>
      </c>
      <c r="T26" s="382">
        <v>45306</v>
      </c>
      <c r="U26" s="382">
        <v>45306</v>
      </c>
      <c r="V26" s="405" t="s">
        <v>1394</v>
      </c>
      <c r="W26" s="384" t="s">
        <v>1395</v>
      </c>
      <c r="X26" s="400" t="s">
        <v>1379</v>
      </c>
      <c r="Y26" s="386" t="s">
        <v>1424</v>
      </c>
      <c r="Z26" s="406" t="s">
        <v>222</v>
      </c>
      <c r="AA26" s="407" t="s">
        <v>222</v>
      </c>
      <c r="AB26" s="407" t="s">
        <v>222</v>
      </c>
      <c r="AC26" s="390">
        <v>0</v>
      </c>
      <c r="AD26" s="390">
        <v>4</v>
      </c>
      <c r="AE26" s="390"/>
      <c r="AF26" s="391">
        <f t="shared" si="4"/>
        <v>0</v>
      </c>
      <c r="AG26" s="392">
        <v>0</v>
      </c>
      <c r="AH26" s="392">
        <v>4</v>
      </c>
      <c r="AI26" s="392"/>
      <c r="AJ26" s="393">
        <f t="shared" si="0"/>
        <v>0</v>
      </c>
      <c r="AK26" s="389">
        <v>0.5</v>
      </c>
      <c r="AL26" s="390">
        <v>5</v>
      </c>
      <c r="AM26" s="390">
        <v>8</v>
      </c>
      <c r="AN26" s="391">
        <f t="shared" si="1"/>
        <v>1.2500000000000001E-2</v>
      </c>
      <c r="AO26" s="392">
        <v>0</v>
      </c>
      <c r="AP26" s="392">
        <v>8</v>
      </c>
      <c r="AQ26" s="392"/>
      <c r="AR26" s="393">
        <f t="shared" si="2"/>
        <v>0</v>
      </c>
      <c r="AS26" s="394">
        <f t="shared" si="5"/>
        <v>0.5</v>
      </c>
      <c r="AT26" s="395">
        <f t="shared" si="6"/>
        <v>21</v>
      </c>
      <c r="AU26" s="395">
        <f t="shared" si="6"/>
        <v>8</v>
      </c>
      <c r="AV26" s="395">
        <f t="shared" si="7"/>
        <v>168</v>
      </c>
      <c r="AW26" s="396">
        <f t="shared" si="8"/>
        <v>2.976190476190476E-3</v>
      </c>
      <c r="AX26" s="397"/>
      <c r="AZ26" s="46">
        <v>1</v>
      </c>
    </row>
    <row r="27" spans="3:52" ht="24" x14ac:dyDescent="0.25">
      <c r="P27" s="388" t="s">
        <v>1423</v>
      </c>
      <c r="Q27" s="388" t="s">
        <v>1304</v>
      </c>
      <c r="R27" s="388" t="s">
        <v>365</v>
      </c>
      <c r="S27" s="381">
        <f t="shared" si="3"/>
        <v>2024</v>
      </c>
      <c r="T27" s="382">
        <v>45306</v>
      </c>
      <c r="U27" s="382">
        <v>45306</v>
      </c>
      <c r="V27" s="403" t="s">
        <v>1425</v>
      </c>
      <c r="W27" s="384" t="s">
        <v>1426</v>
      </c>
      <c r="X27" s="385" t="s">
        <v>1364</v>
      </c>
      <c r="Y27" s="386" t="s">
        <v>1427</v>
      </c>
      <c r="Z27" s="406" t="s">
        <v>222</v>
      </c>
      <c r="AA27" s="407" t="s">
        <v>222</v>
      </c>
      <c r="AB27" s="407" t="s">
        <v>222</v>
      </c>
      <c r="AC27" s="390">
        <v>0</v>
      </c>
      <c r="AD27" s="390">
        <v>4</v>
      </c>
      <c r="AE27" s="390"/>
      <c r="AF27" s="391">
        <f t="shared" si="4"/>
        <v>0</v>
      </c>
      <c r="AG27" s="392">
        <v>0</v>
      </c>
      <c r="AH27" s="392">
        <v>4</v>
      </c>
      <c r="AI27" s="392"/>
      <c r="AJ27" s="393">
        <f t="shared" si="0"/>
        <v>0</v>
      </c>
      <c r="AK27" s="389">
        <v>0.16666666666666666</v>
      </c>
      <c r="AL27" s="390">
        <v>5</v>
      </c>
      <c r="AM27" s="390">
        <v>8</v>
      </c>
      <c r="AN27" s="391">
        <f t="shared" si="1"/>
        <v>4.1666666666666666E-3</v>
      </c>
      <c r="AO27" s="392">
        <v>0</v>
      </c>
      <c r="AP27" s="392">
        <v>8</v>
      </c>
      <c r="AQ27" s="392"/>
      <c r="AR27" s="393">
        <f t="shared" si="2"/>
        <v>0</v>
      </c>
      <c r="AS27" s="394">
        <f t="shared" si="5"/>
        <v>0.16666666666666666</v>
      </c>
      <c r="AT27" s="395">
        <f t="shared" si="6"/>
        <v>21</v>
      </c>
      <c r="AU27" s="395">
        <f t="shared" si="6"/>
        <v>8</v>
      </c>
      <c r="AV27" s="395">
        <f t="shared" si="7"/>
        <v>168</v>
      </c>
      <c r="AW27" s="396">
        <f t="shared" si="8"/>
        <v>9.9206349206349201E-4</v>
      </c>
      <c r="AX27" s="397"/>
      <c r="AZ27" s="46">
        <v>1</v>
      </c>
    </row>
    <row r="28" spans="3:52" ht="15.75" x14ac:dyDescent="0.25">
      <c r="P28" s="388" t="s">
        <v>1423</v>
      </c>
      <c r="Q28" s="388" t="s">
        <v>1304</v>
      </c>
      <c r="R28" s="388" t="s">
        <v>365</v>
      </c>
      <c r="S28" s="381">
        <f t="shared" si="3"/>
        <v>2024</v>
      </c>
      <c r="T28" s="382">
        <v>45306</v>
      </c>
      <c r="U28" s="382">
        <v>45306</v>
      </c>
      <c r="V28" s="401" t="s">
        <v>1401</v>
      </c>
      <c r="W28" s="384" t="s">
        <v>1402</v>
      </c>
      <c r="X28" s="385" t="s">
        <v>1357</v>
      </c>
      <c r="Y28" s="402" t="s">
        <v>1403</v>
      </c>
      <c r="Z28" s="406"/>
      <c r="AA28" s="407"/>
      <c r="AB28" s="407"/>
      <c r="AC28" s="390">
        <v>0</v>
      </c>
      <c r="AD28" s="390">
        <v>4</v>
      </c>
      <c r="AE28" s="390"/>
      <c r="AF28" s="391">
        <f t="shared" si="4"/>
        <v>0</v>
      </c>
      <c r="AG28" s="392">
        <v>0</v>
      </c>
      <c r="AH28" s="392">
        <v>4</v>
      </c>
      <c r="AI28" s="392"/>
      <c r="AJ28" s="393">
        <f t="shared" si="0"/>
        <v>0</v>
      </c>
      <c r="AK28" s="389">
        <v>0.5</v>
      </c>
      <c r="AL28" s="390">
        <v>5</v>
      </c>
      <c r="AM28" s="390">
        <v>16</v>
      </c>
      <c r="AN28" s="391">
        <f t="shared" si="1"/>
        <v>6.2500000000000003E-3</v>
      </c>
      <c r="AO28" s="392">
        <v>0</v>
      </c>
      <c r="AP28" s="392">
        <v>8</v>
      </c>
      <c r="AQ28" s="392"/>
      <c r="AR28" s="393">
        <f t="shared" si="2"/>
        <v>0</v>
      </c>
      <c r="AS28" s="394">
        <f t="shared" si="5"/>
        <v>0.5</v>
      </c>
      <c r="AT28" s="395">
        <f t="shared" si="6"/>
        <v>21</v>
      </c>
      <c r="AU28" s="395">
        <f t="shared" si="6"/>
        <v>16</v>
      </c>
      <c r="AV28" s="395">
        <f t="shared" si="7"/>
        <v>336</v>
      </c>
      <c r="AW28" s="396">
        <f t="shared" si="8"/>
        <v>1.488095238095238E-3</v>
      </c>
      <c r="AX28" s="397"/>
      <c r="AZ28" s="46">
        <v>1</v>
      </c>
    </row>
    <row r="29" spans="3:52" ht="15.75" x14ac:dyDescent="0.25">
      <c r="P29" s="388" t="s">
        <v>1423</v>
      </c>
      <c r="Q29" s="388" t="s">
        <v>1304</v>
      </c>
      <c r="R29" s="388" t="s">
        <v>365</v>
      </c>
      <c r="S29" s="381">
        <f t="shared" si="3"/>
        <v>2024</v>
      </c>
      <c r="T29" s="382">
        <v>45307</v>
      </c>
      <c r="U29" s="382">
        <v>45307</v>
      </c>
      <c r="V29" s="403" t="s">
        <v>1428</v>
      </c>
      <c r="W29" s="399" t="s">
        <v>1429</v>
      </c>
      <c r="X29" s="385" t="s">
        <v>1410</v>
      </c>
      <c r="Y29" s="386" t="s">
        <v>1430</v>
      </c>
      <c r="Z29" s="406" t="s">
        <v>1431</v>
      </c>
      <c r="AA29" s="407">
        <v>1</v>
      </c>
      <c r="AB29" s="407" t="s">
        <v>1400</v>
      </c>
      <c r="AC29" s="390">
        <v>0</v>
      </c>
      <c r="AD29" s="390">
        <v>4</v>
      </c>
      <c r="AE29" s="390"/>
      <c r="AF29" s="391">
        <f t="shared" si="4"/>
        <v>0</v>
      </c>
      <c r="AG29" s="392">
        <v>0</v>
      </c>
      <c r="AH29" s="392">
        <v>4</v>
      </c>
      <c r="AI29" s="392"/>
      <c r="AJ29" s="393">
        <f t="shared" si="0"/>
        <v>0</v>
      </c>
      <c r="AK29" s="389">
        <v>1.5</v>
      </c>
      <c r="AL29" s="390">
        <v>5</v>
      </c>
      <c r="AM29" s="390">
        <v>24</v>
      </c>
      <c r="AN29" s="391">
        <f t="shared" si="1"/>
        <v>1.2500000000000001E-2</v>
      </c>
      <c r="AO29" s="392">
        <v>0</v>
      </c>
      <c r="AP29" s="392">
        <v>8</v>
      </c>
      <c r="AQ29" s="392"/>
      <c r="AR29" s="393">
        <f t="shared" si="2"/>
        <v>0</v>
      </c>
      <c r="AS29" s="394">
        <f t="shared" si="5"/>
        <v>1.5</v>
      </c>
      <c r="AT29" s="395">
        <f t="shared" si="6"/>
        <v>21</v>
      </c>
      <c r="AU29" s="395">
        <f t="shared" si="6"/>
        <v>24</v>
      </c>
      <c r="AV29" s="395">
        <f t="shared" si="7"/>
        <v>504</v>
      </c>
      <c r="AW29" s="396">
        <f t="shared" si="8"/>
        <v>2.976190476190476E-3</v>
      </c>
      <c r="AX29" s="397"/>
      <c r="AZ29" s="46">
        <v>1</v>
      </c>
    </row>
    <row r="30" spans="3:52" ht="15.75" x14ac:dyDescent="0.25">
      <c r="P30" s="388" t="s">
        <v>1423</v>
      </c>
      <c r="Q30" s="388" t="s">
        <v>1304</v>
      </c>
      <c r="R30" s="388" t="s">
        <v>365</v>
      </c>
      <c r="S30" s="381">
        <f t="shared" si="3"/>
        <v>2024</v>
      </c>
      <c r="T30" s="382">
        <v>45307</v>
      </c>
      <c r="U30" s="382">
        <v>45307</v>
      </c>
      <c r="V30" s="404" t="s">
        <v>1432</v>
      </c>
      <c r="W30" s="399" t="s">
        <v>1433</v>
      </c>
      <c r="X30" s="385"/>
      <c r="Y30" s="386" t="s">
        <v>1434</v>
      </c>
      <c r="Z30" s="387" t="s">
        <v>222</v>
      </c>
      <c r="AA30" s="388" t="s">
        <v>222</v>
      </c>
      <c r="AB30" s="388" t="s">
        <v>222</v>
      </c>
      <c r="AC30" s="390">
        <v>0</v>
      </c>
      <c r="AD30" s="390">
        <v>4</v>
      </c>
      <c r="AE30" s="390"/>
      <c r="AF30" s="391">
        <f>IFERROR(AC30/(AD30*AE30),0)</f>
        <v>0</v>
      </c>
      <c r="AG30" s="392">
        <v>0</v>
      </c>
      <c r="AH30" s="392">
        <v>4</v>
      </c>
      <c r="AI30" s="392"/>
      <c r="AJ30" s="393">
        <f t="shared" si="0"/>
        <v>0</v>
      </c>
      <c r="AK30" s="389">
        <v>0.5</v>
      </c>
      <c r="AL30" s="390">
        <v>5</v>
      </c>
      <c r="AM30" s="390">
        <v>24</v>
      </c>
      <c r="AN30" s="391">
        <f t="shared" si="1"/>
        <v>4.1666666666666666E-3</v>
      </c>
      <c r="AO30" s="392">
        <v>0</v>
      </c>
      <c r="AP30" s="392">
        <v>8</v>
      </c>
      <c r="AQ30" s="392"/>
      <c r="AR30" s="393">
        <f t="shared" si="2"/>
        <v>0</v>
      </c>
      <c r="AS30" s="394">
        <f t="shared" si="5"/>
        <v>0.5</v>
      </c>
      <c r="AT30" s="395">
        <f t="shared" si="6"/>
        <v>21</v>
      </c>
      <c r="AU30" s="395">
        <f t="shared" si="6"/>
        <v>24</v>
      </c>
      <c r="AV30" s="395">
        <f t="shared" si="7"/>
        <v>504</v>
      </c>
      <c r="AW30" s="396">
        <f t="shared" si="8"/>
        <v>9.9206349206349201E-4</v>
      </c>
      <c r="AX30" s="397"/>
      <c r="AZ30" s="46">
        <v>1</v>
      </c>
    </row>
    <row r="31" spans="3:52" ht="15.75" x14ac:dyDescent="0.25">
      <c r="P31" s="388" t="s">
        <v>1423</v>
      </c>
      <c r="Q31" s="388" t="s">
        <v>1304</v>
      </c>
      <c r="R31" s="388" t="s">
        <v>365</v>
      </c>
      <c r="S31" s="381">
        <f t="shared" si="3"/>
        <v>2024</v>
      </c>
      <c r="T31" s="382">
        <v>45307</v>
      </c>
      <c r="U31" s="382">
        <v>45307</v>
      </c>
      <c r="V31" s="401" t="s">
        <v>1401</v>
      </c>
      <c r="W31" s="384" t="s">
        <v>1402</v>
      </c>
      <c r="X31" s="385" t="s">
        <v>1357</v>
      </c>
      <c r="Y31" s="402" t="s">
        <v>1403</v>
      </c>
      <c r="Z31" s="406"/>
      <c r="AA31" s="407"/>
      <c r="AB31" s="407"/>
      <c r="AC31" s="390">
        <v>0</v>
      </c>
      <c r="AD31" s="390">
        <v>4</v>
      </c>
      <c r="AE31" s="390"/>
      <c r="AF31" s="391">
        <f t="shared" si="4"/>
        <v>0</v>
      </c>
      <c r="AG31" s="392">
        <v>0</v>
      </c>
      <c r="AH31" s="392">
        <v>4</v>
      </c>
      <c r="AI31" s="392"/>
      <c r="AJ31" s="393">
        <f t="shared" si="0"/>
        <v>0</v>
      </c>
      <c r="AK31" s="389">
        <v>1</v>
      </c>
      <c r="AL31" s="390">
        <v>5</v>
      </c>
      <c r="AM31" s="390">
        <v>16</v>
      </c>
      <c r="AN31" s="391">
        <f t="shared" si="1"/>
        <v>1.2500000000000001E-2</v>
      </c>
      <c r="AO31" s="392">
        <v>0</v>
      </c>
      <c r="AP31" s="392">
        <v>8</v>
      </c>
      <c r="AQ31" s="392"/>
      <c r="AR31" s="393">
        <f t="shared" si="2"/>
        <v>0</v>
      </c>
      <c r="AS31" s="394">
        <f t="shared" si="5"/>
        <v>1</v>
      </c>
      <c r="AT31" s="395">
        <f t="shared" si="6"/>
        <v>21</v>
      </c>
      <c r="AU31" s="395">
        <f t="shared" si="6"/>
        <v>16</v>
      </c>
      <c r="AV31" s="395">
        <f t="shared" si="7"/>
        <v>336</v>
      </c>
      <c r="AW31" s="396">
        <f t="shared" si="8"/>
        <v>2.976190476190476E-3</v>
      </c>
      <c r="AX31" s="397"/>
      <c r="AZ31" s="46">
        <v>1</v>
      </c>
    </row>
    <row r="32" spans="3:52" ht="31.5" x14ac:dyDescent="0.25">
      <c r="P32" s="388" t="s">
        <v>1423</v>
      </c>
      <c r="Q32" s="388" t="s">
        <v>1304</v>
      </c>
      <c r="R32" s="388" t="s">
        <v>365</v>
      </c>
      <c r="S32" s="381">
        <f t="shared" si="3"/>
        <v>2024</v>
      </c>
      <c r="T32" s="382">
        <v>45307</v>
      </c>
      <c r="U32" s="382">
        <v>45307</v>
      </c>
      <c r="V32" s="401" t="s">
        <v>1435</v>
      </c>
      <c r="W32" s="384" t="s">
        <v>1436</v>
      </c>
      <c r="X32" s="385" t="s">
        <v>1357</v>
      </c>
      <c r="Y32" s="386" t="s">
        <v>1437</v>
      </c>
      <c r="Z32" s="406" t="s">
        <v>222</v>
      </c>
      <c r="AA32" s="407" t="s">
        <v>222</v>
      </c>
      <c r="AB32" s="407" t="s">
        <v>222</v>
      </c>
      <c r="AC32" s="390">
        <v>0</v>
      </c>
      <c r="AD32" s="390">
        <v>4</v>
      </c>
      <c r="AE32" s="390"/>
      <c r="AF32" s="391">
        <f t="shared" si="4"/>
        <v>0</v>
      </c>
      <c r="AG32" s="392">
        <v>0</v>
      </c>
      <c r="AH32" s="392">
        <v>4</v>
      </c>
      <c r="AI32" s="392"/>
      <c r="AJ32" s="393">
        <f t="shared" si="0"/>
        <v>0</v>
      </c>
      <c r="AK32" s="389">
        <v>0.2</v>
      </c>
      <c r="AL32" s="390">
        <v>5</v>
      </c>
      <c r="AM32" s="390">
        <v>16</v>
      </c>
      <c r="AN32" s="391">
        <f t="shared" si="1"/>
        <v>2.5000000000000001E-3</v>
      </c>
      <c r="AO32" s="392">
        <v>0</v>
      </c>
      <c r="AP32" s="392">
        <v>8</v>
      </c>
      <c r="AQ32" s="392"/>
      <c r="AR32" s="393">
        <f t="shared" si="2"/>
        <v>0</v>
      </c>
      <c r="AS32" s="394">
        <f t="shared" si="5"/>
        <v>0.2</v>
      </c>
      <c r="AT32" s="395">
        <f t="shared" si="6"/>
        <v>21</v>
      </c>
      <c r="AU32" s="395">
        <f t="shared" si="6"/>
        <v>16</v>
      </c>
      <c r="AV32" s="395">
        <f t="shared" si="7"/>
        <v>336</v>
      </c>
      <c r="AW32" s="396">
        <f t="shared" si="8"/>
        <v>5.9523809523809529E-4</v>
      </c>
      <c r="AX32" s="397"/>
      <c r="AZ32" s="46">
        <v>1</v>
      </c>
    </row>
    <row r="33" spans="16:52" ht="15.75" x14ac:dyDescent="0.25">
      <c r="P33" s="388" t="s">
        <v>1423</v>
      </c>
      <c r="Q33" s="388" t="s">
        <v>1304</v>
      </c>
      <c r="R33" s="388" t="s">
        <v>365</v>
      </c>
      <c r="S33" s="381">
        <f t="shared" si="3"/>
        <v>2024</v>
      </c>
      <c r="T33" s="382">
        <v>45309</v>
      </c>
      <c r="U33" s="382">
        <v>45309</v>
      </c>
      <c r="V33" s="401" t="s">
        <v>1401</v>
      </c>
      <c r="W33" s="384" t="s">
        <v>1402</v>
      </c>
      <c r="X33" s="385" t="s">
        <v>1357</v>
      </c>
      <c r="Y33" s="402" t="s">
        <v>1403</v>
      </c>
      <c r="Z33" s="406"/>
      <c r="AA33" s="407"/>
      <c r="AB33" s="407"/>
      <c r="AC33" s="390">
        <v>0</v>
      </c>
      <c r="AD33" s="390">
        <v>4</v>
      </c>
      <c r="AE33" s="390"/>
      <c r="AF33" s="391">
        <f t="shared" si="4"/>
        <v>0</v>
      </c>
      <c r="AG33" s="392">
        <v>0</v>
      </c>
      <c r="AH33" s="392">
        <v>4</v>
      </c>
      <c r="AI33" s="392"/>
      <c r="AJ33" s="393">
        <f t="shared" si="0"/>
        <v>0</v>
      </c>
      <c r="AK33" s="389">
        <v>0.75</v>
      </c>
      <c r="AL33" s="390">
        <v>5</v>
      </c>
      <c r="AM33" s="390">
        <v>16</v>
      </c>
      <c r="AN33" s="391">
        <f t="shared" si="1"/>
        <v>9.3749999999999997E-3</v>
      </c>
      <c r="AO33" s="392">
        <v>0</v>
      </c>
      <c r="AP33" s="392">
        <v>8</v>
      </c>
      <c r="AQ33" s="392"/>
      <c r="AR33" s="393">
        <f t="shared" si="2"/>
        <v>0</v>
      </c>
      <c r="AS33" s="394">
        <f t="shared" si="5"/>
        <v>0.75</v>
      </c>
      <c r="AT33" s="395">
        <f t="shared" si="6"/>
        <v>21</v>
      </c>
      <c r="AU33" s="395">
        <f t="shared" si="6"/>
        <v>16</v>
      </c>
      <c r="AV33" s="395">
        <f t="shared" si="7"/>
        <v>336</v>
      </c>
      <c r="AW33" s="396">
        <f t="shared" si="8"/>
        <v>2.232142857142857E-3</v>
      </c>
      <c r="AX33" s="397"/>
      <c r="AZ33" s="46">
        <v>1</v>
      </c>
    </row>
    <row r="34" spans="16:52" ht="24" x14ac:dyDescent="0.25">
      <c r="P34" s="388" t="s">
        <v>1423</v>
      </c>
      <c r="Q34" s="388" t="s">
        <v>1304</v>
      </c>
      <c r="R34" s="388" t="s">
        <v>365</v>
      </c>
      <c r="S34" s="381">
        <f t="shared" si="3"/>
        <v>2024</v>
      </c>
      <c r="T34" s="382">
        <v>45310</v>
      </c>
      <c r="U34" s="382">
        <v>45310</v>
      </c>
      <c r="V34" s="403" t="s">
        <v>1404</v>
      </c>
      <c r="W34" s="384" t="s">
        <v>1405</v>
      </c>
      <c r="X34" s="385" t="s">
        <v>1364</v>
      </c>
      <c r="Y34" s="386" t="s">
        <v>1438</v>
      </c>
      <c r="Z34" s="406" t="s">
        <v>222</v>
      </c>
      <c r="AA34" s="407" t="s">
        <v>222</v>
      </c>
      <c r="AB34" s="407" t="s">
        <v>222</v>
      </c>
      <c r="AC34" s="390">
        <v>0</v>
      </c>
      <c r="AD34" s="390">
        <v>4</v>
      </c>
      <c r="AE34" s="390"/>
      <c r="AF34" s="391">
        <f t="shared" si="4"/>
        <v>0</v>
      </c>
      <c r="AG34" s="392">
        <v>0</v>
      </c>
      <c r="AH34" s="392">
        <v>4</v>
      </c>
      <c r="AI34" s="392"/>
      <c r="AJ34" s="393">
        <f t="shared" si="0"/>
        <v>0</v>
      </c>
      <c r="AK34" s="389">
        <v>0.5</v>
      </c>
      <c r="AL34" s="390">
        <v>5</v>
      </c>
      <c r="AM34" s="390">
        <v>8</v>
      </c>
      <c r="AN34" s="391">
        <f t="shared" si="1"/>
        <v>1.2500000000000001E-2</v>
      </c>
      <c r="AO34" s="392">
        <v>0</v>
      </c>
      <c r="AP34" s="392">
        <v>8</v>
      </c>
      <c r="AQ34" s="392"/>
      <c r="AR34" s="393">
        <f t="shared" si="2"/>
        <v>0</v>
      </c>
      <c r="AS34" s="394">
        <f t="shared" si="5"/>
        <v>0.5</v>
      </c>
      <c r="AT34" s="395">
        <f t="shared" si="6"/>
        <v>21</v>
      </c>
      <c r="AU34" s="395">
        <f t="shared" si="6"/>
        <v>8</v>
      </c>
      <c r="AV34" s="395">
        <f t="shared" si="7"/>
        <v>168</v>
      </c>
      <c r="AW34" s="396">
        <f t="shared" si="8"/>
        <v>2.976190476190476E-3</v>
      </c>
      <c r="AX34" s="397"/>
      <c r="AZ34" s="46">
        <v>1</v>
      </c>
    </row>
    <row r="35" spans="16:52" ht="15.75" x14ac:dyDescent="0.25">
      <c r="P35" s="388" t="s">
        <v>1439</v>
      </c>
      <c r="Q35" s="388" t="s">
        <v>1304</v>
      </c>
      <c r="R35" s="388" t="s">
        <v>365</v>
      </c>
      <c r="S35" s="381">
        <f t="shared" si="3"/>
        <v>2024</v>
      </c>
      <c r="T35" s="382">
        <v>45313</v>
      </c>
      <c r="U35" s="382">
        <v>45313</v>
      </c>
      <c r="V35" s="411" t="s">
        <v>1440</v>
      </c>
      <c r="W35" s="384" t="s">
        <v>1441</v>
      </c>
      <c r="X35" s="385" t="s">
        <v>1442</v>
      </c>
      <c r="Y35" s="386" t="s">
        <v>1443</v>
      </c>
      <c r="Z35" s="406" t="s">
        <v>222</v>
      </c>
      <c r="AA35" s="407" t="s">
        <v>222</v>
      </c>
      <c r="AB35" s="407" t="s">
        <v>222</v>
      </c>
      <c r="AC35" s="390">
        <v>0</v>
      </c>
      <c r="AD35" s="390">
        <v>4</v>
      </c>
      <c r="AE35" s="390"/>
      <c r="AF35" s="391">
        <f t="shared" si="4"/>
        <v>0</v>
      </c>
      <c r="AG35" s="392">
        <v>0</v>
      </c>
      <c r="AH35" s="392">
        <v>4</v>
      </c>
      <c r="AI35" s="392"/>
      <c r="AJ35" s="393">
        <f t="shared" si="0"/>
        <v>0</v>
      </c>
      <c r="AK35" s="390">
        <v>0</v>
      </c>
      <c r="AL35" s="390">
        <v>5</v>
      </c>
      <c r="AM35" s="390"/>
      <c r="AN35" s="391">
        <f t="shared" si="1"/>
        <v>0</v>
      </c>
      <c r="AO35" s="408">
        <v>0.25</v>
      </c>
      <c r="AP35" s="392">
        <v>8</v>
      </c>
      <c r="AQ35" s="392">
        <v>8</v>
      </c>
      <c r="AR35" s="393">
        <f t="shared" si="2"/>
        <v>3.90625E-3</v>
      </c>
      <c r="AS35" s="394">
        <f t="shared" si="5"/>
        <v>0.25</v>
      </c>
      <c r="AT35" s="395">
        <f t="shared" si="6"/>
        <v>21</v>
      </c>
      <c r="AU35" s="395">
        <f t="shared" si="6"/>
        <v>8</v>
      </c>
      <c r="AV35" s="395">
        <f>AT35*AU35</f>
        <v>168</v>
      </c>
      <c r="AW35" s="396">
        <f t="shared" si="8"/>
        <v>1.488095238095238E-3</v>
      </c>
      <c r="AX35" s="397"/>
      <c r="AZ35" s="46">
        <v>1</v>
      </c>
    </row>
    <row r="36" spans="16:52" ht="24" x14ac:dyDescent="0.25">
      <c r="P36" s="388" t="s">
        <v>1439</v>
      </c>
      <c r="Q36" s="388" t="s">
        <v>1304</v>
      </c>
      <c r="R36" s="388" t="s">
        <v>365</v>
      </c>
      <c r="S36" s="381">
        <f t="shared" si="3"/>
        <v>2024</v>
      </c>
      <c r="T36" s="382">
        <v>45313</v>
      </c>
      <c r="U36" s="382">
        <v>45313</v>
      </c>
      <c r="V36" s="398" t="s">
        <v>1444</v>
      </c>
      <c r="W36" s="384" t="s">
        <v>1445</v>
      </c>
      <c r="X36" s="400" t="s">
        <v>1446</v>
      </c>
      <c r="Y36" s="386" t="s">
        <v>1447</v>
      </c>
      <c r="Z36" s="406" t="s">
        <v>222</v>
      </c>
      <c r="AA36" s="407" t="s">
        <v>222</v>
      </c>
      <c r="AB36" s="407" t="s">
        <v>222</v>
      </c>
      <c r="AC36" s="390">
        <v>0</v>
      </c>
      <c r="AD36" s="390">
        <v>4</v>
      </c>
      <c r="AE36" s="390"/>
      <c r="AF36" s="391">
        <f t="shared" si="4"/>
        <v>0</v>
      </c>
      <c r="AG36" s="392">
        <v>0</v>
      </c>
      <c r="AH36" s="392">
        <v>4</v>
      </c>
      <c r="AI36" s="392"/>
      <c r="AJ36" s="393">
        <f t="shared" si="0"/>
        <v>0</v>
      </c>
      <c r="AK36" s="390">
        <v>0</v>
      </c>
      <c r="AL36" s="390">
        <v>5</v>
      </c>
      <c r="AM36" s="390"/>
      <c r="AN36" s="391">
        <f t="shared" si="1"/>
        <v>0</v>
      </c>
      <c r="AO36" s="408">
        <v>8.3333333333333329E-2</v>
      </c>
      <c r="AP36" s="392">
        <v>8</v>
      </c>
      <c r="AQ36" s="392">
        <v>8</v>
      </c>
      <c r="AR36" s="393">
        <f t="shared" si="2"/>
        <v>1.3020833333333333E-3</v>
      </c>
      <c r="AS36" s="394">
        <f t="shared" si="5"/>
        <v>8.3333333333333329E-2</v>
      </c>
      <c r="AT36" s="395">
        <f t="shared" si="6"/>
        <v>21</v>
      </c>
      <c r="AU36" s="395">
        <f t="shared" si="6"/>
        <v>8</v>
      </c>
      <c r="AV36" s="395">
        <f t="shared" si="7"/>
        <v>168</v>
      </c>
      <c r="AW36" s="396">
        <f t="shared" si="8"/>
        <v>4.96031746031746E-4</v>
      </c>
      <c r="AX36" s="397"/>
      <c r="AZ36" s="46">
        <v>1</v>
      </c>
    </row>
    <row r="37" spans="16:52" ht="31.5" x14ac:dyDescent="0.25">
      <c r="P37" s="388" t="s">
        <v>1439</v>
      </c>
      <c r="Q37" s="388" t="s">
        <v>1304</v>
      </c>
      <c r="R37" s="388" t="s">
        <v>365</v>
      </c>
      <c r="S37" s="381">
        <f t="shared" si="3"/>
        <v>2024</v>
      </c>
      <c r="T37" s="382">
        <v>45315</v>
      </c>
      <c r="U37" s="382">
        <v>45315</v>
      </c>
      <c r="V37" s="398" t="s">
        <v>1448</v>
      </c>
      <c r="W37" s="384" t="s">
        <v>1391</v>
      </c>
      <c r="X37" s="385" t="s">
        <v>1449</v>
      </c>
      <c r="Y37" s="386" t="s">
        <v>1392</v>
      </c>
      <c r="Z37" s="406" t="s">
        <v>222</v>
      </c>
      <c r="AA37" s="407" t="s">
        <v>222</v>
      </c>
      <c r="AB37" s="407" t="s">
        <v>222</v>
      </c>
      <c r="AC37" s="390">
        <v>0</v>
      </c>
      <c r="AD37" s="390">
        <v>4</v>
      </c>
      <c r="AE37" s="390"/>
      <c r="AF37" s="391">
        <f t="shared" si="4"/>
        <v>0</v>
      </c>
      <c r="AG37" s="392">
        <v>0</v>
      </c>
      <c r="AH37" s="392">
        <v>4</v>
      </c>
      <c r="AI37" s="392"/>
      <c r="AJ37" s="393">
        <f t="shared" si="0"/>
        <v>0</v>
      </c>
      <c r="AK37" s="390">
        <v>0</v>
      </c>
      <c r="AL37" s="390">
        <v>5</v>
      </c>
      <c r="AM37" s="390"/>
      <c r="AN37" s="391">
        <f t="shared" si="1"/>
        <v>0</v>
      </c>
      <c r="AO37" s="408">
        <v>0.5</v>
      </c>
      <c r="AP37" s="392">
        <v>8</v>
      </c>
      <c r="AQ37" s="392">
        <v>8</v>
      </c>
      <c r="AR37" s="393">
        <f t="shared" si="2"/>
        <v>7.8125E-3</v>
      </c>
      <c r="AS37" s="394">
        <f t="shared" si="5"/>
        <v>0.5</v>
      </c>
      <c r="AT37" s="395">
        <f t="shared" si="6"/>
        <v>21</v>
      </c>
      <c r="AU37" s="395">
        <f t="shared" si="6"/>
        <v>8</v>
      </c>
      <c r="AV37" s="395">
        <f t="shared" si="7"/>
        <v>168</v>
      </c>
      <c r="AW37" s="396">
        <f t="shared" si="8"/>
        <v>2.976190476190476E-3</v>
      </c>
      <c r="AX37" s="397"/>
      <c r="AZ37" s="46">
        <v>1</v>
      </c>
    </row>
    <row r="38" spans="16:52" ht="15.75" x14ac:dyDescent="0.25">
      <c r="P38" s="388" t="s">
        <v>1439</v>
      </c>
      <c r="Q38" s="388" t="s">
        <v>1304</v>
      </c>
      <c r="R38" s="388" t="s">
        <v>365</v>
      </c>
      <c r="S38" s="381">
        <f t="shared" si="3"/>
        <v>2024</v>
      </c>
      <c r="T38" s="382">
        <v>45316</v>
      </c>
      <c r="U38" s="382">
        <v>45316</v>
      </c>
      <c r="V38" s="412" t="s">
        <v>1450</v>
      </c>
      <c r="W38" s="413" t="s">
        <v>1451</v>
      </c>
      <c r="X38" s="385" t="s">
        <v>1417</v>
      </c>
      <c r="Y38" s="386" t="s">
        <v>1452</v>
      </c>
      <c r="Z38" s="406" t="s">
        <v>222</v>
      </c>
      <c r="AA38" s="407" t="s">
        <v>222</v>
      </c>
      <c r="AB38" s="407" t="s">
        <v>222</v>
      </c>
      <c r="AC38" s="390">
        <v>0</v>
      </c>
      <c r="AD38" s="390">
        <v>4</v>
      </c>
      <c r="AE38" s="390"/>
      <c r="AF38" s="391">
        <f t="shared" si="4"/>
        <v>0</v>
      </c>
      <c r="AG38" s="392">
        <v>0</v>
      </c>
      <c r="AH38" s="392">
        <v>4</v>
      </c>
      <c r="AI38" s="392"/>
      <c r="AJ38" s="393">
        <f t="shared" si="0"/>
        <v>0</v>
      </c>
      <c r="AK38" s="390">
        <v>0</v>
      </c>
      <c r="AL38" s="390">
        <v>5</v>
      </c>
      <c r="AM38" s="390"/>
      <c r="AN38" s="391">
        <f t="shared" si="1"/>
        <v>0</v>
      </c>
      <c r="AO38" s="408">
        <v>0.25</v>
      </c>
      <c r="AP38" s="392">
        <v>8</v>
      </c>
      <c r="AQ38" s="392">
        <v>8</v>
      </c>
      <c r="AR38" s="393">
        <f t="shared" si="2"/>
        <v>3.90625E-3</v>
      </c>
      <c r="AS38" s="394">
        <f t="shared" si="5"/>
        <v>0.25</v>
      </c>
      <c r="AT38" s="395">
        <f t="shared" si="6"/>
        <v>21</v>
      </c>
      <c r="AU38" s="395">
        <f t="shared" si="6"/>
        <v>8</v>
      </c>
      <c r="AV38" s="395">
        <f t="shared" si="7"/>
        <v>168</v>
      </c>
      <c r="AW38" s="396">
        <f t="shared" si="8"/>
        <v>1.488095238095238E-3</v>
      </c>
      <c r="AX38" s="397"/>
      <c r="AZ38" s="46">
        <v>1</v>
      </c>
    </row>
    <row r="39" spans="16:52" ht="24" x14ac:dyDescent="0.25">
      <c r="P39" s="388" t="s">
        <v>1439</v>
      </c>
      <c r="Q39" s="388" t="s">
        <v>1304</v>
      </c>
      <c r="R39" s="388" t="s">
        <v>365</v>
      </c>
      <c r="S39" s="381">
        <f t="shared" si="3"/>
        <v>2024</v>
      </c>
      <c r="T39" s="382">
        <v>45317</v>
      </c>
      <c r="U39" s="382">
        <v>45317</v>
      </c>
      <c r="V39" s="403" t="s">
        <v>1425</v>
      </c>
      <c r="W39" s="384" t="s">
        <v>1426</v>
      </c>
      <c r="X39" s="385" t="s">
        <v>1364</v>
      </c>
      <c r="Y39" s="402" t="s">
        <v>1453</v>
      </c>
      <c r="Z39" s="406" t="s">
        <v>222</v>
      </c>
      <c r="AA39" s="407" t="s">
        <v>222</v>
      </c>
      <c r="AB39" s="407" t="s">
        <v>222</v>
      </c>
      <c r="AC39" s="390">
        <v>0</v>
      </c>
      <c r="AD39" s="390">
        <v>4</v>
      </c>
      <c r="AE39" s="390"/>
      <c r="AF39" s="391">
        <f t="shared" si="4"/>
        <v>0</v>
      </c>
      <c r="AG39" s="392">
        <v>0</v>
      </c>
      <c r="AH39" s="392">
        <v>4</v>
      </c>
      <c r="AI39" s="392"/>
      <c r="AJ39" s="393">
        <f t="shared" si="0"/>
        <v>0</v>
      </c>
      <c r="AK39" s="390">
        <v>0</v>
      </c>
      <c r="AL39" s="390">
        <v>5</v>
      </c>
      <c r="AM39" s="390"/>
      <c r="AN39" s="391">
        <f t="shared" si="1"/>
        <v>0</v>
      </c>
      <c r="AO39" s="408">
        <v>0.5</v>
      </c>
      <c r="AP39" s="392">
        <v>8</v>
      </c>
      <c r="AQ39" s="392">
        <v>8</v>
      </c>
      <c r="AR39" s="393">
        <f t="shared" si="2"/>
        <v>7.8125E-3</v>
      </c>
      <c r="AS39" s="394">
        <f t="shared" si="5"/>
        <v>0.5</v>
      </c>
      <c r="AT39" s="395">
        <f t="shared" si="6"/>
        <v>21</v>
      </c>
      <c r="AU39" s="395">
        <f t="shared" si="6"/>
        <v>8</v>
      </c>
      <c r="AV39" s="395">
        <f t="shared" si="7"/>
        <v>168</v>
      </c>
      <c r="AW39" s="396">
        <f t="shared" si="8"/>
        <v>2.976190476190476E-3</v>
      </c>
      <c r="AX39" s="397"/>
      <c r="AZ39" s="46">
        <v>1</v>
      </c>
    </row>
    <row r="40" spans="16:52" ht="31.5" x14ac:dyDescent="0.25">
      <c r="P40" s="388" t="s">
        <v>1439</v>
      </c>
      <c r="Q40" s="388" t="s">
        <v>1304</v>
      </c>
      <c r="R40" s="388" t="s">
        <v>365</v>
      </c>
      <c r="S40" s="381">
        <f t="shared" si="3"/>
        <v>2024</v>
      </c>
      <c r="T40" s="382">
        <v>45320</v>
      </c>
      <c r="U40" s="382">
        <v>45320</v>
      </c>
      <c r="V40" s="383" t="s">
        <v>1454</v>
      </c>
      <c r="W40" s="384" t="s">
        <v>1455</v>
      </c>
      <c r="X40" s="385" t="s">
        <v>1347</v>
      </c>
      <c r="Y40" s="402" t="s">
        <v>1456</v>
      </c>
      <c r="Z40" s="414" t="s">
        <v>1457</v>
      </c>
      <c r="AA40" s="414" t="s">
        <v>1458</v>
      </c>
      <c r="AB40" s="414" t="s">
        <v>1459</v>
      </c>
      <c r="AC40" s="390">
        <v>0</v>
      </c>
      <c r="AD40" s="390">
        <v>4</v>
      </c>
      <c r="AE40" s="390"/>
      <c r="AF40" s="391">
        <f t="shared" si="4"/>
        <v>0</v>
      </c>
      <c r="AG40" s="392">
        <v>0</v>
      </c>
      <c r="AH40" s="392">
        <v>4</v>
      </c>
      <c r="AI40" s="392"/>
      <c r="AJ40" s="393">
        <f t="shared" si="0"/>
        <v>0</v>
      </c>
      <c r="AK40" s="390">
        <v>0</v>
      </c>
      <c r="AL40" s="390">
        <v>5</v>
      </c>
      <c r="AM40" s="390"/>
      <c r="AN40" s="391">
        <f t="shared" si="1"/>
        <v>0</v>
      </c>
      <c r="AO40" s="408">
        <v>1</v>
      </c>
      <c r="AP40" s="392">
        <v>8</v>
      </c>
      <c r="AQ40" s="392">
        <v>8</v>
      </c>
      <c r="AR40" s="393">
        <f t="shared" si="2"/>
        <v>1.5625E-2</v>
      </c>
      <c r="AS40" s="394">
        <f t="shared" si="5"/>
        <v>1</v>
      </c>
      <c r="AT40" s="395">
        <f t="shared" si="6"/>
        <v>21</v>
      </c>
      <c r="AU40" s="395">
        <f t="shared" si="6"/>
        <v>8</v>
      </c>
      <c r="AV40" s="395">
        <f t="shared" si="7"/>
        <v>168</v>
      </c>
      <c r="AW40" s="396">
        <f t="shared" si="8"/>
        <v>5.9523809523809521E-3</v>
      </c>
      <c r="AX40" s="397"/>
      <c r="AZ40" s="46">
        <v>1</v>
      </c>
    </row>
    <row r="41" spans="16:52" ht="15.75" x14ac:dyDescent="0.25">
      <c r="P41" s="388" t="s">
        <v>1439</v>
      </c>
      <c r="Q41" s="388" t="s">
        <v>1304</v>
      </c>
      <c r="R41" s="388" t="s">
        <v>365</v>
      </c>
      <c r="S41" s="381">
        <f t="shared" si="3"/>
        <v>2024</v>
      </c>
      <c r="T41" s="382">
        <v>45320</v>
      </c>
      <c r="U41" s="382">
        <v>45320</v>
      </c>
      <c r="V41" s="401" t="s">
        <v>1401</v>
      </c>
      <c r="W41" s="384" t="s">
        <v>1402</v>
      </c>
      <c r="X41" s="385" t="s">
        <v>1357</v>
      </c>
      <c r="Y41" s="402" t="s">
        <v>1403</v>
      </c>
      <c r="Z41" s="406"/>
      <c r="AA41" s="407"/>
      <c r="AB41" s="407"/>
      <c r="AC41" s="390">
        <v>0</v>
      </c>
      <c r="AD41" s="390">
        <v>4</v>
      </c>
      <c r="AE41" s="390"/>
      <c r="AF41" s="391">
        <f t="shared" si="4"/>
        <v>0</v>
      </c>
      <c r="AG41" s="392">
        <v>0</v>
      </c>
      <c r="AH41" s="392">
        <v>4</v>
      </c>
      <c r="AI41" s="392"/>
      <c r="AJ41" s="393">
        <f t="shared" si="0"/>
        <v>0</v>
      </c>
      <c r="AK41" s="390">
        <v>0</v>
      </c>
      <c r="AL41" s="390">
        <v>5</v>
      </c>
      <c r="AM41" s="390"/>
      <c r="AN41" s="391">
        <f t="shared" si="1"/>
        <v>0</v>
      </c>
      <c r="AO41" s="408">
        <v>0.75</v>
      </c>
      <c r="AP41" s="392">
        <v>8</v>
      </c>
      <c r="AQ41" s="392">
        <v>16</v>
      </c>
      <c r="AR41" s="393">
        <f t="shared" si="2"/>
        <v>5.859375E-3</v>
      </c>
      <c r="AS41" s="394">
        <f t="shared" si="5"/>
        <v>0.75</v>
      </c>
      <c r="AT41" s="395">
        <f t="shared" si="6"/>
        <v>21</v>
      </c>
      <c r="AU41" s="395">
        <f t="shared" si="6"/>
        <v>16</v>
      </c>
      <c r="AV41" s="395">
        <f t="shared" si="7"/>
        <v>336</v>
      </c>
      <c r="AW41" s="396">
        <f t="shared" si="8"/>
        <v>2.232142857142857E-3</v>
      </c>
      <c r="AX41" s="397"/>
      <c r="AZ41" s="46">
        <v>1</v>
      </c>
    </row>
    <row r="42" spans="16:52" ht="30" x14ac:dyDescent="0.25">
      <c r="P42" s="415" t="s">
        <v>1344</v>
      </c>
      <c r="Q42" s="415" t="s">
        <v>1309</v>
      </c>
      <c r="R42" s="388" t="s">
        <v>365</v>
      </c>
      <c r="S42" s="381">
        <f t="shared" si="3"/>
        <v>2024</v>
      </c>
      <c r="T42" s="382">
        <v>45293</v>
      </c>
      <c r="U42" s="382">
        <v>45293</v>
      </c>
      <c r="V42" s="416" t="s">
        <v>1460</v>
      </c>
      <c r="W42" s="384" t="s">
        <v>1461</v>
      </c>
      <c r="X42" s="385" t="s">
        <v>1375</v>
      </c>
      <c r="Y42" s="417" t="s">
        <v>1462</v>
      </c>
      <c r="Z42" s="397" t="s">
        <v>1463</v>
      </c>
      <c r="AA42" s="397">
        <v>1</v>
      </c>
      <c r="AB42" s="397" t="s">
        <v>1400</v>
      </c>
      <c r="AC42" s="418">
        <v>0.25</v>
      </c>
      <c r="AD42" s="390">
        <v>4</v>
      </c>
      <c r="AE42" s="397">
        <v>24</v>
      </c>
      <c r="AF42" s="391">
        <f>IFERROR(AC42/(AD42*AE42),0)</f>
        <v>2.6041666666666665E-3</v>
      </c>
      <c r="AG42" s="397">
        <v>0</v>
      </c>
      <c r="AH42" s="392">
        <v>4</v>
      </c>
      <c r="AI42" s="397"/>
      <c r="AJ42" s="393">
        <f t="shared" si="0"/>
        <v>0</v>
      </c>
      <c r="AK42" s="397">
        <v>0</v>
      </c>
      <c r="AL42" s="390">
        <v>5</v>
      </c>
      <c r="AM42" s="397"/>
      <c r="AN42" s="391">
        <f t="shared" si="1"/>
        <v>0</v>
      </c>
      <c r="AO42" s="397">
        <v>0</v>
      </c>
      <c r="AP42" s="392">
        <v>8</v>
      </c>
      <c r="AQ42" s="397"/>
      <c r="AR42" s="393">
        <f t="shared" si="2"/>
        <v>0</v>
      </c>
      <c r="AS42" s="394">
        <f t="shared" si="5"/>
        <v>0.25</v>
      </c>
      <c r="AT42" s="395">
        <f t="shared" ref="AT42:AU81" si="13">SUM(AD42,AH42,AL42,AP42)</f>
        <v>21</v>
      </c>
      <c r="AU42" s="395">
        <f t="shared" si="13"/>
        <v>24</v>
      </c>
      <c r="AV42" s="395">
        <f t="shared" si="7"/>
        <v>504</v>
      </c>
      <c r="AW42" s="396">
        <f t="shared" si="8"/>
        <v>4.96031746031746E-4</v>
      </c>
      <c r="AX42" s="397"/>
      <c r="AZ42" s="46">
        <v>1</v>
      </c>
    </row>
    <row r="43" spans="16:52" ht="24" x14ac:dyDescent="0.25">
      <c r="P43" s="415" t="s">
        <v>1344</v>
      </c>
      <c r="Q43" s="415" t="s">
        <v>1309</v>
      </c>
      <c r="R43" s="388" t="s">
        <v>365</v>
      </c>
      <c r="S43" s="381">
        <f t="shared" si="3"/>
        <v>2024</v>
      </c>
      <c r="T43" s="382">
        <v>45293</v>
      </c>
      <c r="U43" s="382">
        <v>45293</v>
      </c>
      <c r="V43" s="416" t="s">
        <v>1464</v>
      </c>
      <c r="W43" s="384" t="s">
        <v>1465</v>
      </c>
      <c r="X43" s="385" t="s">
        <v>1375</v>
      </c>
      <c r="Y43" s="417" t="s">
        <v>1466</v>
      </c>
      <c r="Z43" s="397" t="s">
        <v>1467</v>
      </c>
      <c r="AA43" s="397">
        <v>1</v>
      </c>
      <c r="AB43" s="397" t="s">
        <v>1400</v>
      </c>
      <c r="AC43" s="418">
        <v>2</v>
      </c>
      <c r="AD43" s="390">
        <v>4</v>
      </c>
      <c r="AE43" s="397">
        <v>24</v>
      </c>
      <c r="AF43" s="391">
        <f t="shared" si="4"/>
        <v>2.0833333333333332E-2</v>
      </c>
      <c r="AG43" s="397">
        <v>0</v>
      </c>
      <c r="AH43" s="392">
        <v>4</v>
      </c>
      <c r="AI43" s="397"/>
      <c r="AJ43" s="393">
        <f t="shared" si="0"/>
        <v>0</v>
      </c>
      <c r="AK43" s="397">
        <v>0</v>
      </c>
      <c r="AL43" s="390">
        <v>5</v>
      </c>
      <c r="AM43" s="397"/>
      <c r="AN43" s="391">
        <f t="shared" si="1"/>
        <v>0</v>
      </c>
      <c r="AO43" s="397">
        <v>0</v>
      </c>
      <c r="AP43" s="392">
        <v>8</v>
      </c>
      <c r="AQ43" s="397"/>
      <c r="AR43" s="393">
        <f t="shared" si="2"/>
        <v>0</v>
      </c>
      <c r="AS43" s="394">
        <f t="shared" si="5"/>
        <v>2</v>
      </c>
      <c r="AT43" s="395">
        <f t="shared" si="13"/>
        <v>21</v>
      </c>
      <c r="AU43" s="395">
        <f t="shared" si="13"/>
        <v>24</v>
      </c>
      <c r="AV43" s="395">
        <f t="shared" si="7"/>
        <v>504</v>
      </c>
      <c r="AW43" s="396">
        <f t="shared" si="8"/>
        <v>3.968253968253968E-3</v>
      </c>
      <c r="AX43" s="397"/>
      <c r="AZ43" s="46">
        <v>1</v>
      </c>
    </row>
    <row r="44" spans="16:52" ht="15.75" x14ac:dyDescent="0.25">
      <c r="P44" s="415" t="s">
        <v>1344</v>
      </c>
      <c r="Q44" s="415" t="s">
        <v>1309</v>
      </c>
      <c r="R44" s="388" t="s">
        <v>365</v>
      </c>
      <c r="S44" s="381">
        <f t="shared" si="3"/>
        <v>2024</v>
      </c>
      <c r="T44" s="382">
        <v>45293</v>
      </c>
      <c r="U44" s="382">
        <v>45293</v>
      </c>
      <c r="V44" s="401" t="s">
        <v>1468</v>
      </c>
      <c r="W44" s="384" t="s">
        <v>1469</v>
      </c>
      <c r="X44" s="385" t="s">
        <v>1357</v>
      </c>
      <c r="Y44" s="417" t="s">
        <v>1470</v>
      </c>
      <c r="Z44" s="397" t="s">
        <v>222</v>
      </c>
      <c r="AA44" s="397" t="s">
        <v>222</v>
      </c>
      <c r="AB44" s="397" t="s">
        <v>222</v>
      </c>
      <c r="AC44" s="418">
        <v>0.25</v>
      </c>
      <c r="AD44" s="390">
        <v>4</v>
      </c>
      <c r="AE44" s="397">
        <v>16</v>
      </c>
      <c r="AF44" s="391">
        <f t="shared" si="4"/>
        <v>3.90625E-3</v>
      </c>
      <c r="AG44" s="397">
        <v>0</v>
      </c>
      <c r="AH44" s="392">
        <v>4</v>
      </c>
      <c r="AI44" s="397"/>
      <c r="AJ44" s="393">
        <f t="shared" si="0"/>
        <v>0</v>
      </c>
      <c r="AK44" s="397">
        <v>0</v>
      </c>
      <c r="AL44" s="390">
        <v>5</v>
      </c>
      <c r="AM44" s="397"/>
      <c r="AN44" s="391">
        <f t="shared" si="1"/>
        <v>0</v>
      </c>
      <c r="AO44" s="397">
        <v>0</v>
      </c>
      <c r="AP44" s="392">
        <v>8</v>
      </c>
      <c r="AQ44" s="397"/>
      <c r="AR44" s="393">
        <f t="shared" si="2"/>
        <v>0</v>
      </c>
      <c r="AS44" s="394">
        <f t="shared" si="5"/>
        <v>0.25</v>
      </c>
      <c r="AT44" s="395">
        <f t="shared" si="13"/>
        <v>21</v>
      </c>
      <c r="AU44" s="395">
        <f t="shared" si="13"/>
        <v>16</v>
      </c>
      <c r="AV44" s="395">
        <f t="shared" si="7"/>
        <v>336</v>
      </c>
      <c r="AW44" s="396">
        <f t="shared" si="8"/>
        <v>7.4404761904761901E-4</v>
      </c>
      <c r="AX44" s="397"/>
      <c r="AZ44" s="46">
        <v>1</v>
      </c>
    </row>
    <row r="45" spans="16:52" ht="15.75" x14ac:dyDescent="0.25">
      <c r="P45" s="415" t="s">
        <v>1344</v>
      </c>
      <c r="Q45" s="415" t="s">
        <v>1309</v>
      </c>
      <c r="R45" s="388" t="s">
        <v>365</v>
      </c>
      <c r="S45" s="381">
        <f t="shared" si="3"/>
        <v>2024</v>
      </c>
      <c r="T45" s="382">
        <v>45294</v>
      </c>
      <c r="U45" s="382">
        <v>45294</v>
      </c>
      <c r="V45" s="401" t="s">
        <v>1471</v>
      </c>
      <c r="W45" s="384" t="s">
        <v>1472</v>
      </c>
      <c r="X45" s="400" t="s">
        <v>1369</v>
      </c>
      <c r="Y45" s="417" t="s">
        <v>1473</v>
      </c>
      <c r="Z45" s="397" t="s">
        <v>1474</v>
      </c>
      <c r="AA45" s="397" t="s">
        <v>222</v>
      </c>
      <c r="AB45" s="397" t="s">
        <v>222</v>
      </c>
      <c r="AC45" s="418">
        <v>3</v>
      </c>
      <c r="AD45" s="390">
        <v>4</v>
      </c>
      <c r="AE45" s="397">
        <v>16</v>
      </c>
      <c r="AF45" s="391">
        <f t="shared" si="4"/>
        <v>4.6875E-2</v>
      </c>
      <c r="AG45" s="397">
        <v>0</v>
      </c>
      <c r="AH45" s="392">
        <v>4</v>
      </c>
      <c r="AI45" s="397"/>
      <c r="AJ45" s="393">
        <f t="shared" si="0"/>
        <v>0</v>
      </c>
      <c r="AK45" s="397">
        <v>0</v>
      </c>
      <c r="AL45" s="390">
        <v>5</v>
      </c>
      <c r="AM45" s="397"/>
      <c r="AN45" s="391">
        <f t="shared" si="1"/>
        <v>0</v>
      </c>
      <c r="AO45" s="397">
        <v>0</v>
      </c>
      <c r="AP45" s="392">
        <v>8</v>
      </c>
      <c r="AQ45" s="397"/>
      <c r="AR45" s="393">
        <f t="shared" si="2"/>
        <v>0</v>
      </c>
      <c r="AS45" s="394">
        <f t="shared" si="5"/>
        <v>3</v>
      </c>
      <c r="AT45" s="395">
        <f t="shared" si="13"/>
        <v>21</v>
      </c>
      <c r="AU45" s="395">
        <f t="shared" si="13"/>
        <v>16</v>
      </c>
      <c r="AV45" s="395">
        <f t="shared" si="7"/>
        <v>336</v>
      </c>
      <c r="AW45" s="396">
        <f t="shared" si="8"/>
        <v>8.9285714285714281E-3</v>
      </c>
      <c r="AX45" s="397"/>
      <c r="AZ45" s="46">
        <v>1</v>
      </c>
    </row>
    <row r="46" spans="16:52" ht="15.75" x14ac:dyDescent="0.25">
      <c r="P46" s="415" t="s">
        <v>1344</v>
      </c>
      <c r="Q46" s="415" t="s">
        <v>1309</v>
      </c>
      <c r="R46" s="388" t="s">
        <v>365</v>
      </c>
      <c r="S46" s="381">
        <f t="shared" si="3"/>
        <v>2024</v>
      </c>
      <c r="T46" s="382">
        <v>45294</v>
      </c>
      <c r="U46" s="382">
        <v>45294</v>
      </c>
      <c r="V46" s="398" t="s">
        <v>1370</v>
      </c>
      <c r="W46" s="399" t="s">
        <v>1371</v>
      </c>
      <c r="X46" s="400" t="s">
        <v>1353</v>
      </c>
      <c r="Y46" s="417" t="s">
        <v>1475</v>
      </c>
      <c r="Z46" s="397" t="s">
        <v>222</v>
      </c>
      <c r="AA46" s="397" t="s">
        <v>222</v>
      </c>
      <c r="AB46" s="397" t="s">
        <v>222</v>
      </c>
      <c r="AC46" s="418">
        <v>0.25</v>
      </c>
      <c r="AD46" s="390">
        <v>4</v>
      </c>
      <c r="AE46" s="397">
        <v>8</v>
      </c>
      <c r="AF46" s="391">
        <f t="shared" si="4"/>
        <v>7.8125E-3</v>
      </c>
      <c r="AG46" s="397">
        <v>0</v>
      </c>
      <c r="AH46" s="392">
        <v>4</v>
      </c>
      <c r="AI46" s="397"/>
      <c r="AJ46" s="393">
        <f t="shared" si="0"/>
        <v>0</v>
      </c>
      <c r="AK46" s="397">
        <v>0</v>
      </c>
      <c r="AL46" s="390">
        <v>5</v>
      </c>
      <c r="AM46" s="397"/>
      <c r="AN46" s="391">
        <f t="shared" si="1"/>
        <v>0</v>
      </c>
      <c r="AO46" s="397">
        <v>0</v>
      </c>
      <c r="AP46" s="392">
        <v>8</v>
      </c>
      <c r="AQ46" s="397"/>
      <c r="AR46" s="393">
        <f t="shared" si="2"/>
        <v>0</v>
      </c>
      <c r="AS46" s="394">
        <f t="shared" si="5"/>
        <v>0.25</v>
      </c>
      <c r="AT46" s="395">
        <f t="shared" si="13"/>
        <v>21</v>
      </c>
      <c r="AU46" s="395">
        <f t="shared" si="13"/>
        <v>8</v>
      </c>
      <c r="AV46" s="395">
        <f t="shared" si="7"/>
        <v>168</v>
      </c>
      <c r="AW46" s="396">
        <f t="shared" si="8"/>
        <v>1.488095238095238E-3</v>
      </c>
      <c r="AX46" s="397"/>
      <c r="AZ46" s="46">
        <v>1</v>
      </c>
    </row>
    <row r="47" spans="16:52" ht="30" x14ac:dyDescent="0.25">
      <c r="P47" s="415" t="s">
        <v>1344</v>
      </c>
      <c r="Q47" s="415" t="s">
        <v>1309</v>
      </c>
      <c r="R47" s="388" t="s">
        <v>365</v>
      </c>
      <c r="S47" s="381">
        <f t="shared" si="3"/>
        <v>2024</v>
      </c>
      <c r="T47" s="382">
        <v>45295</v>
      </c>
      <c r="U47" s="382">
        <v>45295</v>
      </c>
      <c r="V47" s="419" t="s">
        <v>1476</v>
      </c>
      <c r="W47" s="384" t="s">
        <v>1477</v>
      </c>
      <c r="X47" s="385" t="s">
        <v>1375</v>
      </c>
      <c r="Y47" s="417" t="s">
        <v>1478</v>
      </c>
      <c r="Z47" s="397" t="s">
        <v>1479</v>
      </c>
      <c r="AA47" s="397">
        <v>2</v>
      </c>
      <c r="AB47" s="397" t="s">
        <v>813</v>
      </c>
      <c r="AC47" s="418">
        <v>1</v>
      </c>
      <c r="AD47" s="390">
        <v>4</v>
      </c>
      <c r="AE47" s="397">
        <v>24</v>
      </c>
      <c r="AF47" s="391">
        <f t="shared" si="4"/>
        <v>1.0416666666666666E-2</v>
      </c>
      <c r="AG47" s="397">
        <v>0</v>
      </c>
      <c r="AH47" s="392">
        <v>4</v>
      </c>
      <c r="AI47" s="397"/>
      <c r="AJ47" s="393">
        <f t="shared" si="0"/>
        <v>0</v>
      </c>
      <c r="AK47" s="397">
        <v>0</v>
      </c>
      <c r="AL47" s="390">
        <v>5</v>
      </c>
      <c r="AM47" s="397"/>
      <c r="AN47" s="391">
        <f t="shared" si="1"/>
        <v>0</v>
      </c>
      <c r="AO47" s="397">
        <v>0</v>
      </c>
      <c r="AP47" s="392">
        <v>8</v>
      </c>
      <c r="AQ47" s="397"/>
      <c r="AR47" s="393">
        <f t="shared" si="2"/>
        <v>0</v>
      </c>
      <c r="AS47" s="394">
        <f t="shared" si="5"/>
        <v>1</v>
      </c>
      <c r="AT47" s="395">
        <f t="shared" si="13"/>
        <v>21</v>
      </c>
      <c r="AU47" s="395">
        <f t="shared" si="13"/>
        <v>24</v>
      </c>
      <c r="AV47" s="395">
        <f t="shared" si="7"/>
        <v>504</v>
      </c>
      <c r="AW47" s="396">
        <f t="shared" si="8"/>
        <v>1.984126984126984E-3</v>
      </c>
      <c r="AX47" s="397"/>
      <c r="AZ47" s="46">
        <v>1</v>
      </c>
    </row>
    <row r="48" spans="16:52" ht="15.75" x14ac:dyDescent="0.25">
      <c r="P48" s="415" t="s">
        <v>1344</v>
      </c>
      <c r="Q48" s="415" t="s">
        <v>1309</v>
      </c>
      <c r="R48" s="388" t="s">
        <v>365</v>
      </c>
      <c r="S48" s="381">
        <f t="shared" si="3"/>
        <v>2024</v>
      </c>
      <c r="T48" s="382">
        <v>45296</v>
      </c>
      <c r="U48" s="382">
        <v>45296</v>
      </c>
      <c r="V48" s="420" t="s">
        <v>1480</v>
      </c>
      <c r="W48" s="399" t="s">
        <v>1481</v>
      </c>
      <c r="X48" s="400" t="s">
        <v>1482</v>
      </c>
      <c r="Y48" s="417" t="s">
        <v>1483</v>
      </c>
      <c r="Z48" s="397" t="s">
        <v>222</v>
      </c>
      <c r="AA48" s="397" t="s">
        <v>222</v>
      </c>
      <c r="AB48" s="397" t="s">
        <v>222</v>
      </c>
      <c r="AC48" s="418">
        <v>1</v>
      </c>
      <c r="AD48" s="390">
        <v>4</v>
      </c>
      <c r="AE48" s="397">
        <v>24</v>
      </c>
      <c r="AF48" s="391">
        <f t="shared" si="4"/>
        <v>1.0416666666666666E-2</v>
      </c>
      <c r="AG48" s="397">
        <v>0</v>
      </c>
      <c r="AH48" s="392">
        <v>4</v>
      </c>
      <c r="AI48" s="397"/>
      <c r="AJ48" s="393">
        <f t="shared" si="0"/>
        <v>0</v>
      </c>
      <c r="AK48" s="397">
        <v>0</v>
      </c>
      <c r="AL48" s="390">
        <v>5</v>
      </c>
      <c r="AM48" s="397"/>
      <c r="AN48" s="391">
        <f t="shared" si="1"/>
        <v>0</v>
      </c>
      <c r="AO48" s="397">
        <v>0</v>
      </c>
      <c r="AP48" s="392">
        <v>8</v>
      </c>
      <c r="AQ48" s="397"/>
      <c r="AR48" s="393">
        <f t="shared" si="2"/>
        <v>0</v>
      </c>
      <c r="AS48" s="394">
        <f t="shared" si="5"/>
        <v>1</v>
      </c>
      <c r="AT48" s="395">
        <f t="shared" si="13"/>
        <v>21</v>
      </c>
      <c r="AU48" s="395">
        <f t="shared" si="13"/>
        <v>24</v>
      </c>
      <c r="AV48" s="395">
        <f t="shared" si="7"/>
        <v>504</v>
      </c>
      <c r="AW48" s="396">
        <f t="shared" si="8"/>
        <v>1.984126984126984E-3</v>
      </c>
      <c r="AX48" s="397"/>
      <c r="AZ48" s="46">
        <v>1</v>
      </c>
    </row>
    <row r="49" spans="16:52" ht="24" x14ac:dyDescent="0.25">
      <c r="P49" s="415" t="s">
        <v>1344</v>
      </c>
      <c r="Q49" s="415" t="s">
        <v>1309</v>
      </c>
      <c r="R49" s="388" t="s">
        <v>365</v>
      </c>
      <c r="S49" s="381">
        <f t="shared" si="3"/>
        <v>2024</v>
      </c>
      <c r="T49" s="382">
        <v>45296</v>
      </c>
      <c r="U49" s="382">
        <v>45296</v>
      </c>
      <c r="V49" s="401" t="s">
        <v>1484</v>
      </c>
      <c r="W49" s="384" t="s">
        <v>1485</v>
      </c>
      <c r="X49" s="385" t="s">
        <v>1486</v>
      </c>
      <c r="Y49" s="417" t="s">
        <v>1487</v>
      </c>
      <c r="Z49" s="397" t="s">
        <v>222</v>
      </c>
      <c r="AA49" s="397" t="s">
        <v>222</v>
      </c>
      <c r="AB49" s="397" t="s">
        <v>222</v>
      </c>
      <c r="AC49" s="418">
        <v>5</v>
      </c>
      <c r="AD49" s="390">
        <v>4</v>
      </c>
      <c r="AE49" s="397">
        <v>8</v>
      </c>
      <c r="AF49" s="391">
        <f t="shared" si="4"/>
        <v>0.15625</v>
      </c>
      <c r="AG49" s="397">
        <v>0</v>
      </c>
      <c r="AH49" s="392">
        <v>4</v>
      </c>
      <c r="AI49" s="397"/>
      <c r="AJ49" s="393">
        <f t="shared" si="0"/>
        <v>0</v>
      </c>
      <c r="AK49" s="397">
        <v>0</v>
      </c>
      <c r="AL49" s="390">
        <v>5</v>
      </c>
      <c r="AM49" s="397"/>
      <c r="AN49" s="391">
        <f t="shared" si="1"/>
        <v>0</v>
      </c>
      <c r="AO49" s="397">
        <v>0</v>
      </c>
      <c r="AP49" s="392">
        <v>8</v>
      </c>
      <c r="AQ49" s="397"/>
      <c r="AR49" s="393">
        <f t="shared" si="2"/>
        <v>0</v>
      </c>
      <c r="AS49" s="394">
        <f t="shared" si="5"/>
        <v>5</v>
      </c>
      <c r="AT49" s="395">
        <f t="shared" si="13"/>
        <v>21</v>
      </c>
      <c r="AU49" s="395">
        <f t="shared" si="13"/>
        <v>8</v>
      </c>
      <c r="AV49" s="395">
        <f t="shared" si="7"/>
        <v>168</v>
      </c>
      <c r="AW49" s="396">
        <f t="shared" si="8"/>
        <v>2.976190476190476E-2</v>
      </c>
      <c r="AX49" s="397"/>
      <c r="AZ49" s="46">
        <v>1</v>
      </c>
    </row>
    <row r="50" spans="16:52" ht="30" x14ac:dyDescent="0.25">
      <c r="P50" s="415" t="s">
        <v>1385</v>
      </c>
      <c r="Q50" s="415" t="s">
        <v>1309</v>
      </c>
      <c r="R50" s="388" t="s">
        <v>365</v>
      </c>
      <c r="S50" s="381">
        <f t="shared" si="3"/>
        <v>2024</v>
      </c>
      <c r="T50" s="382">
        <v>45299</v>
      </c>
      <c r="U50" s="382">
        <v>45299</v>
      </c>
      <c r="V50" s="416" t="s">
        <v>1460</v>
      </c>
      <c r="W50" s="384" t="s">
        <v>1461</v>
      </c>
      <c r="X50" s="385" t="s">
        <v>1375</v>
      </c>
      <c r="Y50" s="417" t="s">
        <v>1462</v>
      </c>
      <c r="Z50" s="397" t="s">
        <v>222</v>
      </c>
      <c r="AA50" s="397">
        <v>1</v>
      </c>
      <c r="AB50" s="397" t="s">
        <v>1400</v>
      </c>
      <c r="AC50" s="397">
        <v>0</v>
      </c>
      <c r="AD50" s="390">
        <v>4</v>
      </c>
      <c r="AE50" s="397"/>
      <c r="AF50" s="391">
        <f t="shared" si="4"/>
        <v>0</v>
      </c>
      <c r="AG50" s="418">
        <v>0.5</v>
      </c>
      <c r="AH50" s="392">
        <v>4</v>
      </c>
      <c r="AI50" s="397">
        <v>24</v>
      </c>
      <c r="AJ50" s="393">
        <f t="shared" si="0"/>
        <v>5.208333333333333E-3</v>
      </c>
      <c r="AK50" s="397">
        <v>0</v>
      </c>
      <c r="AL50" s="390">
        <v>5</v>
      </c>
      <c r="AM50" s="397"/>
      <c r="AN50" s="391">
        <f t="shared" si="1"/>
        <v>0</v>
      </c>
      <c r="AO50" s="397">
        <v>0</v>
      </c>
      <c r="AP50" s="392">
        <v>8</v>
      </c>
      <c r="AQ50" s="397"/>
      <c r="AR50" s="393">
        <f t="shared" si="2"/>
        <v>0</v>
      </c>
      <c r="AS50" s="394">
        <f t="shared" si="5"/>
        <v>0.5</v>
      </c>
      <c r="AT50" s="395">
        <f t="shared" si="13"/>
        <v>21</v>
      </c>
      <c r="AU50" s="395">
        <f t="shared" si="13"/>
        <v>24</v>
      </c>
      <c r="AV50" s="395">
        <f t="shared" si="7"/>
        <v>504</v>
      </c>
      <c r="AW50" s="396">
        <f t="shared" si="8"/>
        <v>9.9206349206349201E-4</v>
      </c>
      <c r="AX50" s="397"/>
      <c r="AZ50" s="46">
        <v>1</v>
      </c>
    </row>
    <row r="51" spans="16:52" ht="15.75" x14ac:dyDescent="0.25">
      <c r="P51" s="415" t="s">
        <v>1385</v>
      </c>
      <c r="Q51" s="415" t="s">
        <v>1309</v>
      </c>
      <c r="R51" s="388" t="s">
        <v>365</v>
      </c>
      <c r="S51" s="381">
        <f t="shared" si="3"/>
        <v>2024</v>
      </c>
      <c r="T51" s="382">
        <v>45299</v>
      </c>
      <c r="U51" s="382">
        <v>45299</v>
      </c>
      <c r="V51" s="420" t="s">
        <v>1488</v>
      </c>
      <c r="W51" s="384" t="s">
        <v>1489</v>
      </c>
      <c r="X51" s="385" t="s">
        <v>1410</v>
      </c>
      <c r="Y51" s="417" t="s">
        <v>1490</v>
      </c>
      <c r="Z51" s="397" t="s">
        <v>222</v>
      </c>
      <c r="AA51" s="397" t="s">
        <v>222</v>
      </c>
      <c r="AB51" s="397" t="s">
        <v>222</v>
      </c>
      <c r="AC51" s="397">
        <v>0</v>
      </c>
      <c r="AD51" s="390">
        <v>4</v>
      </c>
      <c r="AE51" s="397"/>
      <c r="AF51" s="391">
        <f t="shared" si="4"/>
        <v>0</v>
      </c>
      <c r="AG51" s="418">
        <v>0.5</v>
      </c>
      <c r="AH51" s="392">
        <v>4</v>
      </c>
      <c r="AI51" s="397">
        <v>24</v>
      </c>
      <c r="AJ51" s="393">
        <f t="shared" si="0"/>
        <v>5.208333333333333E-3</v>
      </c>
      <c r="AK51" s="397">
        <v>0</v>
      </c>
      <c r="AL51" s="390">
        <v>5</v>
      </c>
      <c r="AM51" s="397"/>
      <c r="AN51" s="391">
        <f t="shared" si="1"/>
        <v>0</v>
      </c>
      <c r="AO51" s="397">
        <v>0</v>
      </c>
      <c r="AP51" s="392">
        <v>8</v>
      </c>
      <c r="AQ51" s="397"/>
      <c r="AR51" s="393">
        <f t="shared" si="2"/>
        <v>0</v>
      </c>
      <c r="AS51" s="394">
        <f t="shared" si="5"/>
        <v>0.5</v>
      </c>
      <c r="AT51" s="395">
        <f t="shared" si="13"/>
        <v>21</v>
      </c>
      <c r="AU51" s="395">
        <f t="shared" si="13"/>
        <v>24</v>
      </c>
      <c r="AV51" s="395">
        <f t="shared" si="7"/>
        <v>504</v>
      </c>
      <c r="AW51" s="396">
        <f t="shared" si="8"/>
        <v>9.9206349206349201E-4</v>
      </c>
      <c r="AX51" s="397"/>
      <c r="AZ51" s="46">
        <v>1</v>
      </c>
    </row>
    <row r="52" spans="16:52" ht="15.75" x14ac:dyDescent="0.25">
      <c r="P52" s="415" t="s">
        <v>1385</v>
      </c>
      <c r="Q52" s="415" t="s">
        <v>1309</v>
      </c>
      <c r="R52" s="388" t="s">
        <v>365</v>
      </c>
      <c r="S52" s="381">
        <f t="shared" si="3"/>
        <v>2024</v>
      </c>
      <c r="T52" s="382">
        <v>45300</v>
      </c>
      <c r="U52" s="382">
        <v>45300</v>
      </c>
      <c r="V52" s="401" t="s">
        <v>1491</v>
      </c>
      <c r="W52" s="384" t="s">
        <v>1492</v>
      </c>
      <c r="X52" s="400" t="s">
        <v>1369</v>
      </c>
      <c r="Y52" s="417" t="s">
        <v>1493</v>
      </c>
      <c r="Z52" s="397" t="s">
        <v>1494</v>
      </c>
      <c r="AA52" s="397">
        <v>1</v>
      </c>
      <c r="AB52" s="397" t="s">
        <v>815</v>
      </c>
      <c r="AC52" s="397">
        <v>0</v>
      </c>
      <c r="AD52" s="390">
        <v>4</v>
      </c>
      <c r="AE52" s="397"/>
      <c r="AF52" s="391">
        <f t="shared" si="4"/>
        <v>0</v>
      </c>
      <c r="AG52" s="418">
        <v>0.5</v>
      </c>
      <c r="AH52" s="392">
        <v>4</v>
      </c>
      <c r="AI52" s="397">
        <v>24</v>
      </c>
      <c r="AJ52" s="393">
        <f t="shared" si="0"/>
        <v>5.208333333333333E-3</v>
      </c>
      <c r="AK52" s="397">
        <v>0</v>
      </c>
      <c r="AL52" s="390">
        <v>5</v>
      </c>
      <c r="AM52" s="397"/>
      <c r="AN52" s="391">
        <f t="shared" si="1"/>
        <v>0</v>
      </c>
      <c r="AO52" s="397">
        <v>0</v>
      </c>
      <c r="AP52" s="392">
        <v>8</v>
      </c>
      <c r="AQ52" s="397"/>
      <c r="AR52" s="393">
        <f t="shared" si="2"/>
        <v>0</v>
      </c>
      <c r="AS52" s="394">
        <f t="shared" si="5"/>
        <v>0.5</v>
      </c>
      <c r="AT52" s="395">
        <f t="shared" si="13"/>
        <v>21</v>
      </c>
      <c r="AU52" s="395">
        <f t="shared" si="13"/>
        <v>24</v>
      </c>
      <c r="AV52" s="395">
        <f t="shared" si="7"/>
        <v>504</v>
      </c>
      <c r="AW52" s="396">
        <f t="shared" si="8"/>
        <v>9.9206349206349201E-4</v>
      </c>
      <c r="AX52" s="397"/>
      <c r="AZ52" s="46">
        <v>1</v>
      </c>
    </row>
    <row r="53" spans="16:52" ht="30" x14ac:dyDescent="0.25">
      <c r="P53" s="415" t="s">
        <v>1385</v>
      </c>
      <c r="Q53" s="415" t="s">
        <v>1309</v>
      </c>
      <c r="R53" s="388" t="s">
        <v>365</v>
      </c>
      <c r="S53" s="381">
        <f t="shared" si="3"/>
        <v>2024</v>
      </c>
      <c r="T53" s="382">
        <v>45300</v>
      </c>
      <c r="U53" s="382">
        <v>45300</v>
      </c>
      <c r="V53" s="398" t="s">
        <v>1370</v>
      </c>
      <c r="W53" s="399" t="s">
        <v>1371</v>
      </c>
      <c r="X53" s="400" t="s">
        <v>1353</v>
      </c>
      <c r="Y53" s="417" t="s">
        <v>1495</v>
      </c>
      <c r="Z53" s="397" t="s">
        <v>1496</v>
      </c>
      <c r="AA53" s="397">
        <v>2</v>
      </c>
      <c r="AB53" s="397" t="s">
        <v>813</v>
      </c>
      <c r="AC53" s="397">
        <v>0</v>
      </c>
      <c r="AD53" s="390">
        <v>4</v>
      </c>
      <c r="AE53" s="397"/>
      <c r="AF53" s="391">
        <f t="shared" si="4"/>
        <v>0</v>
      </c>
      <c r="AG53" s="418">
        <v>1</v>
      </c>
      <c r="AH53" s="392">
        <v>4</v>
      </c>
      <c r="AI53" s="397">
        <v>8</v>
      </c>
      <c r="AJ53" s="393">
        <f t="shared" si="0"/>
        <v>3.125E-2</v>
      </c>
      <c r="AK53" s="397">
        <v>0</v>
      </c>
      <c r="AL53" s="390">
        <v>5</v>
      </c>
      <c r="AM53" s="397"/>
      <c r="AN53" s="391">
        <f t="shared" si="1"/>
        <v>0</v>
      </c>
      <c r="AO53" s="397">
        <v>0</v>
      </c>
      <c r="AP53" s="392">
        <v>8</v>
      </c>
      <c r="AQ53" s="397"/>
      <c r="AR53" s="393">
        <f t="shared" si="2"/>
        <v>0</v>
      </c>
      <c r="AS53" s="394">
        <f t="shared" si="5"/>
        <v>1</v>
      </c>
      <c r="AT53" s="395">
        <f t="shared" si="13"/>
        <v>21</v>
      </c>
      <c r="AU53" s="395">
        <f t="shared" si="13"/>
        <v>8</v>
      </c>
      <c r="AV53" s="395">
        <f t="shared" si="7"/>
        <v>168</v>
      </c>
      <c r="AW53" s="396">
        <f t="shared" si="8"/>
        <v>5.9523809523809521E-3</v>
      </c>
      <c r="AX53" s="397"/>
      <c r="AZ53" s="46">
        <v>1</v>
      </c>
    </row>
    <row r="54" spans="16:52" ht="15.75" x14ac:dyDescent="0.25">
      <c r="P54" s="415" t="s">
        <v>1385</v>
      </c>
      <c r="Q54" s="415" t="s">
        <v>1309</v>
      </c>
      <c r="R54" s="388" t="s">
        <v>365</v>
      </c>
      <c r="S54" s="381">
        <f t="shared" si="3"/>
        <v>2024</v>
      </c>
      <c r="T54" s="382">
        <v>45301</v>
      </c>
      <c r="U54" s="382">
        <v>45301</v>
      </c>
      <c r="V54" s="401" t="s">
        <v>1401</v>
      </c>
      <c r="W54" s="384" t="s">
        <v>1402</v>
      </c>
      <c r="X54" s="385" t="s">
        <v>1357</v>
      </c>
      <c r="Y54" s="417" t="s">
        <v>1497</v>
      </c>
      <c r="Z54" s="397" t="s">
        <v>222</v>
      </c>
      <c r="AA54" s="397" t="s">
        <v>222</v>
      </c>
      <c r="AB54" s="397" t="s">
        <v>222</v>
      </c>
      <c r="AC54" s="397">
        <v>0</v>
      </c>
      <c r="AD54" s="390">
        <v>4</v>
      </c>
      <c r="AE54" s="397"/>
      <c r="AF54" s="391">
        <f t="shared" si="4"/>
        <v>0</v>
      </c>
      <c r="AG54" s="418">
        <v>0.16666666666666666</v>
      </c>
      <c r="AH54" s="392">
        <v>4</v>
      </c>
      <c r="AI54" s="397">
        <v>16</v>
      </c>
      <c r="AJ54" s="393">
        <f t="shared" si="0"/>
        <v>2.6041666666666665E-3</v>
      </c>
      <c r="AK54" s="397">
        <v>0</v>
      </c>
      <c r="AL54" s="390">
        <v>5</v>
      </c>
      <c r="AM54" s="397"/>
      <c r="AN54" s="391">
        <f t="shared" si="1"/>
        <v>0</v>
      </c>
      <c r="AO54" s="397">
        <v>0</v>
      </c>
      <c r="AP54" s="392">
        <v>8</v>
      </c>
      <c r="AQ54" s="397"/>
      <c r="AR54" s="393">
        <f t="shared" si="2"/>
        <v>0</v>
      </c>
      <c r="AS54" s="394">
        <f t="shared" si="5"/>
        <v>0.16666666666666666</v>
      </c>
      <c r="AT54" s="395">
        <f t="shared" si="13"/>
        <v>21</v>
      </c>
      <c r="AU54" s="395">
        <f t="shared" si="13"/>
        <v>16</v>
      </c>
      <c r="AV54" s="395">
        <f t="shared" si="7"/>
        <v>336</v>
      </c>
      <c r="AW54" s="396">
        <f t="shared" si="8"/>
        <v>4.96031746031746E-4</v>
      </c>
      <c r="AX54" s="397"/>
      <c r="AZ54" s="46">
        <v>1</v>
      </c>
    </row>
    <row r="55" spans="16:52" ht="24" x14ac:dyDescent="0.25">
      <c r="P55" s="415" t="s">
        <v>1385</v>
      </c>
      <c r="Q55" s="415" t="s">
        <v>1309</v>
      </c>
      <c r="R55" s="388" t="s">
        <v>365</v>
      </c>
      <c r="S55" s="381">
        <f t="shared" si="3"/>
        <v>2024</v>
      </c>
      <c r="T55" s="382">
        <v>45301</v>
      </c>
      <c r="U55" s="382">
        <v>45301</v>
      </c>
      <c r="V55" s="403" t="s">
        <v>1425</v>
      </c>
      <c r="W55" s="384" t="s">
        <v>1426</v>
      </c>
      <c r="X55" s="385" t="s">
        <v>1364</v>
      </c>
      <c r="Y55" s="417" t="s">
        <v>1498</v>
      </c>
      <c r="Z55" s="397" t="s">
        <v>1499</v>
      </c>
      <c r="AA55" s="397">
        <v>2</v>
      </c>
      <c r="AB55" s="397" t="s">
        <v>813</v>
      </c>
      <c r="AC55" s="397">
        <v>0</v>
      </c>
      <c r="AD55" s="390">
        <v>4</v>
      </c>
      <c r="AE55" s="397"/>
      <c r="AF55" s="391">
        <f t="shared" si="4"/>
        <v>0</v>
      </c>
      <c r="AG55" s="418">
        <v>1.5</v>
      </c>
      <c r="AH55" s="392">
        <v>4</v>
      </c>
      <c r="AI55" s="397">
        <v>8</v>
      </c>
      <c r="AJ55" s="393">
        <f t="shared" si="0"/>
        <v>4.6875E-2</v>
      </c>
      <c r="AK55" s="397">
        <v>0</v>
      </c>
      <c r="AL55" s="390">
        <v>5</v>
      </c>
      <c r="AM55" s="397"/>
      <c r="AN55" s="391">
        <f t="shared" si="1"/>
        <v>0</v>
      </c>
      <c r="AO55" s="397">
        <v>0</v>
      </c>
      <c r="AP55" s="392">
        <v>8</v>
      </c>
      <c r="AQ55" s="397"/>
      <c r="AR55" s="393">
        <f t="shared" si="2"/>
        <v>0</v>
      </c>
      <c r="AS55" s="394">
        <f t="shared" si="5"/>
        <v>1.5</v>
      </c>
      <c r="AT55" s="395">
        <f t="shared" si="13"/>
        <v>21</v>
      </c>
      <c r="AU55" s="395">
        <f t="shared" si="13"/>
        <v>8</v>
      </c>
      <c r="AV55" s="395">
        <f t="shared" si="7"/>
        <v>168</v>
      </c>
      <c r="AW55" s="396">
        <f t="shared" si="8"/>
        <v>8.9285714285714281E-3</v>
      </c>
      <c r="AX55" s="397"/>
      <c r="AZ55" s="46">
        <v>1</v>
      </c>
    </row>
    <row r="56" spans="16:52" ht="24" x14ac:dyDescent="0.25">
      <c r="P56" s="415" t="s">
        <v>1423</v>
      </c>
      <c r="Q56" s="415" t="s">
        <v>1309</v>
      </c>
      <c r="R56" s="388" t="s">
        <v>365</v>
      </c>
      <c r="S56" s="381">
        <f t="shared" si="3"/>
        <v>2024</v>
      </c>
      <c r="T56" s="382">
        <v>45307</v>
      </c>
      <c r="U56" s="382">
        <v>45307</v>
      </c>
      <c r="V56" s="412" t="s">
        <v>1500</v>
      </c>
      <c r="W56" s="413" t="s">
        <v>1501</v>
      </c>
      <c r="X56" s="385" t="s">
        <v>1410</v>
      </c>
      <c r="Y56" s="417" t="s">
        <v>1502</v>
      </c>
      <c r="Z56" s="397" t="s">
        <v>1503</v>
      </c>
      <c r="AA56" s="397">
        <v>1</v>
      </c>
      <c r="AB56" s="397" t="s">
        <v>813</v>
      </c>
      <c r="AC56" s="397">
        <v>0</v>
      </c>
      <c r="AD56" s="390">
        <v>4</v>
      </c>
      <c r="AE56" s="397"/>
      <c r="AF56" s="391">
        <f t="shared" si="4"/>
        <v>0</v>
      </c>
      <c r="AG56" s="397">
        <v>0</v>
      </c>
      <c r="AH56" s="392">
        <v>4</v>
      </c>
      <c r="AI56" s="397"/>
      <c r="AJ56" s="393">
        <f t="shared" si="0"/>
        <v>0</v>
      </c>
      <c r="AK56" s="418">
        <v>1</v>
      </c>
      <c r="AL56" s="390">
        <v>5</v>
      </c>
      <c r="AM56" s="397">
        <v>24</v>
      </c>
      <c r="AN56" s="391">
        <f t="shared" si="1"/>
        <v>8.3333333333333332E-3</v>
      </c>
      <c r="AO56" s="397">
        <v>0</v>
      </c>
      <c r="AP56" s="392">
        <v>8</v>
      </c>
      <c r="AQ56" s="397"/>
      <c r="AR56" s="393">
        <f t="shared" si="2"/>
        <v>0</v>
      </c>
      <c r="AS56" s="394">
        <f t="shared" si="5"/>
        <v>1</v>
      </c>
      <c r="AT56" s="395">
        <f t="shared" si="13"/>
        <v>21</v>
      </c>
      <c r="AU56" s="395">
        <f t="shared" si="13"/>
        <v>24</v>
      </c>
      <c r="AV56" s="395">
        <f t="shared" si="7"/>
        <v>504</v>
      </c>
      <c r="AW56" s="396">
        <f t="shared" si="8"/>
        <v>1.984126984126984E-3</v>
      </c>
      <c r="AX56" s="397"/>
      <c r="AZ56" s="46">
        <v>1</v>
      </c>
    </row>
    <row r="57" spans="16:52" ht="15.75" x14ac:dyDescent="0.25">
      <c r="P57" s="415" t="s">
        <v>1423</v>
      </c>
      <c r="Q57" s="415" t="s">
        <v>1309</v>
      </c>
      <c r="R57" s="388" t="s">
        <v>365</v>
      </c>
      <c r="S57" s="381">
        <f t="shared" si="3"/>
        <v>2024</v>
      </c>
      <c r="T57" s="382">
        <v>45308</v>
      </c>
      <c r="U57" s="382">
        <v>45308</v>
      </c>
      <c r="V57" s="420" t="s">
        <v>1504</v>
      </c>
      <c r="W57" s="421" t="s">
        <v>1505</v>
      </c>
      <c r="X57" s="400" t="s">
        <v>1506</v>
      </c>
      <c r="Y57" s="417" t="s">
        <v>1507</v>
      </c>
      <c r="Z57" s="397" t="s">
        <v>1508</v>
      </c>
      <c r="AA57" s="397" t="s">
        <v>1509</v>
      </c>
      <c r="AB57" s="397" t="s">
        <v>1459</v>
      </c>
      <c r="AC57" s="397">
        <v>0</v>
      </c>
      <c r="AD57" s="390">
        <v>4</v>
      </c>
      <c r="AE57" s="397"/>
      <c r="AF57" s="391">
        <f t="shared" si="4"/>
        <v>0</v>
      </c>
      <c r="AG57" s="397">
        <v>0</v>
      </c>
      <c r="AH57" s="392">
        <v>4</v>
      </c>
      <c r="AI57" s="397"/>
      <c r="AJ57" s="393">
        <f t="shared" si="0"/>
        <v>0</v>
      </c>
      <c r="AK57" s="418">
        <v>2</v>
      </c>
      <c r="AL57" s="390">
        <v>5</v>
      </c>
      <c r="AM57" s="397">
        <v>8</v>
      </c>
      <c r="AN57" s="391">
        <f t="shared" si="1"/>
        <v>0.05</v>
      </c>
      <c r="AO57" s="397">
        <v>0</v>
      </c>
      <c r="AP57" s="392">
        <v>8</v>
      </c>
      <c r="AQ57" s="397"/>
      <c r="AR57" s="393">
        <f t="shared" si="2"/>
        <v>0</v>
      </c>
      <c r="AS57" s="394">
        <f t="shared" si="5"/>
        <v>2</v>
      </c>
      <c r="AT57" s="395">
        <f t="shared" si="13"/>
        <v>21</v>
      </c>
      <c r="AU57" s="395">
        <f t="shared" si="13"/>
        <v>8</v>
      </c>
      <c r="AV57" s="395">
        <f t="shared" si="7"/>
        <v>168</v>
      </c>
      <c r="AW57" s="396">
        <f t="shared" si="8"/>
        <v>1.1904761904761904E-2</v>
      </c>
      <c r="AX57" s="397"/>
      <c r="AZ57" s="46">
        <v>1</v>
      </c>
    </row>
    <row r="58" spans="16:52" ht="30" x14ac:dyDescent="0.25">
      <c r="P58" s="415" t="s">
        <v>1423</v>
      </c>
      <c r="Q58" s="415" t="s">
        <v>1309</v>
      </c>
      <c r="R58" s="388" t="s">
        <v>365</v>
      </c>
      <c r="S58" s="381">
        <f t="shared" si="3"/>
        <v>2024</v>
      </c>
      <c r="T58" s="382">
        <v>45308</v>
      </c>
      <c r="U58" s="382">
        <v>45308</v>
      </c>
      <c r="V58" s="403" t="s">
        <v>1510</v>
      </c>
      <c r="W58" s="384" t="s">
        <v>1511</v>
      </c>
      <c r="X58" s="385" t="s">
        <v>1364</v>
      </c>
      <c r="Y58" s="417" t="s">
        <v>1512</v>
      </c>
      <c r="Z58" s="397" t="s">
        <v>222</v>
      </c>
      <c r="AA58" s="397" t="s">
        <v>222</v>
      </c>
      <c r="AB58" s="397" t="s">
        <v>222</v>
      </c>
      <c r="AC58" s="397">
        <v>0</v>
      </c>
      <c r="AD58" s="390">
        <v>4</v>
      </c>
      <c r="AE58" s="397"/>
      <c r="AF58" s="391">
        <f t="shared" si="4"/>
        <v>0</v>
      </c>
      <c r="AG58" s="397">
        <v>0</v>
      </c>
      <c r="AH58" s="392">
        <v>4</v>
      </c>
      <c r="AI58" s="397"/>
      <c r="AJ58" s="393">
        <f t="shared" si="0"/>
        <v>0</v>
      </c>
      <c r="AK58" s="418">
        <v>0.25</v>
      </c>
      <c r="AL58" s="390">
        <v>5</v>
      </c>
      <c r="AM58" s="397">
        <v>8</v>
      </c>
      <c r="AN58" s="391">
        <f t="shared" si="1"/>
        <v>6.2500000000000003E-3</v>
      </c>
      <c r="AO58" s="397">
        <v>0</v>
      </c>
      <c r="AP58" s="392">
        <v>8</v>
      </c>
      <c r="AQ58" s="397"/>
      <c r="AR58" s="393">
        <f t="shared" si="2"/>
        <v>0</v>
      </c>
      <c r="AS58" s="394">
        <f t="shared" si="5"/>
        <v>0.25</v>
      </c>
      <c r="AT58" s="395">
        <f t="shared" si="13"/>
        <v>21</v>
      </c>
      <c r="AU58" s="395">
        <f t="shared" si="13"/>
        <v>8</v>
      </c>
      <c r="AV58" s="395">
        <f t="shared" si="7"/>
        <v>168</v>
      </c>
      <c r="AW58" s="396">
        <f t="shared" si="8"/>
        <v>1.488095238095238E-3</v>
      </c>
      <c r="AX58" s="397"/>
      <c r="AZ58" s="46">
        <v>1</v>
      </c>
    </row>
    <row r="59" spans="16:52" ht="30" x14ac:dyDescent="0.25">
      <c r="P59" s="415" t="s">
        <v>1423</v>
      </c>
      <c r="Q59" s="415" t="s">
        <v>1309</v>
      </c>
      <c r="R59" s="388" t="s">
        <v>365</v>
      </c>
      <c r="S59" s="381">
        <f t="shared" si="3"/>
        <v>2024</v>
      </c>
      <c r="T59" s="382">
        <v>45309</v>
      </c>
      <c r="U59" s="382">
        <v>45309</v>
      </c>
      <c r="V59" s="405" t="s">
        <v>1513</v>
      </c>
      <c r="W59" s="384" t="s">
        <v>1514</v>
      </c>
      <c r="X59" s="385" t="s">
        <v>1410</v>
      </c>
      <c r="Y59" s="417" t="s">
        <v>1515</v>
      </c>
      <c r="Z59" s="397" t="s">
        <v>222</v>
      </c>
      <c r="AA59" s="397" t="s">
        <v>222</v>
      </c>
      <c r="AB59" s="397" t="s">
        <v>222</v>
      </c>
      <c r="AC59" s="397">
        <v>0</v>
      </c>
      <c r="AD59" s="390">
        <v>4</v>
      </c>
      <c r="AE59" s="397"/>
      <c r="AF59" s="391">
        <f t="shared" si="4"/>
        <v>0</v>
      </c>
      <c r="AG59" s="397">
        <v>0</v>
      </c>
      <c r="AH59" s="392">
        <v>4</v>
      </c>
      <c r="AI59" s="397"/>
      <c r="AJ59" s="393">
        <f t="shared" si="0"/>
        <v>0</v>
      </c>
      <c r="AK59" s="418">
        <v>0.25</v>
      </c>
      <c r="AL59" s="390">
        <v>5</v>
      </c>
      <c r="AM59" s="397">
        <v>24</v>
      </c>
      <c r="AN59" s="391">
        <f t="shared" si="1"/>
        <v>2.0833333333333333E-3</v>
      </c>
      <c r="AO59" s="397">
        <v>0</v>
      </c>
      <c r="AP59" s="392">
        <v>8</v>
      </c>
      <c r="AQ59" s="397"/>
      <c r="AR59" s="393">
        <f t="shared" si="2"/>
        <v>0</v>
      </c>
      <c r="AS59" s="394">
        <f t="shared" si="5"/>
        <v>0.25</v>
      </c>
      <c r="AT59" s="395">
        <f t="shared" si="13"/>
        <v>21</v>
      </c>
      <c r="AU59" s="395">
        <f t="shared" si="13"/>
        <v>24</v>
      </c>
      <c r="AV59" s="395">
        <f t="shared" si="7"/>
        <v>504</v>
      </c>
      <c r="AW59" s="396">
        <f t="shared" si="8"/>
        <v>4.96031746031746E-4</v>
      </c>
      <c r="AX59" s="397"/>
      <c r="AZ59" s="46">
        <v>1</v>
      </c>
    </row>
    <row r="60" spans="16:52" ht="15.75" x14ac:dyDescent="0.25">
      <c r="P60" s="415" t="s">
        <v>1423</v>
      </c>
      <c r="Q60" s="415" t="s">
        <v>1309</v>
      </c>
      <c r="R60" s="388" t="s">
        <v>365</v>
      </c>
      <c r="S60" s="381">
        <f t="shared" si="3"/>
        <v>2024</v>
      </c>
      <c r="T60" s="382">
        <v>45309</v>
      </c>
      <c r="U60" s="382">
        <v>45309</v>
      </c>
      <c r="V60" s="403" t="s">
        <v>1516</v>
      </c>
      <c r="W60" s="384" t="s">
        <v>1517</v>
      </c>
      <c r="X60" s="385" t="s">
        <v>1364</v>
      </c>
      <c r="Y60" s="417" t="s">
        <v>1518</v>
      </c>
      <c r="Z60" s="397" t="s">
        <v>222</v>
      </c>
      <c r="AA60" s="397" t="s">
        <v>222</v>
      </c>
      <c r="AB60" s="397" t="s">
        <v>222</v>
      </c>
      <c r="AC60" s="397">
        <v>0</v>
      </c>
      <c r="AD60" s="390">
        <v>4</v>
      </c>
      <c r="AE60" s="397"/>
      <c r="AF60" s="391">
        <f t="shared" si="4"/>
        <v>0</v>
      </c>
      <c r="AG60" s="397">
        <v>0</v>
      </c>
      <c r="AH60" s="392">
        <v>4</v>
      </c>
      <c r="AI60" s="397"/>
      <c r="AJ60" s="393">
        <f t="shared" si="0"/>
        <v>0</v>
      </c>
      <c r="AK60" s="418">
        <v>1</v>
      </c>
      <c r="AL60" s="390">
        <v>5</v>
      </c>
      <c r="AM60" s="397">
        <v>8</v>
      </c>
      <c r="AN60" s="391">
        <f t="shared" si="1"/>
        <v>2.5000000000000001E-2</v>
      </c>
      <c r="AO60" s="397">
        <v>0</v>
      </c>
      <c r="AP60" s="392">
        <v>8</v>
      </c>
      <c r="AQ60" s="397"/>
      <c r="AR60" s="393">
        <f t="shared" si="2"/>
        <v>0</v>
      </c>
      <c r="AS60" s="394">
        <f t="shared" si="5"/>
        <v>1</v>
      </c>
      <c r="AT60" s="395">
        <f t="shared" si="13"/>
        <v>21</v>
      </c>
      <c r="AU60" s="395">
        <f t="shared" si="13"/>
        <v>8</v>
      </c>
      <c r="AV60" s="395">
        <f t="shared" si="7"/>
        <v>168</v>
      </c>
      <c r="AW60" s="396">
        <f t="shared" si="8"/>
        <v>5.9523809523809521E-3</v>
      </c>
      <c r="AX60" s="397"/>
      <c r="AZ60" s="46">
        <v>1</v>
      </c>
    </row>
    <row r="61" spans="16:52" ht="24" x14ac:dyDescent="0.25">
      <c r="P61" s="415" t="s">
        <v>1423</v>
      </c>
      <c r="Q61" s="415" t="s">
        <v>1309</v>
      </c>
      <c r="R61" s="388" t="s">
        <v>365</v>
      </c>
      <c r="S61" s="381">
        <f t="shared" si="3"/>
        <v>2024</v>
      </c>
      <c r="T61" s="382">
        <v>45309</v>
      </c>
      <c r="U61" s="382">
        <v>45309</v>
      </c>
      <c r="V61" s="420" t="s">
        <v>1519</v>
      </c>
      <c r="W61" s="421" t="s">
        <v>1520</v>
      </c>
      <c r="X61" s="400" t="s">
        <v>1521</v>
      </c>
      <c r="Y61" s="417" t="s">
        <v>1522</v>
      </c>
      <c r="Z61" s="397" t="s">
        <v>1523</v>
      </c>
      <c r="AA61" s="397" t="s">
        <v>1524</v>
      </c>
      <c r="AB61" s="397" t="s">
        <v>1459</v>
      </c>
      <c r="AC61" s="397">
        <v>0</v>
      </c>
      <c r="AD61" s="390">
        <v>4</v>
      </c>
      <c r="AE61" s="397"/>
      <c r="AF61" s="391">
        <f t="shared" si="4"/>
        <v>0</v>
      </c>
      <c r="AG61" s="397">
        <v>0</v>
      </c>
      <c r="AH61" s="392">
        <v>4</v>
      </c>
      <c r="AI61" s="397"/>
      <c r="AJ61" s="393">
        <f t="shared" si="0"/>
        <v>0</v>
      </c>
      <c r="AK61" s="418">
        <v>2</v>
      </c>
      <c r="AL61" s="390">
        <v>5</v>
      </c>
      <c r="AM61" s="397">
        <v>8</v>
      </c>
      <c r="AN61" s="391">
        <f t="shared" si="1"/>
        <v>0.05</v>
      </c>
      <c r="AO61" s="397">
        <v>0</v>
      </c>
      <c r="AP61" s="392">
        <v>8</v>
      </c>
      <c r="AQ61" s="397"/>
      <c r="AR61" s="393">
        <f t="shared" si="2"/>
        <v>0</v>
      </c>
      <c r="AS61" s="394">
        <f t="shared" si="5"/>
        <v>2</v>
      </c>
      <c r="AT61" s="395">
        <f t="shared" si="13"/>
        <v>21</v>
      </c>
      <c r="AU61" s="395">
        <f t="shared" si="13"/>
        <v>8</v>
      </c>
      <c r="AV61" s="395">
        <f t="shared" si="7"/>
        <v>168</v>
      </c>
      <c r="AW61" s="396">
        <f t="shared" si="8"/>
        <v>1.1904761904761904E-2</v>
      </c>
      <c r="AX61" s="397"/>
      <c r="AZ61" s="46">
        <v>1</v>
      </c>
    </row>
    <row r="62" spans="16:52" ht="30" x14ac:dyDescent="0.25">
      <c r="P62" s="415" t="s">
        <v>1423</v>
      </c>
      <c r="Q62" s="415" t="s">
        <v>1309</v>
      </c>
      <c r="R62" s="388" t="s">
        <v>365</v>
      </c>
      <c r="S62" s="381">
        <f t="shared" si="3"/>
        <v>2024</v>
      </c>
      <c r="T62" s="382">
        <v>45310</v>
      </c>
      <c r="U62" s="382">
        <v>45310</v>
      </c>
      <c r="V62" s="416" t="s">
        <v>1525</v>
      </c>
      <c r="W62" s="384" t="s">
        <v>1526</v>
      </c>
      <c r="X62" s="385" t="s">
        <v>1375</v>
      </c>
      <c r="Y62" s="417" t="s">
        <v>1527</v>
      </c>
      <c r="Z62" s="397" t="s">
        <v>1463</v>
      </c>
      <c r="AA62" s="397">
        <v>1</v>
      </c>
      <c r="AB62" s="397" t="s">
        <v>813</v>
      </c>
      <c r="AC62" s="397">
        <v>0</v>
      </c>
      <c r="AD62" s="390">
        <v>4</v>
      </c>
      <c r="AE62" s="397"/>
      <c r="AF62" s="391">
        <f t="shared" si="4"/>
        <v>0</v>
      </c>
      <c r="AG62" s="397">
        <v>0</v>
      </c>
      <c r="AH62" s="392">
        <v>4</v>
      </c>
      <c r="AI62" s="397"/>
      <c r="AJ62" s="393">
        <f t="shared" si="0"/>
        <v>0</v>
      </c>
      <c r="AK62" s="418">
        <v>0.25</v>
      </c>
      <c r="AL62" s="390">
        <v>5</v>
      </c>
      <c r="AM62" s="397">
        <v>24</v>
      </c>
      <c r="AN62" s="391">
        <f t="shared" si="1"/>
        <v>2.0833333333333333E-3</v>
      </c>
      <c r="AO62" s="397">
        <v>0</v>
      </c>
      <c r="AP62" s="392">
        <v>8</v>
      </c>
      <c r="AQ62" s="397"/>
      <c r="AR62" s="393">
        <f t="shared" si="2"/>
        <v>0</v>
      </c>
      <c r="AS62" s="394">
        <f t="shared" si="5"/>
        <v>0.25</v>
      </c>
      <c r="AT62" s="395">
        <f t="shared" si="13"/>
        <v>21</v>
      </c>
      <c r="AU62" s="395">
        <f t="shared" si="13"/>
        <v>24</v>
      </c>
      <c r="AV62" s="395">
        <f t="shared" si="7"/>
        <v>504</v>
      </c>
      <c r="AW62" s="396">
        <f t="shared" si="8"/>
        <v>4.96031746031746E-4</v>
      </c>
      <c r="AX62" s="397"/>
      <c r="AZ62" s="46">
        <v>1</v>
      </c>
    </row>
    <row r="63" spans="16:52" ht="15.75" x14ac:dyDescent="0.25">
      <c r="P63" s="415" t="s">
        <v>1439</v>
      </c>
      <c r="Q63" s="415" t="s">
        <v>1309</v>
      </c>
      <c r="R63" s="388" t="s">
        <v>365</v>
      </c>
      <c r="S63" s="381">
        <f t="shared" si="3"/>
        <v>2024</v>
      </c>
      <c r="T63" s="382">
        <v>45313</v>
      </c>
      <c r="U63" s="382">
        <v>45313</v>
      </c>
      <c r="V63" s="405" t="s">
        <v>1528</v>
      </c>
      <c r="W63" s="384" t="s">
        <v>1529</v>
      </c>
      <c r="X63" s="385" t="s">
        <v>1347</v>
      </c>
      <c r="Y63" s="417" t="s">
        <v>1530</v>
      </c>
      <c r="Z63" s="397" t="s">
        <v>222</v>
      </c>
      <c r="AA63" s="397" t="s">
        <v>222</v>
      </c>
      <c r="AB63" s="397" t="s">
        <v>222</v>
      </c>
      <c r="AC63" s="397">
        <v>0</v>
      </c>
      <c r="AD63" s="390">
        <v>4</v>
      </c>
      <c r="AE63" s="397"/>
      <c r="AF63" s="391">
        <f t="shared" si="4"/>
        <v>0</v>
      </c>
      <c r="AG63" s="397">
        <v>0</v>
      </c>
      <c r="AH63" s="392">
        <v>4</v>
      </c>
      <c r="AI63" s="397"/>
      <c r="AJ63" s="393">
        <f t="shared" si="0"/>
        <v>0</v>
      </c>
      <c r="AK63" s="397">
        <v>0</v>
      </c>
      <c r="AL63" s="390">
        <v>5</v>
      </c>
      <c r="AM63" s="397"/>
      <c r="AN63" s="391">
        <f t="shared" si="1"/>
        <v>0</v>
      </c>
      <c r="AO63" s="418">
        <v>0.5</v>
      </c>
      <c r="AP63" s="392">
        <v>8</v>
      </c>
      <c r="AQ63" s="397">
        <v>24</v>
      </c>
      <c r="AR63" s="393">
        <f t="shared" si="2"/>
        <v>2.6041666666666665E-3</v>
      </c>
      <c r="AS63" s="394">
        <f t="shared" si="5"/>
        <v>0.5</v>
      </c>
      <c r="AT63" s="395">
        <f t="shared" si="13"/>
        <v>21</v>
      </c>
      <c r="AU63" s="395">
        <f t="shared" si="13"/>
        <v>24</v>
      </c>
      <c r="AV63" s="395">
        <f t="shared" si="7"/>
        <v>504</v>
      </c>
      <c r="AW63" s="396">
        <f t="shared" si="8"/>
        <v>9.9206349206349201E-4</v>
      </c>
      <c r="AX63" s="397"/>
      <c r="AZ63" s="46">
        <v>1</v>
      </c>
    </row>
    <row r="64" spans="16:52" ht="24" x14ac:dyDescent="0.25">
      <c r="P64" s="415" t="s">
        <v>1439</v>
      </c>
      <c r="Q64" s="415" t="s">
        <v>1309</v>
      </c>
      <c r="R64" s="388" t="s">
        <v>365</v>
      </c>
      <c r="S64" s="381">
        <f t="shared" si="3"/>
        <v>2024</v>
      </c>
      <c r="T64" s="382">
        <v>45313</v>
      </c>
      <c r="U64" s="382">
        <v>45313</v>
      </c>
      <c r="V64" s="410" t="s">
        <v>1531</v>
      </c>
      <c r="W64" s="384" t="s">
        <v>1532</v>
      </c>
      <c r="X64" s="385" t="s">
        <v>1375</v>
      </c>
      <c r="Y64" s="417" t="s">
        <v>1533</v>
      </c>
      <c r="Z64" s="397" t="s">
        <v>222</v>
      </c>
      <c r="AA64" s="397" t="s">
        <v>222</v>
      </c>
      <c r="AB64" s="397" t="s">
        <v>222</v>
      </c>
      <c r="AC64" s="397">
        <v>0</v>
      </c>
      <c r="AD64" s="390">
        <v>4</v>
      </c>
      <c r="AE64" s="397"/>
      <c r="AF64" s="391">
        <f t="shared" si="4"/>
        <v>0</v>
      </c>
      <c r="AG64" s="397">
        <v>0</v>
      </c>
      <c r="AH64" s="392">
        <v>4</v>
      </c>
      <c r="AI64" s="397"/>
      <c r="AJ64" s="393">
        <f t="shared" si="0"/>
        <v>0</v>
      </c>
      <c r="AK64" s="397">
        <v>0</v>
      </c>
      <c r="AL64" s="390">
        <v>5</v>
      </c>
      <c r="AM64" s="397"/>
      <c r="AN64" s="391">
        <f t="shared" si="1"/>
        <v>0</v>
      </c>
      <c r="AO64" s="418">
        <v>2.5</v>
      </c>
      <c r="AP64" s="392">
        <v>8</v>
      </c>
      <c r="AQ64" s="397">
        <v>24</v>
      </c>
      <c r="AR64" s="393">
        <f t="shared" si="2"/>
        <v>1.3020833333333334E-2</v>
      </c>
      <c r="AS64" s="394">
        <f t="shared" si="5"/>
        <v>2.5</v>
      </c>
      <c r="AT64" s="395">
        <f t="shared" si="13"/>
        <v>21</v>
      </c>
      <c r="AU64" s="395">
        <f t="shared" si="13"/>
        <v>24</v>
      </c>
      <c r="AV64" s="395">
        <f t="shared" si="7"/>
        <v>504</v>
      </c>
      <c r="AW64" s="396">
        <f t="shared" si="8"/>
        <v>4.96031746031746E-3</v>
      </c>
      <c r="AX64" s="397"/>
      <c r="AZ64" s="46">
        <v>1</v>
      </c>
    </row>
    <row r="65" spans="16:52" ht="24" x14ac:dyDescent="0.25">
      <c r="P65" s="415" t="s">
        <v>1439</v>
      </c>
      <c r="Q65" s="415" t="s">
        <v>1309</v>
      </c>
      <c r="R65" s="388" t="s">
        <v>365</v>
      </c>
      <c r="S65" s="381">
        <f t="shared" si="3"/>
        <v>2024</v>
      </c>
      <c r="T65" s="382">
        <v>45313</v>
      </c>
      <c r="U65" s="382">
        <v>45313</v>
      </c>
      <c r="V65" s="416" t="s">
        <v>1534</v>
      </c>
      <c r="W65" s="384" t="s">
        <v>1535</v>
      </c>
      <c r="X65" s="385" t="s">
        <v>1375</v>
      </c>
      <c r="Y65" s="417" t="s">
        <v>1536</v>
      </c>
      <c r="Z65" s="397" t="s">
        <v>1537</v>
      </c>
      <c r="AA65" s="397">
        <v>1</v>
      </c>
      <c r="AB65" s="397" t="s">
        <v>1400</v>
      </c>
      <c r="AC65" s="397">
        <v>0</v>
      </c>
      <c r="AD65" s="390">
        <v>4</v>
      </c>
      <c r="AE65" s="397"/>
      <c r="AF65" s="391">
        <f t="shared" si="4"/>
        <v>0</v>
      </c>
      <c r="AG65" s="397">
        <v>0</v>
      </c>
      <c r="AH65" s="392">
        <v>4</v>
      </c>
      <c r="AI65" s="397"/>
      <c r="AJ65" s="393">
        <f t="shared" si="0"/>
        <v>0</v>
      </c>
      <c r="AK65" s="397">
        <v>0</v>
      </c>
      <c r="AL65" s="390">
        <v>5</v>
      </c>
      <c r="AM65" s="397"/>
      <c r="AN65" s="391">
        <f t="shared" si="1"/>
        <v>0</v>
      </c>
      <c r="AO65" s="418">
        <v>0.5</v>
      </c>
      <c r="AP65" s="392">
        <v>8</v>
      </c>
      <c r="AQ65" s="397">
        <v>24</v>
      </c>
      <c r="AR65" s="393">
        <f t="shared" si="2"/>
        <v>2.6041666666666665E-3</v>
      </c>
      <c r="AS65" s="394">
        <f t="shared" si="5"/>
        <v>0.5</v>
      </c>
      <c r="AT65" s="395">
        <f t="shared" si="13"/>
        <v>21</v>
      </c>
      <c r="AU65" s="395">
        <f t="shared" si="13"/>
        <v>24</v>
      </c>
      <c r="AV65" s="395">
        <f t="shared" si="7"/>
        <v>504</v>
      </c>
      <c r="AW65" s="396">
        <f t="shared" si="8"/>
        <v>9.9206349206349201E-4</v>
      </c>
      <c r="AX65" s="397"/>
      <c r="AZ65" s="46">
        <v>1</v>
      </c>
    </row>
    <row r="66" spans="16:52" ht="24" x14ac:dyDescent="0.25">
      <c r="P66" s="415" t="s">
        <v>1439</v>
      </c>
      <c r="Q66" s="415" t="s">
        <v>1309</v>
      </c>
      <c r="R66" s="388" t="s">
        <v>365</v>
      </c>
      <c r="S66" s="381">
        <f t="shared" si="3"/>
        <v>2024</v>
      </c>
      <c r="T66" s="382">
        <v>45313</v>
      </c>
      <c r="U66" s="382">
        <v>45313</v>
      </c>
      <c r="V66" s="412" t="s">
        <v>1538</v>
      </c>
      <c r="W66" s="384" t="s">
        <v>1539</v>
      </c>
      <c r="X66" s="385" t="s">
        <v>1410</v>
      </c>
      <c r="Y66" s="417" t="s">
        <v>1540</v>
      </c>
      <c r="Z66" s="397" t="s">
        <v>1541</v>
      </c>
      <c r="AA66" s="397">
        <v>1</v>
      </c>
      <c r="AB66" s="397" t="s">
        <v>1400</v>
      </c>
      <c r="AC66" s="397">
        <v>0</v>
      </c>
      <c r="AD66" s="390">
        <v>4</v>
      </c>
      <c r="AE66" s="397"/>
      <c r="AF66" s="391">
        <f t="shared" si="4"/>
        <v>0</v>
      </c>
      <c r="AG66" s="397">
        <v>0</v>
      </c>
      <c r="AH66" s="392">
        <v>4</v>
      </c>
      <c r="AI66" s="397"/>
      <c r="AJ66" s="393">
        <f t="shared" si="0"/>
        <v>0</v>
      </c>
      <c r="AK66" s="397">
        <v>0</v>
      </c>
      <c r="AL66" s="390">
        <v>5</v>
      </c>
      <c r="AM66" s="397"/>
      <c r="AN66" s="391">
        <f t="shared" si="1"/>
        <v>0</v>
      </c>
      <c r="AO66" s="418">
        <v>0.5</v>
      </c>
      <c r="AP66" s="392">
        <v>8</v>
      </c>
      <c r="AQ66" s="397">
        <v>24</v>
      </c>
      <c r="AR66" s="393">
        <f t="shared" si="2"/>
        <v>2.6041666666666665E-3</v>
      </c>
      <c r="AS66" s="394">
        <f t="shared" si="5"/>
        <v>0.5</v>
      </c>
      <c r="AT66" s="395">
        <f t="shared" si="13"/>
        <v>21</v>
      </c>
      <c r="AU66" s="395">
        <f t="shared" si="13"/>
        <v>24</v>
      </c>
      <c r="AV66" s="395">
        <f t="shared" si="7"/>
        <v>504</v>
      </c>
      <c r="AW66" s="396">
        <f t="shared" si="8"/>
        <v>9.9206349206349201E-4</v>
      </c>
      <c r="AX66" s="397"/>
      <c r="AZ66" s="46">
        <v>1</v>
      </c>
    </row>
    <row r="67" spans="16:52" ht="30" x14ac:dyDescent="0.25">
      <c r="P67" s="415" t="s">
        <v>1439</v>
      </c>
      <c r="Q67" s="415" t="s">
        <v>1309</v>
      </c>
      <c r="R67" s="388" t="s">
        <v>365</v>
      </c>
      <c r="S67" s="381">
        <f t="shared" si="3"/>
        <v>2024</v>
      </c>
      <c r="T67" s="382">
        <v>45313</v>
      </c>
      <c r="U67" s="382">
        <v>45313</v>
      </c>
      <c r="V67" s="422" t="s">
        <v>1542</v>
      </c>
      <c r="W67" s="384" t="s">
        <v>1543</v>
      </c>
      <c r="X67" s="385" t="s">
        <v>1410</v>
      </c>
      <c r="Y67" s="417" t="s">
        <v>1544</v>
      </c>
      <c r="Z67" s="397" t="s">
        <v>1541</v>
      </c>
      <c r="AA67" s="397">
        <v>1</v>
      </c>
      <c r="AB67" s="397" t="s">
        <v>1400</v>
      </c>
      <c r="AC67" s="397">
        <v>0</v>
      </c>
      <c r="AD67" s="390">
        <v>4</v>
      </c>
      <c r="AE67" s="397"/>
      <c r="AF67" s="391">
        <f t="shared" si="4"/>
        <v>0</v>
      </c>
      <c r="AG67" s="397">
        <v>0</v>
      </c>
      <c r="AH67" s="392">
        <v>4</v>
      </c>
      <c r="AI67" s="397"/>
      <c r="AJ67" s="393">
        <f t="shared" si="0"/>
        <v>0</v>
      </c>
      <c r="AK67" s="397">
        <v>0</v>
      </c>
      <c r="AL67" s="390">
        <v>5</v>
      </c>
      <c r="AM67" s="397"/>
      <c r="AN67" s="391">
        <f t="shared" si="1"/>
        <v>0</v>
      </c>
      <c r="AO67" s="418">
        <v>0.5</v>
      </c>
      <c r="AP67" s="392">
        <v>8</v>
      </c>
      <c r="AQ67" s="397">
        <v>24</v>
      </c>
      <c r="AR67" s="393">
        <f t="shared" si="2"/>
        <v>2.6041666666666665E-3</v>
      </c>
      <c r="AS67" s="394">
        <f t="shared" si="5"/>
        <v>0.5</v>
      </c>
      <c r="AT67" s="395">
        <f t="shared" si="13"/>
        <v>21</v>
      </c>
      <c r="AU67" s="395">
        <f t="shared" si="13"/>
        <v>24</v>
      </c>
      <c r="AV67" s="395">
        <f t="shared" si="7"/>
        <v>504</v>
      </c>
      <c r="AW67" s="396">
        <f t="shared" si="8"/>
        <v>9.9206349206349201E-4</v>
      </c>
      <c r="AX67" s="397"/>
      <c r="AZ67" s="46">
        <v>1</v>
      </c>
    </row>
    <row r="68" spans="16:52" ht="30" x14ac:dyDescent="0.25">
      <c r="P68" s="415" t="s">
        <v>1439</v>
      </c>
      <c r="Q68" s="415" t="s">
        <v>1309</v>
      </c>
      <c r="R68" s="388" t="s">
        <v>365</v>
      </c>
      <c r="S68" s="381">
        <f t="shared" si="3"/>
        <v>2024</v>
      </c>
      <c r="T68" s="382">
        <v>45314</v>
      </c>
      <c r="U68" s="382">
        <v>45314</v>
      </c>
      <c r="V68" s="383" t="s">
        <v>1545</v>
      </c>
      <c r="W68" s="384" t="s">
        <v>1514</v>
      </c>
      <c r="X68" s="385" t="s">
        <v>1410</v>
      </c>
      <c r="Y68" s="417" t="s">
        <v>1546</v>
      </c>
      <c r="Z68" s="397" t="s">
        <v>1547</v>
      </c>
      <c r="AA68" s="397">
        <v>1</v>
      </c>
      <c r="AB68" s="397" t="s">
        <v>1400</v>
      </c>
      <c r="AC68" s="397">
        <v>0</v>
      </c>
      <c r="AD68" s="390">
        <v>4</v>
      </c>
      <c r="AE68" s="397"/>
      <c r="AF68" s="391">
        <f t="shared" si="4"/>
        <v>0</v>
      </c>
      <c r="AG68" s="397">
        <v>0</v>
      </c>
      <c r="AH68" s="392">
        <v>4</v>
      </c>
      <c r="AI68" s="397"/>
      <c r="AJ68" s="393">
        <f t="shared" si="0"/>
        <v>0</v>
      </c>
      <c r="AK68" s="397">
        <v>0</v>
      </c>
      <c r="AL68" s="390">
        <v>5</v>
      </c>
      <c r="AM68" s="397"/>
      <c r="AN68" s="391">
        <f t="shared" si="1"/>
        <v>0</v>
      </c>
      <c r="AO68" s="418">
        <v>1</v>
      </c>
      <c r="AP68" s="392">
        <v>8</v>
      </c>
      <c r="AQ68" s="397">
        <v>24</v>
      </c>
      <c r="AR68" s="393">
        <f t="shared" si="2"/>
        <v>5.208333333333333E-3</v>
      </c>
      <c r="AS68" s="394">
        <f t="shared" si="5"/>
        <v>1</v>
      </c>
      <c r="AT68" s="395">
        <f t="shared" si="13"/>
        <v>21</v>
      </c>
      <c r="AU68" s="395">
        <f t="shared" si="13"/>
        <v>24</v>
      </c>
      <c r="AV68" s="395">
        <f t="shared" si="7"/>
        <v>504</v>
      </c>
      <c r="AW68" s="396">
        <f t="shared" si="8"/>
        <v>1.984126984126984E-3</v>
      </c>
      <c r="AX68" s="397"/>
      <c r="AZ68" s="46">
        <v>1</v>
      </c>
    </row>
    <row r="69" spans="16:52" ht="15.75" x14ac:dyDescent="0.25">
      <c r="P69" s="415" t="s">
        <v>1439</v>
      </c>
      <c r="Q69" s="415" t="s">
        <v>1309</v>
      </c>
      <c r="R69" s="388" t="s">
        <v>365</v>
      </c>
      <c r="S69" s="381">
        <f t="shared" si="3"/>
        <v>2024</v>
      </c>
      <c r="T69" s="382">
        <v>45315</v>
      </c>
      <c r="U69" s="382">
        <v>45315</v>
      </c>
      <c r="V69" s="401" t="s">
        <v>1548</v>
      </c>
      <c r="W69" s="384" t="s">
        <v>1549</v>
      </c>
      <c r="X69" s="385" t="s">
        <v>1357</v>
      </c>
      <c r="Y69" s="417" t="s">
        <v>1550</v>
      </c>
      <c r="Z69" s="397" t="s">
        <v>222</v>
      </c>
      <c r="AA69" s="397" t="s">
        <v>222</v>
      </c>
      <c r="AB69" s="397" t="s">
        <v>222</v>
      </c>
      <c r="AC69" s="397">
        <v>0</v>
      </c>
      <c r="AD69" s="390">
        <v>4</v>
      </c>
      <c r="AE69" s="397"/>
      <c r="AF69" s="391">
        <f t="shared" si="4"/>
        <v>0</v>
      </c>
      <c r="AG69" s="397">
        <v>0</v>
      </c>
      <c r="AH69" s="392">
        <v>4</v>
      </c>
      <c r="AI69" s="397"/>
      <c r="AJ69" s="393">
        <f t="shared" ref="AJ69:AJ132" si="14">IFERROR(AG69/(AH69*AI69),0)</f>
        <v>0</v>
      </c>
      <c r="AK69" s="397">
        <v>0</v>
      </c>
      <c r="AL69" s="390">
        <v>5</v>
      </c>
      <c r="AM69" s="397"/>
      <c r="AN69" s="391">
        <f t="shared" ref="AN69:AN132" si="15">IFERROR(AK69/(AL69*AM69),0)</f>
        <v>0</v>
      </c>
      <c r="AO69" s="418">
        <v>0.25</v>
      </c>
      <c r="AP69" s="392">
        <v>8</v>
      </c>
      <c r="AQ69" s="397">
        <v>16</v>
      </c>
      <c r="AR69" s="393">
        <f t="shared" ref="AR69:AR132" si="16">IFERROR(AO69/(AP69*AQ69),0)</f>
        <v>1.953125E-3</v>
      </c>
      <c r="AS69" s="394">
        <f t="shared" si="5"/>
        <v>0.25</v>
      </c>
      <c r="AT69" s="395">
        <f t="shared" si="13"/>
        <v>21</v>
      </c>
      <c r="AU69" s="395">
        <f t="shared" si="13"/>
        <v>16</v>
      </c>
      <c r="AV69" s="395">
        <f t="shared" si="7"/>
        <v>336</v>
      </c>
      <c r="AW69" s="396">
        <f t="shared" si="8"/>
        <v>7.4404761904761901E-4</v>
      </c>
      <c r="AX69" s="397"/>
      <c r="AZ69" s="46">
        <v>1</v>
      </c>
    </row>
    <row r="70" spans="16:52" ht="15.75" x14ac:dyDescent="0.25">
      <c r="P70" s="415" t="s">
        <v>1439</v>
      </c>
      <c r="Q70" s="415" t="s">
        <v>1309</v>
      </c>
      <c r="R70" s="388" t="s">
        <v>365</v>
      </c>
      <c r="S70" s="381">
        <f t="shared" ref="S70:S119" si="17">YEAR(T70)</f>
        <v>2024</v>
      </c>
      <c r="T70" s="382">
        <v>45316</v>
      </c>
      <c r="U70" s="382">
        <v>45316</v>
      </c>
      <c r="V70" s="423" t="s">
        <v>1551</v>
      </c>
      <c r="W70" s="384" t="s">
        <v>1552</v>
      </c>
      <c r="X70" s="385" t="s">
        <v>1410</v>
      </c>
      <c r="Y70" s="417" t="s">
        <v>1553</v>
      </c>
      <c r="Z70" s="397" t="s">
        <v>1554</v>
      </c>
      <c r="AA70" s="397">
        <v>2</v>
      </c>
      <c r="AB70" s="397" t="s">
        <v>813</v>
      </c>
      <c r="AC70" s="397">
        <v>0</v>
      </c>
      <c r="AD70" s="390">
        <v>4</v>
      </c>
      <c r="AE70" s="397"/>
      <c r="AF70" s="391">
        <f t="shared" ref="AF70:AF101" si="18">IFERROR(AC70/(AD70*AE70),0)</f>
        <v>0</v>
      </c>
      <c r="AG70" s="397">
        <v>0</v>
      </c>
      <c r="AH70" s="392">
        <v>4</v>
      </c>
      <c r="AI70" s="397"/>
      <c r="AJ70" s="393">
        <f t="shared" si="14"/>
        <v>0</v>
      </c>
      <c r="AK70" s="397">
        <v>0</v>
      </c>
      <c r="AL70" s="390">
        <v>5</v>
      </c>
      <c r="AM70" s="397"/>
      <c r="AN70" s="391">
        <f t="shared" si="15"/>
        <v>0</v>
      </c>
      <c r="AO70" s="418">
        <v>5.5</v>
      </c>
      <c r="AP70" s="392">
        <v>8</v>
      </c>
      <c r="AQ70" s="397">
        <v>24</v>
      </c>
      <c r="AR70" s="393">
        <f t="shared" si="16"/>
        <v>2.8645833333333332E-2</v>
      </c>
      <c r="AS70" s="394">
        <f t="shared" ref="AS70:AS81" si="19">SUM(AC70,AG70,AK70,AO70,)</f>
        <v>5.5</v>
      </c>
      <c r="AT70" s="395">
        <f t="shared" si="13"/>
        <v>21</v>
      </c>
      <c r="AU70" s="395">
        <f t="shared" si="13"/>
        <v>24</v>
      </c>
      <c r="AV70" s="395">
        <f t="shared" ref="AV70:AV81" si="20">AT70*AU70</f>
        <v>504</v>
      </c>
      <c r="AW70" s="396">
        <f t="shared" ref="AW70:AW81" si="21">AS70/(AT70*AU70)</f>
        <v>1.0912698412698412E-2</v>
      </c>
      <c r="AX70" s="397"/>
      <c r="AZ70" s="46">
        <v>1</v>
      </c>
    </row>
    <row r="71" spans="16:52" ht="30" x14ac:dyDescent="0.25">
      <c r="P71" s="415" t="s">
        <v>1439</v>
      </c>
      <c r="Q71" s="415" t="s">
        <v>1309</v>
      </c>
      <c r="R71" s="388" t="s">
        <v>365</v>
      </c>
      <c r="S71" s="381">
        <f t="shared" si="17"/>
        <v>2024</v>
      </c>
      <c r="T71" s="382">
        <v>45317</v>
      </c>
      <c r="U71" s="382">
        <v>45317</v>
      </c>
      <c r="V71" s="403" t="s">
        <v>1555</v>
      </c>
      <c r="W71" s="384" t="s">
        <v>1556</v>
      </c>
      <c r="X71" s="385" t="s">
        <v>1557</v>
      </c>
      <c r="Y71" s="417" t="s">
        <v>1558</v>
      </c>
      <c r="Z71" s="397" t="s">
        <v>222</v>
      </c>
      <c r="AA71" s="397" t="s">
        <v>222</v>
      </c>
      <c r="AB71" s="397" t="s">
        <v>222</v>
      </c>
      <c r="AC71" s="397">
        <v>0</v>
      </c>
      <c r="AD71" s="390">
        <v>4</v>
      </c>
      <c r="AE71" s="397"/>
      <c r="AF71" s="391">
        <f t="shared" si="18"/>
        <v>0</v>
      </c>
      <c r="AG71" s="397">
        <v>0</v>
      </c>
      <c r="AH71" s="392">
        <v>4</v>
      </c>
      <c r="AI71" s="397"/>
      <c r="AJ71" s="393">
        <f t="shared" si="14"/>
        <v>0</v>
      </c>
      <c r="AK71" s="397">
        <v>0</v>
      </c>
      <c r="AL71" s="390">
        <v>5</v>
      </c>
      <c r="AM71" s="397"/>
      <c r="AN71" s="391">
        <f t="shared" si="15"/>
        <v>0</v>
      </c>
      <c r="AO71" s="418">
        <v>0.5</v>
      </c>
      <c r="AP71" s="392">
        <v>8</v>
      </c>
      <c r="AQ71" s="397">
        <v>8</v>
      </c>
      <c r="AR71" s="393">
        <f t="shared" si="16"/>
        <v>7.8125E-3</v>
      </c>
      <c r="AS71" s="394">
        <f t="shared" si="19"/>
        <v>0.5</v>
      </c>
      <c r="AT71" s="395">
        <f t="shared" si="13"/>
        <v>21</v>
      </c>
      <c r="AU71" s="395">
        <f t="shared" si="13"/>
        <v>8</v>
      </c>
      <c r="AV71" s="395">
        <f t="shared" si="20"/>
        <v>168</v>
      </c>
      <c r="AW71" s="396">
        <f t="shared" si="21"/>
        <v>2.976190476190476E-3</v>
      </c>
      <c r="AX71" s="397"/>
      <c r="AZ71" s="46">
        <v>1</v>
      </c>
    </row>
    <row r="72" spans="16:52" ht="24" x14ac:dyDescent="0.25">
      <c r="P72" s="415" t="s">
        <v>1439</v>
      </c>
      <c r="Q72" s="415" t="s">
        <v>1309</v>
      </c>
      <c r="R72" s="388" t="s">
        <v>365</v>
      </c>
      <c r="S72" s="381">
        <f t="shared" si="17"/>
        <v>2024</v>
      </c>
      <c r="T72" s="382">
        <v>45317</v>
      </c>
      <c r="U72" s="382">
        <v>45317</v>
      </c>
      <c r="V72" s="401" t="s">
        <v>1559</v>
      </c>
      <c r="W72" s="384" t="s">
        <v>1560</v>
      </c>
      <c r="X72" s="385" t="s">
        <v>1417</v>
      </c>
      <c r="Y72" s="417" t="s">
        <v>1561</v>
      </c>
      <c r="Z72" s="397" t="s">
        <v>222</v>
      </c>
      <c r="AA72" s="397" t="s">
        <v>222</v>
      </c>
      <c r="AB72" s="397" t="s">
        <v>222</v>
      </c>
      <c r="AC72" s="397">
        <v>0</v>
      </c>
      <c r="AD72" s="390">
        <v>4</v>
      </c>
      <c r="AE72" s="397"/>
      <c r="AF72" s="391">
        <f t="shared" si="18"/>
        <v>0</v>
      </c>
      <c r="AG72" s="397">
        <v>0</v>
      </c>
      <c r="AH72" s="392">
        <v>4</v>
      </c>
      <c r="AI72" s="397"/>
      <c r="AJ72" s="393">
        <f t="shared" si="14"/>
        <v>0</v>
      </c>
      <c r="AK72" s="397">
        <v>0</v>
      </c>
      <c r="AL72" s="390">
        <v>5</v>
      </c>
      <c r="AM72" s="397"/>
      <c r="AN72" s="391">
        <f t="shared" si="15"/>
        <v>0</v>
      </c>
      <c r="AO72" s="418">
        <v>1</v>
      </c>
      <c r="AP72" s="392">
        <v>8</v>
      </c>
      <c r="AQ72" s="397">
        <v>8</v>
      </c>
      <c r="AR72" s="393">
        <f t="shared" si="16"/>
        <v>1.5625E-2</v>
      </c>
      <c r="AS72" s="394">
        <f t="shared" si="19"/>
        <v>1</v>
      </c>
      <c r="AT72" s="395">
        <f t="shared" si="13"/>
        <v>21</v>
      </c>
      <c r="AU72" s="395">
        <f t="shared" si="13"/>
        <v>8</v>
      </c>
      <c r="AV72" s="395">
        <f t="shared" si="20"/>
        <v>168</v>
      </c>
      <c r="AW72" s="396">
        <f t="shared" si="21"/>
        <v>5.9523809523809521E-3</v>
      </c>
      <c r="AX72" s="397"/>
      <c r="AZ72" s="46">
        <v>1</v>
      </c>
    </row>
    <row r="73" spans="16:52" ht="30" x14ac:dyDescent="0.25">
      <c r="P73" s="415" t="s">
        <v>1439</v>
      </c>
      <c r="Q73" s="415" t="s">
        <v>1309</v>
      </c>
      <c r="R73" s="388" t="s">
        <v>365</v>
      </c>
      <c r="S73" s="381">
        <f t="shared" si="17"/>
        <v>2024</v>
      </c>
      <c r="T73" s="382">
        <v>45317</v>
      </c>
      <c r="U73" s="382">
        <v>45317</v>
      </c>
      <c r="V73" s="411" t="s">
        <v>1562</v>
      </c>
      <c r="W73" s="384" t="s">
        <v>1563</v>
      </c>
      <c r="X73" s="385" t="s">
        <v>1442</v>
      </c>
      <c r="Y73" s="417" t="s">
        <v>1564</v>
      </c>
      <c r="Z73" s="397" t="s">
        <v>222</v>
      </c>
      <c r="AA73" s="397" t="s">
        <v>222</v>
      </c>
      <c r="AB73" s="397" t="s">
        <v>222</v>
      </c>
      <c r="AC73" s="397">
        <v>0</v>
      </c>
      <c r="AD73" s="390">
        <v>4</v>
      </c>
      <c r="AE73" s="397"/>
      <c r="AF73" s="391">
        <f t="shared" si="18"/>
        <v>0</v>
      </c>
      <c r="AG73" s="397">
        <v>0</v>
      </c>
      <c r="AH73" s="392">
        <v>4</v>
      </c>
      <c r="AI73" s="397"/>
      <c r="AJ73" s="393">
        <f t="shared" si="14"/>
        <v>0</v>
      </c>
      <c r="AK73" s="397">
        <v>0</v>
      </c>
      <c r="AL73" s="390">
        <v>5</v>
      </c>
      <c r="AM73" s="397"/>
      <c r="AN73" s="391">
        <f t="shared" si="15"/>
        <v>0</v>
      </c>
      <c r="AO73" s="418">
        <v>0.5</v>
      </c>
      <c r="AP73" s="392">
        <v>8</v>
      </c>
      <c r="AQ73" s="397">
        <v>8</v>
      </c>
      <c r="AR73" s="393">
        <f t="shared" si="16"/>
        <v>7.8125E-3</v>
      </c>
      <c r="AS73" s="394">
        <f t="shared" si="19"/>
        <v>0.5</v>
      </c>
      <c r="AT73" s="395">
        <f t="shared" si="13"/>
        <v>21</v>
      </c>
      <c r="AU73" s="395">
        <f t="shared" si="13"/>
        <v>8</v>
      </c>
      <c r="AV73" s="395">
        <f t="shared" si="20"/>
        <v>168</v>
      </c>
      <c r="AW73" s="396">
        <f t="shared" si="21"/>
        <v>2.976190476190476E-3</v>
      </c>
      <c r="AX73" s="397"/>
      <c r="AZ73" s="46">
        <v>1</v>
      </c>
    </row>
    <row r="74" spans="16:52" ht="15.75" x14ac:dyDescent="0.25">
      <c r="P74" s="415" t="s">
        <v>1439</v>
      </c>
      <c r="Q74" s="415" t="s">
        <v>1309</v>
      </c>
      <c r="R74" s="388" t="s">
        <v>365</v>
      </c>
      <c r="S74" s="381">
        <f t="shared" si="17"/>
        <v>2024</v>
      </c>
      <c r="T74" s="382">
        <v>45317</v>
      </c>
      <c r="U74" s="382">
        <v>45317</v>
      </c>
      <c r="V74" s="423" t="s">
        <v>1565</v>
      </c>
      <c r="W74" s="384" t="s">
        <v>1552</v>
      </c>
      <c r="X74" s="385" t="s">
        <v>1375</v>
      </c>
      <c r="Y74" s="417" t="s">
        <v>1566</v>
      </c>
      <c r="Z74" s="397" t="s">
        <v>222</v>
      </c>
      <c r="AA74" s="397" t="s">
        <v>222</v>
      </c>
      <c r="AB74" s="397" t="s">
        <v>222</v>
      </c>
      <c r="AC74" s="397">
        <v>0</v>
      </c>
      <c r="AD74" s="390">
        <v>4</v>
      </c>
      <c r="AE74" s="397"/>
      <c r="AF74" s="391">
        <f t="shared" si="18"/>
        <v>0</v>
      </c>
      <c r="AG74" s="397">
        <v>0</v>
      </c>
      <c r="AH74" s="392">
        <v>4</v>
      </c>
      <c r="AI74" s="397"/>
      <c r="AJ74" s="393">
        <f t="shared" si="14"/>
        <v>0</v>
      </c>
      <c r="AK74" s="397">
        <v>0</v>
      </c>
      <c r="AL74" s="390">
        <v>5</v>
      </c>
      <c r="AM74" s="397"/>
      <c r="AN74" s="391">
        <f t="shared" si="15"/>
        <v>0</v>
      </c>
      <c r="AO74" s="418">
        <v>1</v>
      </c>
      <c r="AP74" s="392">
        <v>8</v>
      </c>
      <c r="AQ74" s="397">
        <v>24</v>
      </c>
      <c r="AR74" s="393">
        <f t="shared" si="16"/>
        <v>5.208333333333333E-3</v>
      </c>
      <c r="AS74" s="394">
        <f t="shared" si="19"/>
        <v>1</v>
      </c>
      <c r="AT74" s="395">
        <f t="shared" si="13"/>
        <v>21</v>
      </c>
      <c r="AU74" s="395">
        <f t="shared" si="13"/>
        <v>24</v>
      </c>
      <c r="AV74" s="395">
        <f t="shared" si="20"/>
        <v>504</v>
      </c>
      <c r="AW74" s="396">
        <f t="shared" si="21"/>
        <v>1.984126984126984E-3</v>
      </c>
      <c r="AX74" s="397"/>
      <c r="AZ74" s="46">
        <v>1</v>
      </c>
    </row>
    <row r="75" spans="16:52" ht="30" x14ac:dyDescent="0.25">
      <c r="P75" s="415" t="s">
        <v>1439</v>
      </c>
      <c r="Q75" s="415" t="s">
        <v>1309</v>
      </c>
      <c r="R75" s="388" t="s">
        <v>365</v>
      </c>
      <c r="S75" s="381">
        <f t="shared" si="17"/>
        <v>2024</v>
      </c>
      <c r="T75" s="382">
        <v>45320</v>
      </c>
      <c r="U75" s="382">
        <v>45320</v>
      </c>
      <c r="V75" s="424" t="s">
        <v>1567</v>
      </c>
      <c r="W75" s="384" t="s">
        <v>1568</v>
      </c>
      <c r="X75" s="385" t="s">
        <v>1375</v>
      </c>
      <c r="Y75" s="417" t="s">
        <v>1569</v>
      </c>
      <c r="Z75" s="397" t="s">
        <v>1541</v>
      </c>
      <c r="AA75" s="397">
        <v>1</v>
      </c>
      <c r="AB75" s="397" t="s">
        <v>813</v>
      </c>
      <c r="AC75" s="397">
        <v>0</v>
      </c>
      <c r="AD75" s="390">
        <v>4</v>
      </c>
      <c r="AE75" s="397"/>
      <c r="AF75" s="391">
        <f t="shared" si="18"/>
        <v>0</v>
      </c>
      <c r="AG75" s="397">
        <v>0</v>
      </c>
      <c r="AH75" s="392">
        <v>4</v>
      </c>
      <c r="AI75" s="397"/>
      <c r="AJ75" s="393">
        <f t="shared" si="14"/>
        <v>0</v>
      </c>
      <c r="AK75" s="397">
        <v>0</v>
      </c>
      <c r="AL75" s="390">
        <v>5</v>
      </c>
      <c r="AM75" s="397"/>
      <c r="AN75" s="391">
        <f t="shared" si="15"/>
        <v>0</v>
      </c>
      <c r="AO75" s="418">
        <v>0.5</v>
      </c>
      <c r="AP75" s="392">
        <v>8</v>
      </c>
      <c r="AQ75" s="397">
        <v>24</v>
      </c>
      <c r="AR75" s="393">
        <f t="shared" si="16"/>
        <v>2.6041666666666665E-3</v>
      </c>
      <c r="AS75" s="394">
        <f t="shared" si="19"/>
        <v>0.5</v>
      </c>
      <c r="AT75" s="395">
        <f t="shared" si="13"/>
        <v>21</v>
      </c>
      <c r="AU75" s="395">
        <f t="shared" si="13"/>
        <v>24</v>
      </c>
      <c r="AV75" s="395">
        <f t="shared" si="20"/>
        <v>504</v>
      </c>
      <c r="AW75" s="396">
        <f t="shared" si="21"/>
        <v>9.9206349206349201E-4</v>
      </c>
      <c r="AX75" s="397"/>
      <c r="AZ75" s="46">
        <v>1</v>
      </c>
    </row>
    <row r="76" spans="16:52" ht="15.75" x14ac:dyDescent="0.25">
      <c r="P76" s="415" t="s">
        <v>1439</v>
      </c>
      <c r="Q76" s="415" t="s">
        <v>1309</v>
      </c>
      <c r="R76" s="388" t="s">
        <v>365</v>
      </c>
      <c r="S76" s="381">
        <f t="shared" si="17"/>
        <v>2024</v>
      </c>
      <c r="T76" s="382">
        <v>45320</v>
      </c>
      <c r="U76" s="382">
        <v>45320</v>
      </c>
      <c r="V76" s="401" t="s">
        <v>1412</v>
      </c>
      <c r="W76" s="384" t="s">
        <v>1413</v>
      </c>
      <c r="X76" s="385" t="s">
        <v>1357</v>
      </c>
      <c r="Y76" s="417" t="s">
        <v>1570</v>
      </c>
      <c r="Z76" s="397" t="s">
        <v>222</v>
      </c>
      <c r="AA76" s="397" t="s">
        <v>222</v>
      </c>
      <c r="AB76" s="397" t="s">
        <v>222</v>
      </c>
      <c r="AC76" s="397">
        <v>0</v>
      </c>
      <c r="AD76" s="390">
        <v>4</v>
      </c>
      <c r="AE76" s="397"/>
      <c r="AF76" s="391">
        <f t="shared" si="18"/>
        <v>0</v>
      </c>
      <c r="AG76" s="397">
        <v>0</v>
      </c>
      <c r="AH76" s="392">
        <v>4</v>
      </c>
      <c r="AI76" s="397"/>
      <c r="AJ76" s="393">
        <f t="shared" si="14"/>
        <v>0</v>
      </c>
      <c r="AK76" s="397">
        <v>0</v>
      </c>
      <c r="AL76" s="390">
        <v>5</v>
      </c>
      <c r="AM76" s="397"/>
      <c r="AN76" s="391">
        <f t="shared" si="15"/>
        <v>0</v>
      </c>
      <c r="AO76" s="418">
        <v>0.16666666666666666</v>
      </c>
      <c r="AP76" s="392">
        <v>8</v>
      </c>
      <c r="AQ76" s="397">
        <v>16</v>
      </c>
      <c r="AR76" s="393">
        <f t="shared" si="16"/>
        <v>1.3020833333333333E-3</v>
      </c>
      <c r="AS76" s="394">
        <f t="shared" si="19"/>
        <v>0.16666666666666666</v>
      </c>
      <c r="AT76" s="395">
        <f t="shared" si="13"/>
        <v>21</v>
      </c>
      <c r="AU76" s="395">
        <f t="shared" si="13"/>
        <v>16</v>
      </c>
      <c r="AV76" s="395">
        <f t="shared" si="20"/>
        <v>336</v>
      </c>
      <c r="AW76" s="396">
        <f t="shared" si="21"/>
        <v>4.96031746031746E-4</v>
      </c>
      <c r="AX76" s="397"/>
      <c r="AZ76" s="46">
        <v>1</v>
      </c>
    </row>
    <row r="77" spans="16:52" ht="24" x14ac:dyDescent="0.25">
      <c r="P77" s="415" t="s">
        <v>1439</v>
      </c>
      <c r="Q77" s="415" t="s">
        <v>1309</v>
      </c>
      <c r="R77" s="388" t="s">
        <v>365</v>
      </c>
      <c r="S77" s="381">
        <f t="shared" si="17"/>
        <v>2024</v>
      </c>
      <c r="T77" s="382">
        <v>45320</v>
      </c>
      <c r="U77" s="382">
        <v>45320</v>
      </c>
      <c r="V77" s="401" t="s">
        <v>1571</v>
      </c>
      <c r="W77" s="384" t="s">
        <v>1572</v>
      </c>
      <c r="X77" s="400" t="s">
        <v>1369</v>
      </c>
      <c r="Y77" s="417" t="s">
        <v>1573</v>
      </c>
      <c r="Z77" s="397" t="s">
        <v>222</v>
      </c>
      <c r="AA77" s="397" t="s">
        <v>222</v>
      </c>
      <c r="AB77" s="397" t="s">
        <v>222</v>
      </c>
      <c r="AC77" s="397">
        <v>0</v>
      </c>
      <c r="AD77" s="390">
        <v>4</v>
      </c>
      <c r="AE77" s="397"/>
      <c r="AF77" s="391">
        <f t="shared" si="18"/>
        <v>0</v>
      </c>
      <c r="AG77" s="397">
        <v>0</v>
      </c>
      <c r="AH77" s="392">
        <v>4</v>
      </c>
      <c r="AI77" s="397"/>
      <c r="AJ77" s="393">
        <f t="shared" si="14"/>
        <v>0</v>
      </c>
      <c r="AK77" s="397">
        <v>0</v>
      </c>
      <c r="AL77" s="390">
        <v>5</v>
      </c>
      <c r="AM77" s="397"/>
      <c r="AN77" s="391">
        <f t="shared" si="15"/>
        <v>0</v>
      </c>
      <c r="AO77" s="418">
        <v>1</v>
      </c>
      <c r="AP77" s="392">
        <v>8</v>
      </c>
      <c r="AQ77" s="397">
        <v>16</v>
      </c>
      <c r="AR77" s="393">
        <f t="shared" si="16"/>
        <v>7.8125E-3</v>
      </c>
      <c r="AS77" s="394">
        <f t="shared" si="19"/>
        <v>1</v>
      </c>
      <c r="AT77" s="395">
        <f t="shared" si="13"/>
        <v>21</v>
      </c>
      <c r="AU77" s="395">
        <f t="shared" si="13"/>
        <v>16</v>
      </c>
      <c r="AV77" s="395">
        <f t="shared" si="20"/>
        <v>336</v>
      </c>
      <c r="AW77" s="396">
        <f t="shared" si="21"/>
        <v>2.976190476190476E-3</v>
      </c>
      <c r="AX77" s="397"/>
      <c r="AZ77" s="46">
        <v>1</v>
      </c>
    </row>
    <row r="78" spans="16:52" ht="24" x14ac:dyDescent="0.25">
      <c r="P78" s="415" t="s">
        <v>1439</v>
      </c>
      <c r="Q78" s="415" t="s">
        <v>1309</v>
      </c>
      <c r="R78" s="388" t="s">
        <v>365</v>
      </c>
      <c r="S78" s="381">
        <f t="shared" si="17"/>
        <v>2024</v>
      </c>
      <c r="T78" s="382">
        <v>45320</v>
      </c>
      <c r="U78" s="382">
        <v>45320</v>
      </c>
      <c r="V78" s="401" t="s">
        <v>1574</v>
      </c>
      <c r="W78" s="384" t="s">
        <v>1575</v>
      </c>
      <c r="X78" s="385" t="s">
        <v>1486</v>
      </c>
      <c r="Y78" s="417" t="s">
        <v>1576</v>
      </c>
      <c r="Z78" s="397" t="s">
        <v>1577</v>
      </c>
      <c r="AA78" s="397">
        <v>6</v>
      </c>
      <c r="AB78" s="397" t="s">
        <v>813</v>
      </c>
      <c r="AC78" s="397">
        <v>0</v>
      </c>
      <c r="AD78" s="390">
        <v>4</v>
      </c>
      <c r="AE78" s="397"/>
      <c r="AF78" s="391">
        <f t="shared" si="18"/>
        <v>0</v>
      </c>
      <c r="AG78" s="397">
        <v>0</v>
      </c>
      <c r="AH78" s="392">
        <v>4</v>
      </c>
      <c r="AI78" s="397"/>
      <c r="AJ78" s="393">
        <f t="shared" si="14"/>
        <v>0</v>
      </c>
      <c r="AK78" s="397">
        <v>0</v>
      </c>
      <c r="AL78" s="390">
        <v>5</v>
      </c>
      <c r="AM78" s="397"/>
      <c r="AN78" s="391">
        <f t="shared" si="15"/>
        <v>0</v>
      </c>
      <c r="AO78" s="418">
        <v>1</v>
      </c>
      <c r="AP78" s="392">
        <v>8</v>
      </c>
      <c r="AQ78" s="397">
        <v>8</v>
      </c>
      <c r="AR78" s="393">
        <f t="shared" si="16"/>
        <v>1.5625E-2</v>
      </c>
      <c r="AS78" s="394">
        <f t="shared" si="19"/>
        <v>1</v>
      </c>
      <c r="AT78" s="395">
        <f t="shared" si="13"/>
        <v>21</v>
      </c>
      <c r="AU78" s="395">
        <f t="shared" si="13"/>
        <v>8</v>
      </c>
      <c r="AV78" s="395">
        <f t="shared" si="20"/>
        <v>168</v>
      </c>
      <c r="AW78" s="396">
        <f t="shared" si="21"/>
        <v>5.9523809523809521E-3</v>
      </c>
      <c r="AX78" s="397"/>
      <c r="AZ78" s="46">
        <v>1</v>
      </c>
    </row>
    <row r="79" spans="16:52" ht="15.75" x14ac:dyDescent="0.25">
      <c r="P79" s="415" t="s">
        <v>1439</v>
      </c>
      <c r="Q79" s="415" t="s">
        <v>1309</v>
      </c>
      <c r="R79" s="388" t="s">
        <v>365</v>
      </c>
      <c r="S79" s="381">
        <f t="shared" si="17"/>
        <v>2024</v>
      </c>
      <c r="T79" s="382">
        <v>45320</v>
      </c>
      <c r="U79" s="382">
        <v>45320</v>
      </c>
      <c r="V79" s="411" t="s">
        <v>1562</v>
      </c>
      <c r="W79" s="384" t="s">
        <v>1563</v>
      </c>
      <c r="X79" s="385" t="s">
        <v>1442</v>
      </c>
      <c r="Y79" s="417" t="s">
        <v>1578</v>
      </c>
      <c r="Z79" s="397" t="s">
        <v>1579</v>
      </c>
      <c r="AA79" s="397">
        <v>1</v>
      </c>
      <c r="AB79" s="397" t="s">
        <v>813</v>
      </c>
      <c r="AC79" s="397">
        <v>0</v>
      </c>
      <c r="AD79" s="390">
        <v>4</v>
      </c>
      <c r="AE79" s="397"/>
      <c r="AF79" s="391">
        <f t="shared" si="18"/>
        <v>0</v>
      </c>
      <c r="AG79" s="397">
        <v>0</v>
      </c>
      <c r="AH79" s="392">
        <v>4</v>
      </c>
      <c r="AI79" s="397"/>
      <c r="AJ79" s="393">
        <f t="shared" si="14"/>
        <v>0</v>
      </c>
      <c r="AK79" s="397">
        <v>0</v>
      </c>
      <c r="AL79" s="390">
        <v>5</v>
      </c>
      <c r="AM79" s="397"/>
      <c r="AN79" s="391">
        <f t="shared" si="15"/>
        <v>0</v>
      </c>
      <c r="AO79" s="418">
        <v>0.5</v>
      </c>
      <c r="AP79" s="392">
        <v>8</v>
      </c>
      <c r="AQ79" s="397">
        <v>8</v>
      </c>
      <c r="AR79" s="393">
        <f t="shared" si="16"/>
        <v>7.8125E-3</v>
      </c>
      <c r="AS79" s="394">
        <f t="shared" si="19"/>
        <v>0.5</v>
      </c>
      <c r="AT79" s="395">
        <f t="shared" si="13"/>
        <v>21</v>
      </c>
      <c r="AU79" s="395">
        <f t="shared" si="13"/>
        <v>8</v>
      </c>
      <c r="AV79" s="395">
        <f t="shared" si="20"/>
        <v>168</v>
      </c>
      <c r="AW79" s="396">
        <f t="shared" si="21"/>
        <v>2.976190476190476E-3</v>
      </c>
      <c r="AX79" s="397"/>
      <c r="AZ79" s="46">
        <v>1</v>
      </c>
    </row>
    <row r="80" spans="16:52" ht="15.75" x14ac:dyDescent="0.25">
      <c r="P80" s="415" t="s">
        <v>1439</v>
      </c>
      <c r="Q80" s="415" t="s">
        <v>1309</v>
      </c>
      <c r="R80" s="388" t="s">
        <v>365</v>
      </c>
      <c r="S80" s="381">
        <f t="shared" si="17"/>
        <v>2024</v>
      </c>
      <c r="T80" s="382">
        <v>45321</v>
      </c>
      <c r="U80" s="382">
        <v>45321</v>
      </c>
      <c r="V80" s="423" t="s">
        <v>1580</v>
      </c>
      <c r="W80" s="384" t="s">
        <v>1552</v>
      </c>
      <c r="X80" s="385" t="s">
        <v>1410</v>
      </c>
      <c r="Y80" s="417" t="s">
        <v>1581</v>
      </c>
      <c r="Z80" s="397" t="s">
        <v>222</v>
      </c>
      <c r="AA80" s="397" t="s">
        <v>222</v>
      </c>
      <c r="AB80" s="397" t="s">
        <v>222</v>
      </c>
      <c r="AC80" s="397">
        <v>0</v>
      </c>
      <c r="AD80" s="390">
        <v>4</v>
      </c>
      <c r="AE80" s="397"/>
      <c r="AF80" s="391">
        <f t="shared" si="18"/>
        <v>0</v>
      </c>
      <c r="AG80" s="397">
        <v>0</v>
      </c>
      <c r="AH80" s="392">
        <v>4</v>
      </c>
      <c r="AI80" s="397"/>
      <c r="AJ80" s="393">
        <f t="shared" si="14"/>
        <v>0</v>
      </c>
      <c r="AK80" s="397">
        <v>0</v>
      </c>
      <c r="AL80" s="390">
        <v>5</v>
      </c>
      <c r="AM80" s="397"/>
      <c r="AN80" s="391">
        <f t="shared" si="15"/>
        <v>0</v>
      </c>
      <c r="AO80" s="418">
        <v>1.5</v>
      </c>
      <c r="AP80" s="392">
        <v>8</v>
      </c>
      <c r="AQ80" s="397">
        <v>24</v>
      </c>
      <c r="AR80" s="393">
        <f t="shared" si="16"/>
        <v>7.8125E-3</v>
      </c>
      <c r="AS80" s="394">
        <f t="shared" si="19"/>
        <v>1.5</v>
      </c>
      <c r="AT80" s="395">
        <f t="shared" si="13"/>
        <v>21</v>
      </c>
      <c r="AU80" s="395">
        <f t="shared" si="13"/>
        <v>24</v>
      </c>
      <c r="AV80" s="395">
        <f t="shared" si="20"/>
        <v>504</v>
      </c>
      <c r="AW80" s="396">
        <f t="shared" si="21"/>
        <v>2.976190476190476E-3</v>
      </c>
      <c r="AX80" s="397"/>
      <c r="AZ80" s="46">
        <v>1</v>
      </c>
    </row>
    <row r="81" spans="16:52" ht="15.75" x14ac:dyDescent="0.25">
      <c r="P81" s="415" t="s">
        <v>1439</v>
      </c>
      <c r="Q81" s="415" t="s">
        <v>1309</v>
      </c>
      <c r="R81" s="388" t="s">
        <v>365</v>
      </c>
      <c r="S81" s="381">
        <f t="shared" si="17"/>
        <v>2024</v>
      </c>
      <c r="T81" s="382">
        <v>45322</v>
      </c>
      <c r="U81" s="382">
        <v>45322</v>
      </c>
      <c r="V81" s="403" t="s">
        <v>1582</v>
      </c>
      <c r="W81" s="384" t="s">
        <v>1583</v>
      </c>
      <c r="X81" s="385" t="s">
        <v>1364</v>
      </c>
      <c r="Y81" s="417" t="s">
        <v>1584</v>
      </c>
      <c r="Z81" s="397" t="s">
        <v>222</v>
      </c>
      <c r="AA81" s="397" t="s">
        <v>222</v>
      </c>
      <c r="AB81" s="397" t="s">
        <v>222</v>
      </c>
      <c r="AC81" s="397">
        <v>0</v>
      </c>
      <c r="AD81" s="390">
        <v>4</v>
      </c>
      <c r="AE81" s="397"/>
      <c r="AF81" s="391">
        <f t="shared" si="18"/>
        <v>0</v>
      </c>
      <c r="AG81" s="397">
        <v>0</v>
      </c>
      <c r="AH81" s="392">
        <v>4</v>
      </c>
      <c r="AI81" s="397"/>
      <c r="AJ81" s="393">
        <f t="shared" si="14"/>
        <v>0</v>
      </c>
      <c r="AK81" s="397">
        <v>0</v>
      </c>
      <c r="AL81" s="390">
        <v>5</v>
      </c>
      <c r="AM81" s="397"/>
      <c r="AN81" s="391">
        <f t="shared" si="15"/>
        <v>0</v>
      </c>
      <c r="AO81" s="418">
        <v>1</v>
      </c>
      <c r="AP81" s="392">
        <v>8</v>
      </c>
      <c r="AQ81" s="397">
        <v>8</v>
      </c>
      <c r="AR81" s="393">
        <f t="shared" si="16"/>
        <v>1.5625E-2</v>
      </c>
      <c r="AS81" s="394">
        <f t="shared" si="19"/>
        <v>1</v>
      </c>
      <c r="AT81" s="395">
        <f t="shared" si="13"/>
        <v>21</v>
      </c>
      <c r="AU81" s="395">
        <f t="shared" si="13"/>
        <v>8</v>
      </c>
      <c r="AV81" s="395">
        <f t="shared" si="20"/>
        <v>168</v>
      </c>
      <c r="AW81" s="396">
        <f t="shared" si="21"/>
        <v>5.9523809523809521E-3</v>
      </c>
      <c r="AX81" s="397"/>
      <c r="AZ81" s="46">
        <v>1</v>
      </c>
    </row>
    <row r="82" spans="16:52" ht="15.75" x14ac:dyDescent="0.25">
      <c r="P82" s="425" t="s">
        <v>1344</v>
      </c>
      <c r="Q82" s="388" t="s">
        <v>1304</v>
      </c>
      <c r="R82" s="388" t="s">
        <v>384</v>
      </c>
      <c r="S82" s="381">
        <f t="shared" si="17"/>
        <v>2024</v>
      </c>
      <c r="T82" s="382">
        <v>45323</v>
      </c>
      <c r="U82" s="382">
        <v>45323</v>
      </c>
      <c r="V82" s="383" t="s">
        <v>1454</v>
      </c>
      <c r="W82" s="384" t="s">
        <v>1455</v>
      </c>
      <c r="X82" s="385" t="s">
        <v>1347</v>
      </c>
      <c r="Y82" s="426" t="s">
        <v>1585</v>
      </c>
      <c r="Z82" s="387" t="s">
        <v>222</v>
      </c>
      <c r="AA82" s="388" t="s">
        <v>222</v>
      </c>
      <c r="AB82" s="388" t="s">
        <v>222</v>
      </c>
      <c r="AC82" s="389">
        <f>30/60</f>
        <v>0.5</v>
      </c>
      <c r="AD82" s="390">
        <v>5</v>
      </c>
      <c r="AE82" s="390">
        <v>8</v>
      </c>
      <c r="AF82" s="391">
        <f t="shared" si="18"/>
        <v>1.2500000000000001E-2</v>
      </c>
      <c r="AG82" s="392">
        <v>0</v>
      </c>
      <c r="AH82" s="392">
        <v>4</v>
      </c>
      <c r="AI82" s="392"/>
      <c r="AJ82" s="393">
        <f t="shared" si="14"/>
        <v>0</v>
      </c>
      <c r="AK82" s="390">
        <v>0</v>
      </c>
      <c r="AL82" s="390">
        <v>4</v>
      </c>
      <c r="AM82" s="390"/>
      <c r="AN82" s="391">
        <f t="shared" si="15"/>
        <v>0</v>
      </c>
      <c r="AO82" s="392">
        <v>0</v>
      </c>
      <c r="AP82" s="392">
        <v>4</v>
      </c>
      <c r="AQ82" s="392"/>
      <c r="AR82" s="393">
        <f t="shared" si="16"/>
        <v>0</v>
      </c>
      <c r="AS82" s="394">
        <f>SUM(AC82,AG82,AK82,AO82,)</f>
        <v>0.5</v>
      </c>
      <c r="AT82" s="395">
        <v>17</v>
      </c>
      <c r="AU82" s="395">
        <f t="shared" ref="AU82:AU145" si="22">SUM(AE82,AI82,AM82,AQ82)</f>
        <v>8</v>
      </c>
      <c r="AV82" s="395">
        <f>AT82*AU82</f>
        <v>136</v>
      </c>
      <c r="AW82" s="396">
        <f>AS82/(AT82*AU82)</f>
        <v>3.6764705882352941E-3</v>
      </c>
      <c r="AX82" s="397"/>
      <c r="AZ82" s="46">
        <v>1</v>
      </c>
    </row>
    <row r="83" spans="16:52" ht="15.75" x14ac:dyDescent="0.25">
      <c r="P83" s="425" t="s">
        <v>1344</v>
      </c>
      <c r="Q83" s="388" t="s">
        <v>1304</v>
      </c>
      <c r="R83" s="388" t="s">
        <v>384</v>
      </c>
      <c r="S83" s="381">
        <f t="shared" si="17"/>
        <v>2024</v>
      </c>
      <c r="T83" s="382">
        <v>45323</v>
      </c>
      <c r="U83" s="382">
        <v>45323</v>
      </c>
      <c r="V83" s="403" t="s">
        <v>1586</v>
      </c>
      <c r="W83" s="384" t="s">
        <v>1587</v>
      </c>
      <c r="X83" s="385" t="s">
        <v>1364</v>
      </c>
      <c r="Y83" s="427" t="s">
        <v>1588</v>
      </c>
      <c r="Z83" s="387" t="s">
        <v>222</v>
      </c>
      <c r="AA83" s="388" t="s">
        <v>222</v>
      </c>
      <c r="AB83" s="388" t="s">
        <v>222</v>
      </c>
      <c r="AC83" s="389">
        <f>30/60</f>
        <v>0.5</v>
      </c>
      <c r="AD83" s="390">
        <v>5</v>
      </c>
      <c r="AE83" s="390">
        <v>8</v>
      </c>
      <c r="AF83" s="391">
        <f t="shared" si="18"/>
        <v>1.2500000000000001E-2</v>
      </c>
      <c r="AG83" s="392">
        <v>0</v>
      </c>
      <c r="AH83" s="392">
        <v>4</v>
      </c>
      <c r="AI83" s="392"/>
      <c r="AJ83" s="393">
        <f t="shared" si="14"/>
        <v>0</v>
      </c>
      <c r="AK83" s="390">
        <v>0</v>
      </c>
      <c r="AL83" s="390">
        <v>4</v>
      </c>
      <c r="AM83" s="390"/>
      <c r="AN83" s="391">
        <f t="shared" si="15"/>
        <v>0</v>
      </c>
      <c r="AO83" s="392">
        <v>0</v>
      </c>
      <c r="AP83" s="392">
        <v>4</v>
      </c>
      <c r="AQ83" s="392"/>
      <c r="AR83" s="393">
        <f t="shared" si="16"/>
        <v>0</v>
      </c>
      <c r="AS83" s="394">
        <f t="shared" ref="AS83:AS101" si="23">SUM(AC83,AG83,AK83,AO83,)</f>
        <v>0.5</v>
      </c>
      <c r="AT83" s="395">
        <v>17</v>
      </c>
      <c r="AU83" s="395">
        <f t="shared" si="22"/>
        <v>8</v>
      </c>
      <c r="AV83" s="395">
        <f t="shared" ref="AV83:AV101" si="24">AT83*AU83</f>
        <v>136</v>
      </c>
      <c r="AW83" s="396">
        <f t="shared" ref="AW83:AW101" si="25">AS83/(AT83*AU83)</f>
        <v>3.6764705882352941E-3</v>
      </c>
      <c r="AX83" s="397"/>
      <c r="AZ83" s="46">
        <v>1</v>
      </c>
    </row>
    <row r="84" spans="16:52" ht="15.75" x14ac:dyDescent="0.25">
      <c r="P84" s="425" t="s">
        <v>1344</v>
      </c>
      <c r="Q84" s="388" t="s">
        <v>1304</v>
      </c>
      <c r="R84" s="388" t="s">
        <v>384</v>
      </c>
      <c r="S84" s="381">
        <f t="shared" si="17"/>
        <v>2024</v>
      </c>
      <c r="T84" s="382">
        <v>45323</v>
      </c>
      <c r="U84" s="382">
        <v>45323</v>
      </c>
      <c r="V84" s="383" t="s">
        <v>1589</v>
      </c>
      <c r="W84" s="384" t="s">
        <v>1590</v>
      </c>
      <c r="X84" s="385" t="s">
        <v>1347</v>
      </c>
      <c r="Y84" s="428" t="s">
        <v>1591</v>
      </c>
      <c r="Z84" s="387" t="s">
        <v>222</v>
      </c>
      <c r="AA84" s="388" t="s">
        <v>222</v>
      </c>
      <c r="AB84" s="388" t="s">
        <v>222</v>
      </c>
      <c r="AC84" s="389">
        <f>30/60</f>
        <v>0.5</v>
      </c>
      <c r="AD84" s="390">
        <v>5</v>
      </c>
      <c r="AE84" s="390">
        <v>8</v>
      </c>
      <c r="AF84" s="391">
        <f t="shared" si="18"/>
        <v>1.2500000000000001E-2</v>
      </c>
      <c r="AG84" s="392">
        <v>0</v>
      </c>
      <c r="AH84" s="392">
        <v>4</v>
      </c>
      <c r="AI84" s="392"/>
      <c r="AJ84" s="393">
        <f t="shared" si="14"/>
        <v>0</v>
      </c>
      <c r="AK84" s="390">
        <v>0</v>
      </c>
      <c r="AL84" s="390">
        <v>4</v>
      </c>
      <c r="AM84" s="390"/>
      <c r="AN84" s="391">
        <f t="shared" si="15"/>
        <v>0</v>
      </c>
      <c r="AO84" s="392">
        <v>0</v>
      </c>
      <c r="AP84" s="392">
        <v>4</v>
      </c>
      <c r="AQ84" s="392"/>
      <c r="AR84" s="393">
        <f t="shared" si="16"/>
        <v>0</v>
      </c>
      <c r="AS84" s="394">
        <f t="shared" si="23"/>
        <v>0.5</v>
      </c>
      <c r="AT84" s="395">
        <v>17</v>
      </c>
      <c r="AU84" s="395">
        <f t="shared" si="22"/>
        <v>8</v>
      </c>
      <c r="AV84" s="395">
        <f t="shared" si="24"/>
        <v>136</v>
      </c>
      <c r="AW84" s="396">
        <f t="shared" si="25"/>
        <v>3.6764705882352941E-3</v>
      </c>
      <c r="AX84" s="397"/>
      <c r="AZ84" s="46">
        <v>1</v>
      </c>
    </row>
    <row r="85" spans="16:52" ht="15.75" x14ac:dyDescent="0.25">
      <c r="P85" s="425" t="s">
        <v>1344</v>
      </c>
      <c r="Q85" s="388" t="s">
        <v>1304</v>
      </c>
      <c r="R85" s="388" t="s">
        <v>384</v>
      </c>
      <c r="S85" s="381">
        <f t="shared" si="17"/>
        <v>2024</v>
      </c>
      <c r="T85" s="382">
        <v>45323</v>
      </c>
      <c r="U85" s="382">
        <v>45323</v>
      </c>
      <c r="V85" s="405" t="s">
        <v>1394</v>
      </c>
      <c r="W85" s="384" t="s">
        <v>1395</v>
      </c>
      <c r="X85" s="400" t="s">
        <v>1379</v>
      </c>
      <c r="Y85" s="428" t="s">
        <v>1592</v>
      </c>
      <c r="Z85" s="387" t="s">
        <v>222</v>
      </c>
      <c r="AA85" s="388" t="s">
        <v>222</v>
      </c>
      <c r="AB85" s="388" t="s">
        <v>222</v>
      </c>
      <c r="AC85" s="389">
        <f>15/60</f>
        <v>0.25</v>
      </c>
      <c r="AD85" s="390">
        <v>5</v>
      </c>
      <c r="AE85" s="390">
        <v>8</v>
      </c>
      <c r="AF85" s="391">
        <f t="shared" si="18"/>
        <v>6.2500000000000003E-3</v>
      </c>
      <c r="AG85" s="392">
        <v>0</v>
      </c>
      <c r="AH85" s="392">
        <v>4</v>
      </c>
      <c r="AI85" s="392"/>
      <c r="AJ85" s="393">
        <f t="shared" si="14"/>
        <v>0</v>
      </c>
      <c r="AK85" s="390">
        <v>0</v>
      </c>
      <c r="AL85" s="390">
        <v>4</v>
      </c>
      <c r="AM85" s="390"/>
      <c r="AN85" s="391">
        <f t="shared" si="15"/>
        <v>0</v>
      </c>
      <c r="AO85" s="392">
        <v>0</v>
      </c>
      <c r="AP85" s="392">
        <v>4</v>
      </c>
      <c r="AQ85" s="392"/>
      <c r="AR85" s="393">
        <f t="shared" si="16"/>
        <v>0</v>
      </c>
      <c r="AS85" s="394">
        <f t="shared" si="23"/>
        <v>0.25</v>
      </c>
      <c r="AT85" s="395">
        <v>17</v>
      </c>
      <c r="AU85" s="395">
        <f t="shared" si="22"/>
        <v>8</v>
      </c>
      <c r="AV85" s="395">
        <f t="shared" si="24"/>
        <v>136</v>
      </c>
      <c r="AW85" s="396">
        <f t="shared" si="25"/>
        <v>1.838235294117647E-3</v>
      </c>
      <c r="AX85" s="397"/>
      <c r="AZ85" s="46">
        <v>1</v>
      </c>
    </row>
    <row r="86" spans="16:52" ht="24" x14ac:dyDescent="0.25">
      <c r="P86" s="425" t="s">
        <v>1344</v>
      </c>
      <c r="Q86" s="388" t="s">
        <v>1304</v>
      </c>
      <c r="R86" s="388" t="s">
        <v>384</v>
      </c>
      <c r="S86" s="381">
        <f t="shared" si="17"/>
        <v>2024</v>
      </c>
      <c r="T86" s="382">
        <v>45328</v>
      </c>
      <c r="U86" s="382">
        <v>45328</v>
      </c>
      <c r="V86" s="401" t="s">
        <v>1571</v>
      </c>
      <c r="W86" s="384" t="s">
        <v>1572</v>
      </c>
      <c r="X86" s="400" t="s">
        <v>1369</v>
      </c>
      <c r="Y86" s="428" t="s">
        <v>1593</v>
      </c>
      <c r="Z86" s="429" t="s">
        <v>1594</v>
      </c>
      <c r="AA86" s="430">
        <v>1</v>
      </c>
      <c r="AB86" s="430" t="s">
        <v>1400</v>
      </c>
      <c r="AC86" s="389">
        <f>90/60</f>
        <v>1.5</v>
      </c>
      <c r="AD86" s="390">
        <v>5</v>
      </c>
      <c r="AE86" s="390">
        <v>16</v>
      </c>
      <c r="AF86" s="391">
        <f t="shared" si="18"/>
        <v>1.8749999999999999E-2</v>
      </c>
      <c r="AG86" s="392">
        <v>0</v>
      </c>
      <c r="AH86" s="392">
        <v>4</v>
      </c>
      <c r="AI86" s="392"/>
      <c r="AJ86" s="393">
        <f t="shared" si="14"/>
        <v>0</v>
      </c>
      <c r="AK86" s="390">
        <v>0</v>
      </c>
      <c r="AL86" s="390">
        <v>4</v>
      </c>
      <c r="AM86" s="390"/>
      <c r="AN86" s="391">
        <f t="shared" si="15"/>
        <v>0</v>
      </c>
      <c r="AO86" s="392">
        <v>0</v>
      </c>
      <c r="AP86" s="392">
        <v>4</v>
      </c>
      <c r="AQ86" s="392"/>
      <c r="AR86" s="393">
        <f t="shared" si="16"/>
        <v>0</v>
      </c>
      <c r="AS86" s="394">
        <f t="shared" si="23"/>
        <v>1.5</v>
      </c>
      <c r="AT86" s="395">
        <v>17</v>
      </c>
      <c r="AU86" s="395">
        <f t="shared" si="22"/>
        <v>16</v>
      </c>
      <c r="AV86" s="395">
        <f t="shared" si="24"/>
        <v>272</v>
      </c>
      <c r="AW86" s="396">
        <f t="shared" si="25"/>
        <v>5.5147058823529415E-3</v>
      </c>
      <c r="AX86" s="397"/>
      <c r="AZ86" s="46">
        <v>1</v>
      </c>
    </row>
    <row r="87" spans="16:52" ht="24" x14ac:dyDescent="0.25">
      <c r="P87" s="425" t="s">
        <v>1344</v>
      </c>
      <c r="Q87" s="388" t="s">
        <v>1304</v>
      </c>
      <c r="R87" s="388" t="s">
        <v>384</v>
      </c>
      <c r="S87" s="381">
        <f t="shared" si="17"/>
        <v>2024</v>
      </c>
      <c r="T87" s="382">
        <v>45328</v>
      </c>
      <c r="U87" s="382">
        <v>45328</v>
      </c>
      <c r="V87" s="383" t="s">
        <v>1408</v>
      </c>
      <c r="W87" s="384" t="s">
        <v>1409</v>
      </c>
      <c r="X87" s="385" t="s">
        <v>1410</v>
      </c>
      <c r="Y87" s="431" t="s">
        <v>1595</v>
      </c>
      <c r="Z87" s="387" t="s">
        <v>222</v>
      </c>
      <c r="AA87" s="388" t="s">
        <v>222</v>
      </c>
      <c r="AB87" s="388" t="s">
        <v>222</v>
      </c>
      <c r="AC87" s="389">
        <f>30/60</f>
        <v>0.5</v>
      </c>
      <c r="AD87" s="390">
        <v>5</v>
      </c>
      <c r="AE87" s="390">
        <v>24</v>
      </c>
      <c r="AF87" s="391">
        <f t="shared" si="18"/>
        <v>4.1666666666666666E-3</v>
      </c>
      <c r="AG87" s="392">
        <v>0</v>
      </c>
      <c r="AH87" s="392">
        <v>4</v>
      </c>
      <c r="AI87" s="392"/>
      <c r="AJ87" s="393">
        <f t="shared" si="14"/>
        <v>0</v>
      </c>
      <c r="AK87" s="390">
        <v>0</v>
      </c>
      <c r="AL87" s="390">
        <v>4</v>
      </c>
      <c r="AM87" s="390"/>
      <c r="AN87" s="391">
        <f t="shared" si="15"/>
        <v>0</v>
      </c>
      <c r="AO87" s="392">
        <v>0</v>
      </c>
      <c r="AP87" s="392">
        <v>4</v>
      </c>
      <c r="AQ87" s="392"/>
      <c r="AR87" s="393">
        <f t="shared" si="16"/>
        <v>0</v>
      </c>
      <c r="AS87" s="394">
        <f t="shared" si="23"/>
        <v>0.5</v>
      </c>
      <c r="AT87" s="395">
        <v>17</v>
      </c>
      <c r="AU87" s="395">
        <f t="shared" si="22"/>
        <v>24</v>
      </c>
      <c r="AV87" s="395">
        <f t="shared" si="24"/>
        <v>408</v>
      </c>
      <c r="AW87" s="396">
        <f t="shared" si="25"/>
        <v>1.2254901960784314E-3</v>
      </c>
      <c r="AX87" s="397"/>
      <c r="AZ87" s="46">
        <v>1</v>
      </c>
    </row>
    <row r="88" spans="16:52" ht="31.5" x14ac:dyDescent="0.25">
      <c r="P88" s="425" t="s">
        <v>1344</v>
      </c>
      <c r="Q88" s="388" t="s">
        <v>1304</v>
      </c>
      <c r="R88" s="388" t="s">
        <v>384</v>
      </c>
      <c r="S88" s="381">
        <f t="shared" si="17"/>
        <v>2024</v>
      </c>
      <c r="T88" s="382">
        <v>45328</v>
      </c>
      <c r="U88" s="382">
        <v>45328</v>
      </c>
      <c r="V88" s="383" t="s">
        <v>1596</v>
      </c>
      <c r="W88" s="384" t="s">
        <v>1395</v>
      </c>
      <c r="X88" s="385" t="s">
        <v>1347</v>
      </c>
      <c r="Y88" s="428" t="s">
        <v>1597</v>
      </c>
      <c r="Z88" s="387" t="s">
        <v>222</v>
      </c>
      <c r="AA88" s="388" t="s">
        <v>222</v>
      </c>
      <c r="AB88" s="388" t="s">
        <v>222</v>
      </c>
      <c r="AC88" s="389">
        <f>15/60</f>
        <v>0.25</v>
      </c>
      <c r="AD88" s="390">
        <v>5</v>
      </c>
      <c r="AE88" s="390">
        <v>8</v>
      </c>
      <c r="AF88" s="391">
        <f t="shared" si="18"/>
        <v>6.2500000000000003E-3</v>
      </c>
      <c r="AG88" s="392">
        <v>0</v>
      </c>
      <c r="AH88" s="392">
        <v>4</v>
      </c>
      <c r="AI88" s="392"/>
      <c r="AJ88" s="393">
        <f t="shared" si="14"/>
        <v>0</v>
      </c>
      <c r="AK88" s="390">
        <v>0</v>
      </c>
      <c r="AL88" s="390">
        <v>4</v>
      </c>
      <c r="AM88" s="390"/>
      <c r="AN88" s="391">
        <f t="shared" si="15"/>
        <v>0</v>
      </c>
      <c r="AO88" s="392">
        <v>0</v>
      </c>
      <c r="AP88" s="392">
        <v>4</v>
      </c>
      <c r="AQ88" s="392"/>
      <c r="AR88" s="393">
        <f t="shared" si="16"/>
        <v>0</v>
      </c>
      <c r="AS88" s="394">
        <f t="shared" si="23"/>
        <v>0.25</v>
      </c>
      <c r="AT88" s="395">
        <v>17</v>
      </c>
      <c r="AU88" s="395">
        <f t="shared" si="22"/>
        <v>8</v>
      </c>
      <c r="AV88" s="395">
        <f t="shared" si="24"/>
        <v>136</v>
      </c>
      <c r="AW88" s="396">
        <f t="shared" si="25"/>
        <v>1.838235294117647E-3</v>
      </c>
      <c r="AX88" s="397"/>
      <c r="AZ88" s="46">
        <v>1</v>
      </c>
    </row>
    <row r="89" spans="16:52" ht="15.75" x14ac:dyDescent="0.25">
      <c r="P89" s="425" t="s">
        <v>1344</v>
      </c>
      <c r="Q89" s="388" t="s">
        <v>1304</v>
      </c>
      <c r="R89" s="388" t="s">
        <v>384</v>
      </c>
      <c r="S89" s="381">
        <f t="shared" si="17"/>
        <v>2024</v>
      </c>
      <c r="T89" s="382">
        <v>45329</v>
      </c>
      <c r="U89" s="382">
        <v>45329</v>
      </c>
      <c r="V89" s="383" t="s">
        <v>1598</v>
      </c>
      <c r="W89" s="384" t="s">
        <v>1599</v>
      </c>
      <c r="X89" s="385" t="s">
        <v>1347</v>
      </c>
      <c r="Y89" s="428" t="s">
        <v>1600</v>
      </c>
      <c r="Z89" s="387" t="s">
        <v>222</v>
      </c>
      <c r="AA89" s="388" t="s">
        <v>222</v>
      </c>
      <c r="AB89" s="388" t="s">
        <v>222</v>
      </c>
      <c r="AC89" s="390">
        <f>15/60</f>
        <v>0.25</v>
      </c>
      <c r="AD89" s="390">
        <v>5</v>
      </c>
      <c r="AE89" s="390">
        <v>8</v>
      </c>
      <c r="AF89" s="391">
        <f t="shared" si="18"/>
        <v>6.2500000000000003E-3</v>
      </c>
      <c r="AG89" s="392">
        <v>0</v>
      </c>
      <c r="AH89" s="392">
        <v>4</v>
      </c>
      <c r="AI89" s="392"/>
      <c r="AJ89" s="393">
        <f t="shared" si="14"/>
        <v>0</v>
      </c>
      <c r="AK89" s="390">
        <v>0</v>
      </c>
      <c r="AL89" s="390">
        <v>4</v>
      </c>
      <c r="AM89" s="390"/>
      <c r="AN89" s="391">
        <f t="shared" si="15"/>
        <v>0</v>
      </c>
      <c r="AO89" s="392">
        <v>0</v>
      </c>
      <c r="AP89" s="392">
        <v>4</v>
      </c>
      <c r="AQ89" s="392"/>
      <c r="AR89" s="393">
        <f t="shared" si="16"/>
        <v>0</v>
      </c>
      <c r="AS89" s="394">
        <f t="shared" si="23"/>
        <v>0.25</v>
      </c>
      <c r="AT89" s="395">
        <v>17</v>
      </c>
      <c r="AU89" s="395">
        <f t="shared" si="22"/>
        <v>8</v>
      </c>
      <c r="AV89" s="395">
        <f t="shared" si="24"/>
        <v>136</v>
      </c>
      <c r="AW89" s="396">
        <f t="shared" si="25"/>
        <v>1.838235294117647E-3</v>
      </c>
      <c r="AX89" s="397"/>
      <c r="AZ89" s="46">
        <v>1</v>
      </c>
    </row>
    <row r="90" spans="16:52" ht="15.75" x14ac:dyDescent="0.25">
      <c r="P90" s="425" t="s">
        <v>1344</v>
      </c>
      <c r="Q90" s="388" t="s">
        <v>1304</v>
      </c>
      <c r="R90" s="388" t="s">
        <v>384</v>
      </c>
      <c r="S90" s="381">
        <f t="shared" si="17"/>
        <v>2024</v>
      </c>
      <c r="T90" s="382">
        <v>45329</v>
      </c>
      <c r="U90" s="382">
        <v>45329</v>
      </c>
      <c r="V90" s="403" t="s">
        <v>1586</v>
      </c>
      <c r="W90" s="384" t="s">
        <v>1587</v>
      </c>
      <c r="X90" s="385" t="s">
        <v>1364</v>
      </c>
      <c r="Y90" s="428" t="s">
        <v>1601</v>
      </c>
      <c r="Z90" s="387" t="s">
        <v>222</v>
      </c>
      <c r="AA90" s="388" t="s">
        <v>222</v>
      </c>
      <c r="AB90" s="388" t="s">
        <v>222</v>
      </c>
      <c r="AC90" s="390">
        <f>15/60</f>
        <v>0.25</v>
      </c>
      <c r="AD90" s="390">
        <v>5</v>
      </c>
      <c r="AE90" s="390">
        <v>8</v>
      </c>
      <c r="AF90" s="391">
        <f t="shared" si="18"/>
        <v>6.2500000000000003E-3</v>
      </c>
      <c r="AG90" s="392">
        <v>0</v>
      </c>
      <c r="AH90" s="392">
        <v>4</v>
      </c>
      <c r="AI90" s="392"/>
      <c r="AJ90" s="393">
        <f t="shared" si="14"/>
        <v>0</v>
      </c>
      <c r="AK90" s="390">
        <v>0</v>
      </c>
      <c r="AL90" s="390">
        <v>4</v>
      </c>
      <c r="AM90" s="390"/>
      <c r="AN90" s="391">
        <f t="shared" si="15"/>
        <v>0</v>
      </c>
      <c r="AO90" s="392">
        <v>0</v>
      </c>
      <c r="AP90" s="392">
        <v>4</v>
      </c>
      <c r="AQ90" s="392"/>
      <c r="AR90" s="393">
        <f t="shared" si="16"/>
        <v>0</v>
      </c>
      <c r="AS90" s="394">
        <f t="shared" si="23"/>
        <v>0.25</v>
      </c>
      <c r="AT90" s="395">
        <v>17</v>
      </c>
      <c r="AU90" s="395">
        <f t="shared" si="22"/>
        <v>8</v>
      </c>
      <c r="AV90" s="395">
        <f t="shared" si="24"/>
        <v>136</v>
      </c>
      <c r="AW90" s="396">
        <f t="shared" si="25"/>
        <v>1.838235294117647E-3</v>
      </c>
      <c r="AX90" s="397"/>
      <c r="AZ90" s="46">
        <v>1</v>
      </c>
    </row>
    <row r="91" spans="16:52" ht="24" x14ac:dyDescent="0.25">
      <c r="P91" s="425" t="s">
        <v>1385</v>
      </c>
      <c r="Q91" s="388" t="s">
        <v>1304</v>
      </c>
      <c r="R91" s="388" t="s">
        <v>384</v>
      </c>
      <c r="S91" s="381">
        <f t="shared" si="17"/>
        <v>2024</v>
      </c>
      <c r="T91" s="382">
        <v>45335</v>
      </c>
      <c r="U91" s="382">
        <v>45335</v>
      </c>
      <c r="V91" s="403" t="s">
        <v>1425</v>
      </c>
      <c r="W91" s="384" t="s">
        <v>1426</v>
      </c>
      <c r="X91" s="385" t="s">
        <v>1364</v>
      </c>
      <c r="Y91" s="428" t="s">
        <v>1602</v>
      </c>
      <c r="Z91" s="387" t="s">
        <v>222</v>
      </c>
      <c r="AA91" s="388" t="s">
        <v>222</v>
      </c>
      <c r="AB91" s="388" t="s">
        <v>222</v>
      </c>
      <c r="AC91" s="390">
        <v>0</v>
      </c>
      <c r="AD91" s="390">
        <v>5</v>
      </c>
      <c r="AE91" s="390"/>
      <c r="AF91" s="391">
        <f t="shared" si="18"/>
        <v>0</v>
      </c>
      <c r="AG91" s="408">
        <f>20/60</f>
        <v>0.33333333333333331</v>
      </c>
      <c r="AH91" s="392">
        <v>4</v>
      </c>
      <c r="AI91" s="392">
        <v>8</v>
      </c>
      <c r="AJ91" s="393">
        <f t="shared" si="14"/>
        <v>1.0416666666666666E-2</v>
      </c>
      <c r="AK91" s="390">
        <v>0</v>
      </c>
      <c r="AL91" s="390">
        <v>4</v>
      </c>
      <c r="AM91" s="390"/>
      <c r="AN91" s="391">
        <f t="shared" si="15"/>
        <v>0</v>
      </c>
      <c r="AO91" s="392">
        <v>0</v>
      </c>
      <c r="AP91" s="392">
        <v>4</v>
      </c>
      <c r="AQ91" s="392"/>
      <c r="AR91" s="393">
        <f t="shared" si="16"/>
        <v>0</v>
      </c>
      <c r="AS91" s="394">
        <f t="shared" si="23"/>
        <v>0.33333333333333331</v>
      </c>
      <c r="AT91" s="395">
        <v>17</v>
      </c>
      <c r="AU91" s="395">
        <f t="shared" si="22"/>
        <v>8</v>
      </c>
      <c r="AV91" s="395">
        <f t="shared" si="24"/>
        <v>136</v>
      </c>
      <c r="AW91" s="396">
        <f t="shared" si="25"/>
        <v>2.4509803921568627E-3</v>
      </c>
      <c r="AX91" s="397"/>
      <c r="AZ91" s="46">
        <v>1</v>
      </c>
    </row>
    <row r="92" spans="16:52" ht="15.75" x14ac:dyDescent="0.25">
      <c r="P92" s="425" t="s">
        <v>1385</v>
      </c>
      <c r="Q92" s="388" t="s">
        <v>1304</v>
      </c>
      <c r="R92" s="388" t="s">
        <v>384</v>
      </c>
      <c r="S92" s="381">
        <f t="shared" si="17"/>
        <v>2024</v>
      </c>
      <c r="T92" s="382">
        <v>45335</v>
      </c>
      <c r="U92" s="382">
        <v>45335</v>
      </c>
      <c r="V92" s="403" t="s">
        <v>1603</v>
      </c>
      <c r="W92" s="384" t="s">
        <v>1587</v>
      </c>
      <c r="X92" s="385" t="s">
        <v>1364</v>
      </c>
      <c r="Y92" s="428" t="s">
        <v>1604</v>
      </c>
      <c r="Z92" s="429" t="s">
        <v>1605</v>
      </c>
      <c r="AA92" s="430">
        <v>2</v>
      </c>
      <c r="AB92" s="430" t="s">
        <v>813</v>
      </c>
      <c r="AC92" s="390">
        <v>0</v>
      </c>
      <c r="AD92" s="390">
        <v>5</v>
      </c>
      <c r="AE92" s="390"/>
      <c r="AF92" s="391">
        <f t="shared" si="18"/>
        <v>0</v>
      </c>
      <c r="AG92" s="392">
        <f>30/60</f>
        <v>0.5</v>
      </c>
      <c r="AH92" s="392">
        <v>4</v>
      </c>
      <c r="AI92" s="392">
        <v>8</v>
      </c>
      <c r="AJ92" s="393">
        <f t="shared" si="14"/>
        <v>1.5625E-2</v>
      </c>
      <c r="AK92" s="390">
        <v>0</v>
      </c>
      <c r="AL92" s="390">
        <v>4</v>
      </c>
      <c r="AM92" s="390"/>
      <c r="AN92" s="391">
        <f t="shared" si="15"/>
        <v>0</v>
      </c>
      <c r="AO92" s="392">
        <v>0</v>
      </c>
      <c r="AP92" s="392">
        <v>4</v>
      </c>
      <c r="AQ92" s="392"/>
      <c r="AR92" s="393">
        <f t="shared" si="16"/>
        <v>0</v>
      </c>
      <c r="AS92" s="394">
        <f t="shared" si="23"/>
        <v>0.5</v>
      </c>
      <c r="AT92" s="395">
        <v>17</v>
      </c>
      <c r="AU92" s="395">
        <f t="shared" si="22"/>
        <v>8</v>
      </c>
      <c r="AV92" s="395">
        <f t="shared" si="24"/>
        <v>136</v>
      </c>
      <c r="AW92" s="396">
        <f t="shared" si="25"/>
        <v>3.6764705882352941E-3</v>
      </c>
      <c r="AX92" s="397"/>
      <c r="AZ92" s="46">
        <v>1</v>
      </c>
    </row>
    <row r="93" spans="16:52" ht="15.75" x14ac:dyDescent="0.25">
      <c r="P93" s="425" t="s">
        <v>1385</v>
      </c>
      <c r="Q93" s="388" t="s">
        <v>1304</v>
      </c>
      <c r="R93" s="388" t="s">
        <v>384</v>
      </c>
      <c r="S93" s="381">
        <f t="shared" si="17"/>
        <v>2024</v>
      </c>
      <c r="T93" s="382">
        <v>45335</v>
      </c>
      <c r="U93" s="382">
        <v>45335</v>
      </c>
      <c r="V93" s="403" t="s">
        <v>1582</v>
      </c>
      <c r="W93" s="384" t="s">
        <v>1583</v>
      </c>
      <c r="X93" s="385" t="s">
        <v>1364</v>
      </c>
      <c r="Y93" s="428" t="s">
        <v>1606</v>
      </c>
      <c r="Z93" s="432" t="s">
        <v>1607</v>
      </c>
      <c r="AA93" s="430">
        <v>20</v>
      </c>
      <c r="AB93" s="430" t="s">
        <v>1608</v>
      </c>
      <c r="AC93" s="390">
        <v>0</v>
      </c>
      <c r="AD93" s="390">
        <v>5</v>
      </c>
      <c r="AE93" s="390"/>
      <c r="AF93" s="391">
        <f t="shared" si="18"/>
        <v>0</v>
      </c>
      <c r="AG93" s="392">
        <f>30/60</f>
        <v>0.5</v>
      </c>
      <c r="AH93" s="392">
        <v>4</v>
      </c>
      <c r="AI93" s="392">
        <v>8</v>
      </c>
      <c r="AJ93" s="393">
        <f t="shared" si="14"/>
        <v>1.5625E-2</v>
      </c>
      <c r="AK93" s="390">
        <v>0</v>
      </c>
      <c r="AL93" s="390">
        <v>4</v>
      </c>
      <c r="AM93" s="390"/>
      <c r="AN93" s="391">
        <f t="shared" si="15"/>
        <v>0</v>
      </c>
      <c r="AO93" s="392">
        <v>0</v>
      </c>
      <c r="AP93" s="392">
        <v>4</v>
      </c>
      <c r="AQ93" s="392"/>
      <c r="AR93" s="393">
        <f t="shared" si="16"/>
        <v>0</v>
      </c>
      <c r="AS93" s="394">
        <f t="shared" si="23"/>
        <v>0.5</v>
      </c>
      <c r="AT93" s="395">
        <v>17</v>
      </c>
      <c r="AU93" s="395">
        <f t="shared" si="22"/>
        <v>8</v>
      </c>
      <c r="AV93" s="395">
        <f t="shared" si="24"/>
        <v>136</v>
      </c>
      <c r="AW93" s="396">
        <f t="shared" si="25"/>
        <v>3.6764705882352941E-3</v>
      </c>
      <c r="AX93" s="397"/>
      <c r="AZ93" s="46">
        <v>1</v>
      </c>
    </row>
    <row r="94" spans="16:52" ht="15.75" x14ac:dyDescent="0.25">
      <c r="P94" s="425" t="s">
        <v>1385</v>
      </c>
      <c r="Q94" s="388" t="s">
        <v>1304</v>
      </c>
      <c r="R94" s="388" t="s">
        <v>384</v>
      </c>
      <c r="S94" s="381">
        <f t="shared" si="17"/>
        <v>2024</v>
      </c>
      <c r="T94" s="382">
        <v>45338</v>
      </c>
      <c r="U94" s="382">
        <v>45338</v>
      </c>
      <c r="V94" s="401" t="s">
        <v>1468</v>
      </c>
      <c r="W94" s="384" t="s">
        <v>1469</v>
      </c>
      <c r="X94" s="385" t="s">
        <v>1357</v>
      </c>
      <c r="Y94" s="428" t="s">
        <v>1609</v>
      </c>
      <c r="Z94" s="387" t="s">
        <v>222</v>
      </c>
      <c r="AA94" s="388" t="s">
        <v>222</v>
      </c>
      <c r="AB94" s="388" t="s">
        <v>222</v>
      </c>
      <c r="AC94" s="390">
        <v>0</v>
      </c>
      <c r="AD94" s="390">
        <v>5</v>
      </c>
      <c r="AE94" s="390"/>
      <c r="AF94" s="391">
        <f t="shared" si="18"/>
        <v>0</v>
      </c>
      <c r="AG94" s="392">
        <f>30/60</f>
        <v>0.5</v>
      </c>
      <c r="AH94" s="392">
        <v>4</v>
      </c>
      <c r="AI94" s="392">
        <v>16</v>
      </c>
      <c r="AJ94" s="393">
        <f t="shared" si="14"/>
        <v>7.8125E-3</v>
      </c>
      <c r="AK94" s="390">
        <v>0</v>
      </c>
      <c r="AL94" s="390">
        <v>4</v>
      </c>
      <c r="AM94" s="390"/>
      <c r="AN94" s="391">
        <f t="shared" si="15"/>
        <v>0</v>
      </c>
      <c r="AO94" s="392">
        <v>0</v>
      </c>
      <c r="AP94" s="392">
        <v>4</v>
      </c>
      <c r="AQ94" s="392"/>
      <c r="AR94" s="393">
        <f t="shared" si="16"/>
        <v>0</v>
      </c>
      <c r="AS94" s="394">
        <f t="shared" si="23"/>
        <v>0.5</v>
      </c>
      <c r="AT94" s="395">
        <v>17</v>
      </c>
      <c r="AU94" s="395">
        <f t="shared" si="22"/>
        <v>16</v>
      </c>
      <c r="AV94" s="395">
        <f t="shared" si="24"/>
        <v>272</v>
      </c>
      <c r="AW94" s="396">
        <f t="shared" si="25"/>
        <v>1.838235294117647E-3</v>
      </c>
      <c r="AX94" s="397"/>
      <c r="AZ94" s="46">
        <v>1</v>
      </c>
    </row>
    <row r="95" spans="16:52" ht="15.75" x14ac:dyDescent="0.25">
      <c r="P95" s="425" t="s">
        <v>1423</v>
      </c>
      <c r="Q95" s="388" t="s">
        <v>1304</v>
      </c>
      <c r="R95" s="388" t="s">
        <v>384</v>
      </c>
      <c r="S95" s="381">
        <f t="shared" si="17"/>
        <v>2024</v>
      </c>
      <c r="T95" s="382">
        <v>45341</v>
      </c>
      <c r="U95" s="382">
        <v>45341</v>
      </c>
      <c r="V95" s="401" t="s">
        <v>1412</v>
      </c>
      <c r="W95" s="384" t="s">
        <v>1413</v>
      </c>
      <c r="X95" s="385" t="s">
        <v>1357</v>
      </c>
      <c r="Y95" s="428" t="s">
        <v>1610</v>
      </c>
      <c r="Z95" s="387" t="s">
        <v>222</v>
      </c>
      <c r="AA95" s="388" t="s">
        <v>222</v>
      </c>
      <c r="AB95" s="388" t="s">
        <v>222</v>
      </c>
      <c r="AC95" s="390">
        <v>0</v>
      </c>
      <c r="AD95" s="390">
        <v>5</v>
      </c>
      <c r="AE95" s="390"/>
      <c r="AF95" s="391">
        <f t="shared" si="18"/>
        <v>0</v>
      </c>
      <c r="AG95" s="392">
        <v>0</v>
      </c>
      <c r="AH95" s="392">
        <v>4</v>
      </c>
      <c r="AI95" s="392"/>
      <c r="AJ95" s="393">
        <f t="shared" si="14"/>
        <v>0</v>
      </c>
      <c r="AK95" s="390">
        <f>180/60</f>
        <v>3</v>
      </c>
      <c r="AL95" s="390">
        <v>4</v>
      </c>
      <c r="AM95" s="390">
        <v>16</v>
      </c>
      <c r="AN95" s="391">
        <f t="shared" si="15"/>
        <v>4.6875E-2</v>
      </c>
      <c r="AO95" s="392">
        <v>0</v>
      </c>
      <c r="AP95" s="392">
        <v>4</v>
      </c>
      <c r="AQ95" s="392"/>
      <c r="AR95" s="393">
        <f t="shared" si="16"/>
        <v>0</v>
      </c>
      <c r="AS95" s="394">
        <f t="shared" si="23"/>
        <v>3</v>
      </c>
      <c r="AT95" s="395">
        <v>17</v>
      </c>
      <c r="AU95" s="395">
        <f t="shared" si="22"/>
        <v>16</v>
      </c>
      <c r="AV95" s="395">
        <f t="shared" si="24"/>
        <v>272</v>
      </c>
      <c r="AW95" s="396">
        <f t="shared" si="25"/>
        <v>1.1029411764705883E-2</v>
      </c>
      <c r="AX95" s="397"/>
      <c r="AZ95" s="46">
        <v>1</v>
      </c>
    </row>
    <row r="96" spans="16:52" ht="15.75" x14ac:dyDescent="0.25">
      <c r="P96" s="425" t="s">
        <v>1439</v>
      </c>
      <c r="Q96" s="388" t="s">
        <v>1304</v>
      </c>
      <c r="R96" s="388" t="s">
        <v>384</v>
      </c>
      <c r="S96" s="381">
        <f t="shared" si="17"/>
        <v>2024</v>
      </c>
      <c r="T96" s="382">
        <v>45348</v>
      </c>
      <c r="U96" s="382">
        <v>45348</v>
      </c>
      <c r="V96" s="383" t="s">
        <v>1611</v>
      </c>
      <c r="W96" s="384" t="s">
        <v>1612</v>
      </c>
      <c r="X96" s="385" t="s">
        <v>1347</v>
      </c>
      <c r="Y96" s="402" t="s">
        <v>1613</v>
      </c>
      <c r="Z96" s="387" t="s">
        <v>222</v>
      </c>
      <c r="AA96" s="388" t="s">
        <v>222</v>
      </c>
      <c r="AB96" s="388" t="s">
        <v>222</v>
      </c>
      <c r="AC96" s="390">
        <v>0</v>
      </c>
      <c r="AD96" s="390">
        <v>5</v>
      </c>
      <c r="AE96" s="390"/>
      <c r="AF96" s="391">
        <f t="shared" si="18"/>
        <v>0</v>
      </c>
      <c r="AG96" s="392">
        <v>0</v>
      </c>
      <c r="AH96" s="392">
        <v>4</v>
      </c>
      <c r="AI96" s="392"/>
      <c r="AJ96" s="393">
        <f t="shared" si="14"/>
        <v>0</v>
      </c>
      <c r="AK96" s="390">
        <v>0</v>
      </c>
      <c r="AL96" s="390">
        <v>4</v>
      </c>
      <c r="AM96" s="390"/>
      <c r="AN96" s="391">
        <f t="shared" si="15"/>
        <v>0</v>
      </c>
      <c r="AO96" s="392">
        <f>15/60</f>
        <v>0.25</v>
      </c>
      <c r="AP96" s="392">
        <v>4</v>
      </c>
      <c r="AQ96" s="392">
        <v>8</v>
      </c>
      <c r="AR96" s="393">
        <f t="shared" si="16"/>
        <v>7.8125E-3</v>
      </c>
      <c r="AS96" s="394">
        <f t="shared" si="23"/>
        <v>0.25</v>
      </c>
      <c r="AT96" s="395">
        <f t="shared" ref="AT96:AT101" si="26">SUM(AD96,AH96,AL96,AP96)</f>
        <v>17</v>
      </c>
      <c r="AU96" s="395">
        <f t="shared" si="22"/>
        <v>8</v>
      </c>
      <c r="AV96" s="395">
        <f t="shared" si="24"/>
        <v>136</v>
      </c>
      <c r="AW96" s="396">
        <f t="shared" si="25"/>
        <v>1.838235294117647E-3</v>
      </c>
      <c r="AX96" s="397"/>
      <c r="AZ96" s="46">
        <v>1</v>
      </c>
    </row>
    <row r="97" spans="16:52" ht="15.75" x14ac:dyDescent="0.25">
      <c r="P97" s="425" t="s">
        <v>1439</v>
      </c>
      <c r="Q97" s="388" t="s">
        <v>1304</v>
      </c>
      <c r="R97" s="388" t="s">
        <v>384</v>
      </c>
      <c r="S97" s="381">
        <f t="shared" si="17"/>
        <v>2024</v>
      </c>
      <c r="T97" s="382">
        <v>45348</v>
      </c>
      <c r="U97" s="382">
        <v>45348</v>
      </c>
      <c r="V97" s="401" t="s">
        <v>1614</v>
      </c>
      <c r="W97" s="384" t="s">
        <v>1615</v>
      </c>
      <c r="X97" s="385" t="s">
        <v>1357</v>
      </c>
      <c r="Y97" s="402" t="s">
        <v>1616</v>
      </c>
      <c r="Z97" s="387" t="s">
        <v>222</v>
      </c>
      <c r="AA97" s="388" t="s">
        <v>222</v>
      </c>
      <c r="AB97" s="388" t="s">
        <v>222</v>
      </c>
      <c r="AC97" s="390">
        <v>0</v>
      </c>
      <c r="AD97" s="390">
        <v>5</v>
      </c>
      <c r="AE97" s="390"/>
      <c r="AF97" s="391">
        <f t="shared" si="18"/>
        <v>0</v>
      </c>
      <c r="AG97" s="392">
        <v>0</v>
      </c>
      <c r="AH97" s="392">
        <v>4</v>
      </c>
      <c r="AI97" s="392"/>
      <c r="AJ97" s="393">
        <f t="shared" si="14"/>
        <v>0</v>
      </c>
      <c r="AK97" s="390">
        <v>0</v>
      </c>
      <c r="AL97" s="390">
        <v>4</v>
      </c>
      <c r="AM97" s="390"/>
      <c r="AN97" s="391">
        <f t="shared" si="15"/>
        <v>0</v>
      </c>
      <c r="AO97" s="392">
        <f>15/60</f>
        <v>0.25</v>
      </c>
      <c r="AP97" s="392">
        <v>4</v>
      </c>
      <c r="AQ97" s="392">
        <v>16</v>
      </c>
      <c r="AR97" s="393">
        <f t="shared" si="16"/>
        <v>3.90625E-3</v>
      </c>
      <c r="AS97" s="394">
        <f t="shared" si="23"/>
        <v>0.25</v>
      </c>
      <c r="AT97" s="395">
        <f t="shared" si="26"/>
        <v>17</v>
      </c>
      <c r="AU97" s="395">
        <f t="shared" si="22"/>
        <v>16</v>
      </c>
      <c r="AV97" s="395">
        <f t="shared" si="24"/>
        <v>272</v>
      </c>
      <c r="AW97" s="396">
        <f t="shared" si="25"/>
        <v>9.1911764705882352E-4</v>
      </c>
      <c r="AX97" s="397"/>
      <c r="AZ97" s="46">
        <v>1</v>
      </c>
    </row>
    <row r="98" spans="16:52" ht="15.75" x14ac:dyDescent="0.25">
      <c r="P98" s="425" t="s">
        <v>1439</v>
      </c>
      <c r="Q98" s="388" t="s">
        <v>1304</v>
      </c>
      <c r="R98" s="388" t="s">
        <v>384</v>
      </c>
      <c r="S98" s="381">
        <f t="shared" si="17"/>
        <v>2024</v>
      </c>
      <c r="T98" s="382">
        <v>45349</v>
      </c>
      <c r="U98" s="382">
        <v>45349</v>
      </c>
      <c r="V98" s="383" t="s">
        <v>1617</v>
      </c>
      <c r="W98" s="384" t="s">
        <v>1612</v>
      </c>
      <c r="X98" s="385" t="s">
        <v>1347</v>
      </c>
      <c r="Y98" s="386" t="s">
        <v>1618</v>
      </c>
      <c r="Z98" s="387" t="s">
        <v>222</v>
      </c>
      <c r="AA98" s="388" t="s">
        <v>222</v>
      </c>
      <c r="AB98" s="388" t="s">
        <v>222</v>
      </c>
      <c r="AC98" s="390">
        <v>0</v>
      </c>
      <c r="AD98" s="390">
        <v>5</v>
      </c>
      <c r="AE98" s="390"/>
      <c r="AF98" s="391">
        <f t="shared" si="18"/>
        <v>0</v>
      </c>
      <c r="AG98" s="392">
        <v>0</v>
      </c>
      <c r="AH98" s="392">
        <v>4</v>
      </c>
      <c r="AI98" s="392"/>
      <c r="AJ98" s="393">
        <f t="shared" si="14"/>
        <v>0</v>
      </c>
      <c r="AK98" s="390">
        <v>0</v>
      </c>
      <c r="AL98" s="390">
        <v>4</v>
      </c>
      <c r="AM98" s="390"/>
      <c r="AN98" s="391">
        <f t="shared" si="15"/>
        <v>0</v>
      </c>
      <c r="AO98" s="392">
        <f>15/60</f>
        <v>0.25</v>
      </c>
      <c r="AP98" s="392">
        <v>4</v>
      </c>
      <c r="AQ98" s="392">
        <v>8</v>
      </c>
      <c r="AR98" s="393">
        <f t="shared" si="16"/>
        <v>7.8125E-3</v>
      </c>
      <c r="AS98" s="394">
        <f t="shared" si="23"/>
        <v>0.25</v>
      </c>
      <c r="AT98" s="395">
        <f t="shared" si="26"/>
        <v>17</v>
      </c>
      <c r="AU98" s="395">
        <f t="shared" si="22"/>
        <v>8</v>
      </c>
      <c r="AV98" s="395">
        <f t="shared" si="24"/>
        <v>136</v>
      </c>
      <c r="AW98" s="396">
        <f t="shared" si="25"/>
        <v>1.838235294117647E-3</v>
      </c>
      <c r="AX98" s="397"/>
      <c r="AZ98" s="46">
        <v>1</v>
      </c>
    </row>
    <row r="99" spans="16:52" ht="31.5" x14ac:dyDescent="0.25">
      <c r="P99" s="425" t="s">
        <v>1439</v>
      </c>
      <c r="Q99" s="388" t="s">
        <v>1304</v>
      </c>
      <c r="R99" s="388" t="s">
        <v>384</v>
      </c>
      <c r="S99" s="381">
        <f t="shared" si="17"/>
        <v>2024</v>
      </c>
      <c r="T99" s="382">
        <v>45350</v>
      </c>
      <c r="U99" s="382">
        <v>45350</v>
      </c>
      <c r="V99" s="401" t="s">
        <v>1468</v>
      </c>
      <c r="W99" s="384" t="s">
        <v>1469</v>
      </c>
      <c r="X99" s="385" t="s">
        <v>1357</v>
      </c>
      <c r="Y99" s="386" t="s">
        <v>1619</v>
      </c>
      <c r="Z99" s="387" t="s">
        <v>222</v>
      </c>
      <c r="AA99" s="388" t="s">
        <v>222</v>
      </c>
      <c r="AB99" s="388" t="s">
        <v>222</v>
      </c>
      <c r="AC99" s="390">
        <v>0</v>
      </c>
      <c r="AD99" s="390">
        <v>5</v>
      </c>
      <c r="AE99" s="390"/>
      <c r="AF99" s="391">
        <f t="shared" si="18"/>
        <v>0</v>
      </c>
      <c r="AG99" s="392">
        <v>0</v>
      </c>
      <c r="AH99" s="392">
        <v>4</v>
      </c>
      <c r="AI99" s="392"/>
      <c r="AJ99" s="393">
        <f t="shared" si="14"/>
        <v>0</v>
      </c>
      <c r="AK99" s="390">
        <v>0</v>
      </c>
      <c r="AL99" s="390">
        <v>4</v>
      </c>
      <c r="AM99" s="390"/>
      <c r="AN99" s="391">
        <f t="shared" si="15"/>
        <v>0</v>
      </c>
      <c r="AO99" s="392">
        <f>30/60</f>
        <v>0.5</v>
      </c>
      <c r="AP99" s="392">
        <v>4</v>
      </c>
      <c r="AQ99" s="392">
        <v>16</v>
      </c>
      <c r="AR99" s="393">
        <f t="shared" si="16"/>
        <v>7.8125E-3</v>
      </c>
      <c r="AS99" s="394">
        <f t="shared" si="23"/>
        <v>0.5</v>
      </c>
      <c r="AT99" s="395">
        <f t="shared" si="26"/>
        <v>17</v>
      </c>
      <c r="AU99" s="395">
        <f t="shared" si="22"/>
        <v>16</v>
      </c>
      <c r="AV99" s="395">
        <f t="shared" si="24"/>
        <v>272</v>
      </c>
      <c r="AW99" s="396">
        <f t="shared" si="25"/>
        <v>1.838235294117647E-3</v>
      </c>
      <c r="AX99" s="397"/>
      <c r="AZ99" s="46">
        <v>1</v>
      </c>
    </row>
    <row r="100" spans="16:52" ht="15.75" x14ac:dyDescent="0.25">
      <c r="P100" s="425" t="s">
        <v>1439</v>
      </c>
      <c r="Q100" s="388" t="s">
        <v>1304</v>
      </c>
      <c r="R100" s="388" t="s">
        <v>384</v>
      </c>
      <c r="S100" s="381">
        <f t="shared" si="17"/>
        <v>2024</v>
      </c>
      <c r="T100" s="382">
        <v>45350</v>
      </c>
      <c r="U100" s="382">
        <v>45350</v>
      </c>
      <c r="V100" s="401" t="s">
        <v>1412</v>
      </c>
      <c r="W100" s="384" t="s">
        <v>1413</v>
      </c>
      <c r="X100" s="385" t="s">
        <v>1357</v>
      </c>
      <c r="Y100" s="386" t="s">
        <v>1620</v>
      </c>
      <c r="Z100" s="387" t="s">
        <v>222</v>
      </c>
      <c r="AA100" s="388" t="s">
        <v>222</v>
      </c>
      <c r="AB100" s="388" t="s">
        <v>222</v>
      </c>
      <c r="AC100" s="390">
        <v>0</v>
      </c>
      <c r="AD100" s="390">
        <v>5</v>
      </c>
      <c r="AE100" s="433"/>
      <c r="AF100" s="391">
        <f t="shared" si="18"/>
        <v>0</v>
      </c>
      <c r="AG100" s="392">
        <v>0</v>
      </c>
      <c r="AH100" s="392">
        <v>4</v>
      </c>
      <c r="AI100" s="392"/>
      <c r="AJ100" s="393">
        <f t="shared" si="14"/>
        <v>0</v>
      </c>
      <c r="AK100" s="390">
        <v>0</v>
      </c>
      <c r="AL100" s="390">
        <v>4</v>
      </c>
      <c r="AM100" s="390"/>
      <c r="AN100" s="391">
        <f t="shared" si="15"/>
        <v>0</v>
      </c>
      <c r="AO100" s="392">
        <f>15/60</f>
        <v>0.25</v>
      </c>
      <c r="AP100" s="392">
        <v>4</v>
      </c>
      <c r="AQ100" s="392">
        <v>16</v>
      </c>
      <c r="AR100" s="393">
        <f t="shared" si="16"/>
        <v>3.90625E-3</v>
      </c>
      <c r="AS100" s="394">
        <f t="shared" si="23"/>
        <v>0.25</v>
      </c>
      <c r="AT100" s="395">
        <f t="shared" si="26"/>
        <v>17</v>
      </c>
      <c r="AU100" s="395">
        <f t="shared" si="22"/>
        <v>16</v>
      </c>
      <c r="AV100" s="395">
        <f t="shared" si="24"/>
        <v>272</v>
      </c>
      <c r="AW100" s="396">
        <f t="shared" si="25"/>
        <v>9.1911764705882352E-4</v>
      </c>
      <c r="AX100" s="397"/>
      <c r="AZ100" s="46">
        <v>1</v>
      </c>
    </row>
    <row r="101" spans="16:52" ht="15.75" x14ac:dyDescent="0.25">
      <c r="P101" s="425" t="s">
        <v>1439</v>
      </c>
      <c r="Q101" s="388" t="s">
        <v>1304</v>
      </c>
      <c r="R101" s="388" t="s">
        <v>384</v>
      </c>
      <c r="S101" s="381">
        <f t="shared" si="17"/>
        <v>2024</v>
      </c>
      <c r="T101" s="382">
        <v>45351</v>
      </c>
      <c r="U101" s="382">
        <v>45351</v>
      </c>
      <c r="V101" s="401" t="s">
        <v>1468</v>
      </c>
      <c r="W101" s="384" t="s">
        <v>1469</v>
      </c>
      <c r="X101" s="385" t="s">
        <v>1357</v>
      </c>
      <c r="Y101" s="386" t="s">
        <v>1621</v>
      </c>
      <c r="Z101" s="406" t="s">
        <v>1622</v>
      </c>
      <c r="AA101" s="407">
        <v>1</v>
      </c>
      <c r="AB101" s="407" t="s">
        <v>813</v>
      </c>
      <c r="AC101" s="390">
        <v>0</v>
      </c>
      <c r="AD101" s="390">
        <v>5</v>
      </c>
      <c r="AE101" s="390"/>
      <c r="AF101" s="391">
        <f t="shared" si="18"/>
        <v>0</v>
      </c>
      <c r="AG101" s="392">
        <v>0</v>
      </c>
      <c r="AH101" s="392">
        <v>4</v>
      </c>
      <c r="AI101" s="392"/>
      <c r="AJ101" s="393">
        <f t="shared" si="14"/>
        <v>0</v>
      </c>
      <c r="AK101" s="390">
        <v>0</v>
      </c>
      <c r="AL101" s="390">
        <v>4</v>
      </c>
      <c r="AM101" s="390"/>
      <c r="AN101" s="391">
        <f t="shared" si="15"/>
        <v>0</v>
      </c>
      <c r="AO101" s="392">
        <v>1</v>
      </c>
      <c r="AP101" s="392">
        <v>4</v>
      </c>
      <c r="AQ101" s="392">
        <v>16</v>
      </c>
      <c r="AR101" s="393">
        <f t="shared" si="16"/>
        <v>1.5625E-2</v>
      </c>
      <c r="AS101" s="394">
        <f t="shared" si="23"/>
        <v>1</v>
      </c>
      <c r="AT101" s="395">
        <f t="shared" si="26"/>
        <v>17</v>
      </c>
      <c r="AU101" s="395">
        <f t="shared" si="22"/>
        <v>16</v>
      </c>
      <c r="AV101" s="395">
        <f t="shared" si="24"/>
        <v>272</v>
      </c>
      <c r="AW101" s="396">
        <f t="shared" si="25"/>
        <v>3.6764705882352941E-3</v>
      </c>
      <c r="AX101" s="397"/>
      <c r="AZ101" s="46">
        <v>1</v>
      </c>
    </row>
    <row r="102" spans="16:52" ht="15.75" x14ac:dyDescent="0.25">
      <c r="P102" s="381" t="s">
        <v>1344</v>
      </c>
      <c r="Q102" s="415" t="s">
        <v>1309</v>
      </c>
      <c r="R102" s="388" t="s">
        <v>384</v>
      </c>
      <c r="S102" s="381">
        <f t="shared" si="17"/>
        <v>2024</v>
      </c>
      <c r="T102" s="382">
        <v>45327</v>
      </c>
      <c r="U102" s="382">
        <v>45327</v>
      </c>
      <c r="V102" s="434" t="s">
        <v>1432</v>
      </c>
      <c r="W102" s="399" t="s">
        <v>1433</v>
      </c>
      <c r="X102" s="385" t="s">
        <v>1375</v>
      </c>
      <c r="Y102" s="386" t="s">
        <v>1623</v>
      </c>
      <c r="Z102" s="387" t="s">
        <v>1624</v>
      </c>
      <c r="AA102" s="388">
        <v>1</v>
      </c>
      <c r="AB102" s="388" t="s">
        <v>1400</v>
      </c>
      <c r="AC102" s="390">
        <v>1</v>
      </c>
      <c r="AD102" s="390">
        <v>5</v>
      </c>
      <c r="AE102" s="390">
        <v>24</v>
      </c>
      <c r="AF102" s="391">
        <f>IFERROR(AC102/(AD102*AE102),0)</f>
        <v>8.3333333333333332E-3</v>
      </c>
      <c r="AG102" s="392">
        <v>0</v>
      </c>
      <c r="AH102" s="392">
        <v>4</v>
      </c>
      <c r="AI102" s="392"/>
      <c r="AJ102" s="393">
        <f t="shared" si="14"/>
        <v>0</v>
      </c>
      <c r="AK102" s="390">
        <v>0</v>
      </c>
      <c r="AL102" s="390">
        <v>4</v>
      </c>
      <c r="AM102" s="390"/>
      <c r="AN102" s="391">
        <f t="shared" si="15"/>
        <v>0</v>
      </c>
      <c r="AO102" s="392">
        <v>0</v>
      </c>
      <c r="AP102" s="392">
        <v>4</v>
      </c>
      <c r="AQ102" s="392"/>
      <c r="AR102" s="393">
        <f t="shared" si="16"/>
        <v>0</v>
      </c>
      <c r="AS102" s="394">
        <f>SUM(AC102,AG102,AK102,AO102,)</f>
        <v>1</v>
      </c>
      <c r="AT102" s="395">
        <f>SUM(AD102,AH102,AL102,AP102)</f>
        <v>17</v>
      </c>
      <c r="AU102" s="395">
        <f t="shared" si="22"/>
        <v>24</v>
      </c>
      <c r="AV102" s="395">
        <f>AT102*AU102</f>
        <v>408</v>
      </c>
      <c r="AW102" s="396">
        <f>AS102/(AT102*AU102)</f>
        <v>2.4509803921568627E-3</v>
      </c>
      <c r="AX102" s="397"/>
      <c r="AZ102" s="46">
        <v>1</v>
      </c>
    </row>
    <row r="103" spans="16:52" ht="15.75" x14ac:dyDescent="0.25">
      <c r="P103" s="381" t="s">
        <v>1344</v>
      </c>
      <c r="Q103" s="415" t="s">
        <v>1309</v>
      </c>
      <c r="R103" s="388" t="s">
        <v>384</v>
      </c>
      <c r="S103" s="381">
        <f t="shared" si="17"/>
        <v>2024</v>
      </c>
      <c r="T103" s="382">
        <v>45329</v>
      </c>
      <c r="U103" s="382">
        <v>45329</v>
      </c>
      <c r="V103" s="412" t="s">
        <v>1450</v>
      </c>
      <c r="W103" s="413" t="s">
        <v>1451</v>
      </c>
      <c r="X103" s="385" t="s">
        <v>1417</v>
      </c>
      <c r="Y103" s="428" t="s">
        <v>1625</v>
      </c>
      <c r="Z103" s="387" t="s">
        <v>222</v>
      </c>
      <c r="AA103" s="388" t="s">
        <v>222</v>
      </c>
      <c r="AB103" s="388" t="s">
        <v>222</v>
      </c>
      <c r="AC103" s="390">
        <f>30/60</f>
        <v>0.5</v>
      </c>
      <c r="AD103" s="390">
        <v>5</v>
      </c>
      <c r="AE103" s="390">
        <v>8</v>
      </c>
      <c r="AF103" s="391">
        <f t="shared" ref="AF103:AF166" si="27">IFERROR(AC103/(AD103*AE103),0)</f>
        <v>1.2500000000000001E-2</v>
      </c>
      <c r="AG103" s="392">
        <v>0</v>
      </c>
      <c r="AH103" s="392">
        <v>4</v>
      </c>
      <c r="AI103" s="392"/>
      <c r="AJ103" s="393">
        <f t="shared" si="14"/>
        <v>0</v>
      </c>
      <c r="AK103" s="390">
        <v>0</v>
      </c>
      <c r="AL103" s="390">
        <v>4</v>
      </c>
      <c r="AM103" s="390"/>
      <c r="AN103" s="391">
        <f t="shared" si="15"/>
        <v>0</v>
      </c>
      <c r="AO103" s="392">
        <v>0</v>
      </c>
      <c r="AP103" s="392">
        <v>4</v>
      </c>
      <c r="AQ103" s="392"/>
      <c r="AR103" s="393">
        <f t="shared" si="16"/>
        <v>0</v>
      </c>
      <c r="AS103" s="394">
        <f t="shared" ref="AS103:AS166" si="28">SUM(AC103,AG103,AK103,AO103,)</f>
        <v>0.5</v>
      </c>
      <c r="AT103" s="395">
        <f t="shared" ref="AT103:AU146" si="29">SUM(AD103,AH103,AL103,AP103)</f>
        <v>17</v>
      </c>
      <c r="AU103" s="395">
        <f t="shared" si="22"/>
        <v>8</v>
      </c>
      <c r="AV103" s="395">
        <f t="shared" ref="AV103:AV166" si="30">AT103*AU103</f>
        <v>136</v>
      </c>
      <c r="AW103" s="396">
        <f t="shared" ref="AW103:AW166" si="31">AS103/(AT103*AU103)</f>
        <v>3.6764705882352941E-3</v>
      </c>
      <c r="AX103" s="397"/>
      <c r="AZ103" s="46">
        <v>1</v>
      </c>
    </row>
    <row r="104" spans="16:52" ht="15.75" x14ac:dyDescent="0.25">
      <c r="P104" s="381" t="s">
        <v>1344</v>
      </c>
      <c r="Q104" s="415" t="s">
        <v>1309</v>
      </c>
      <c r="R104" s="388" t="s">
        <v>384</v>
      </c>
      <c r="S104" s="381">
        <f t="shared" si="17"/>
        <v>2024</v>
      </c>
      <c r="T104" s="382">
        <v>45329</v>
      </c>
      <c r="U104" s="382">
        <v>45329</v>
      </c>
      <c r="V104" s="398" t="s">
        <v>1370</v>
      </c>
      <c r="W104" s="399" t="s">
        <v>1371</v>
      </c>
      <c r="X104" s="400" t="s">
        <v>1353</v>
      </c>
      <c r="Y104" s="428" t="s">
        <v>1626</v>
      </c>
      <c r="Z104" s="387" t="s">
        <v>222</v>
      </c>
      <c r="AA104" s="388" t="s">
        <v>222</v>
      </c>
      <c r="AB104" s="388" t="s">
        <v>222</v>
      </c>
      <c r="AC104" s="390">
        <f>90/60</f>
        <v>1.5</v>
      </c>
      <c r="AD104" s="390">
        <v>5</v>
      </c>
      <c r="AE104" s="390">
        <v>8</v>
      </c>
      <c r="AF104" s="391">
        <f t="shared" si="27"/>
        <v>3.7499999999999999E-2</v>
      </c>
      <c r="AG104" s="392">
        <v>0</v>
      </c>
      <c r="AH104" s="392">
        <v>4</v>
      </c>
      <c r="AI104" s="392"/>
      <c r="AJ104" s="393">
        <f t="shared" si="14"/>
        <v>0</v>
      </c>
      <c r="AK104" s="390">
        <v>0</v>
      </c>
      <c r="AL104" s="390">
        <v>4</v>
      </c>
      <c r="AM104" s="390"/>
      <c r="AN104" s="391">
        <f t="shared" si="15"/>
        <v>0</v>
      </c>
      <c r="AO104" s="392">
        <v>0</v>
      </c>
      <c r="AP104" s="392">
        <v>4</v>
      </c>
      <c r="AQ104" s="392"/>
      <c r="AR104" s="393">
        <f t="shared" si="16"/>
        <v>0</v>
      </c>
      <c r="AS104" s="394">
        <f t="shared" si="28"/>
        <v>1.5</v>
      </c>
      <c r="AT104" s="395">
        <f t="shared" si="29"/>
        <v>17</v>
      </c>
      <c r="AU104" s="395">
        <f t="shared" si="22"/>
        <v>8</v>
      </c>
      <c r="AV104" s="395">
        <f t="shared" si="30"/>
        <v>136</v>
      </c>
      <c r="AW104" s="396">
        <f t="shared" si="31"/>
        <v>1.1029411764705883E-2</v>
      </c>
      <c r="AX104" s="397"/>
      <c r="AZ104" s="46">
        <v>1</v>
      </c>
    </row>
    <row r="105" spans="16:52" ht="15.75" x14ac:dyDescent="0.25">
      <c r="P105" s="381" t="s">
        <v>1344</v>
      </c>
      <c r="Q105" s="415" t="s">
        <v>1309</v>
      </c>
      <c r="R105" s="388" t="s">
        <v>384</v>
      </c>
      <c r="S105" s="381">
        <f t="shared" si="17"/>
        <v>2024</v>
      </c>
      <c r="T105" s="382">
        <v>45329</v>
      </c>
      <c r="U105" s="382">
        <v>45329</v>
      </c>
      <c r="V105" s="419" t="s">
        <v>1476</v>
      </c>
      <c r="W105" s="384" t="s">
        <v>1477</v>
      </c>
      <c r="X105" s="385" t="s">
        <v>1375</v>
      </c>
      <c r="Y105" s="431" t="s">
        <v>1627</v>
      </c>
      <c r="Z105" s="435" t="s">
        <v>1628</v>
      </c>
      <c r="AA105" s="388">
        <v>1</v>
      </c>
      <c r="AB105" s="388" t="s">
        <v>1400</v>
      </c>
      <c r="AC105" s="390">
        <f>120/60</f>
        <v>2</v>
      </c>
      <c r="AD105" s="390">
        <v>5</v>
      </c>
      <c r="AE105" s="390">
        <v>24</v>
      </c>
      <c r="AF105" s="391">
        <f t="shared" si="27"/>
        <v>1.6666666666666666E-2</v>
      </c>
      <c r="AG105" s="392">
        <v>0</v>
      </c>
      <c r="AH105" s="392">
        <v>4</v>
      </c>
      <c r="AI105" s="392"/>
      <c r="AJ105" s="393">
        <f t="shared" si="14"/>
        <v>0</v>
      </c>
      <c r="AK105" s="390">
        <v>0</v>
      </c>
      <c r="AL105" s="390">
        <v>4</v>
      </c>
      <c r="AM105" s="390"/>
      <c r="AN105" s="391">
        <f t="shared" si="15"/>
        <v>0</v>
      </c>
      <c r="AO105" s="392">
        <v>0</v>
      </c>
      <c r="AP105" s="392">
        <v>4</v>
      </c>
      <c r="AQ105" s="392"/>
      <c r="AR105" s="393">
        <f t="shared" si="16"/>
        <v>0</v>
      </c>
      <c r="AS105" s="394">
        <f t="shared" si="28"/>
        <v>2</v>
      </c>
      <c r="AT105" s="395">
        <f t="shared" si="29"/>
        <v>17</v>
      </c>
      <c r="AU105" s="395">
        <f t="shared" si="22"/>
        <v>24</v>
      </c>
      <c r="AV105" s="395">
        <f t="shared" si="30"/>
        <v>408</v>
      </c>
      <c r="AW105" s="396">
        <f t="shared" si="31"/>
        <v>4.9019607843137254E-3</v>
      </c>
      <c r="AX105" s="397"/>
      <c r="AZ105" s="46">
        <v>1</v>
      </c>
    </row>
    <row r="106" spans="16:52" ht="31.5" x14ac:dyDescent="0.25">
      <c r="P106" s="381" t="s">
        <v>1344</v>
      </c>
      <c r="Q106" s="415" t="s">
        <v>1309</v>
      </c>
      <c r="R106" s="388" t="s">
        <v>384</v>
      </c>
      <c r="S106" s="381">
        <f t="shared" si="17"/>
        <v>2024</v>
      </c>
      <c r="T106" s="382">
        <v>45329</v>
      </c>
      <c r="U106" s="382">
        <v>45329</v>
      </c>
      <c r="V106" s="403" t="s">
        <v>1603</v>
      </c>
      <c r="W106" s="384" t="s">
        <v>1587</v>
      </c>
      <c r="X106" s="385" t="s">
        <v>1364</v>
      </c>
      <c r="Y106" s="431" t="s">
        <v>1629</v>
      </c>
      <c r="Z106" s="436" t="s">
        <v>1630</v>
      </c>
      <c r="AA106" s="437" t="s">
        <v>1524</v>
      </c>
      <c r="AB106" s="437" t="s">
        <v>1459</v>
      </c>
      <c r="AC106" s="390">
        <f>90/60</f>
        <v>1.5</v>
      </c>
      <c r="AD106" s="390">
        <v>5</v>
      </c>
      <c r="AE106" s="390">
        <v>8</v>
      </c>
      <c r="AF106" s="391">
        <f t="shared" si="27"/>
        <v>3.7499999999999999E-2</v>
      </c>
      <c r="AG106" s="392">
        <v>0</v>
      </c>
      <c r="AH106" s="392">
        <v>4</v>
      </c>
      <c r="AI106" s="392"/>
      <c r="AJ106" s="393">
        <f t="shared" si="14"/>
        <v>0</v>
      </c>
      <c r="AK106" s="390">
        <v>0</v>
      </c>
      <c r="AL106" s="390">
        <v>4</v>
      </c>
      <c r="AM106" s="390"/>
      <c r="AN106" s="391">
        <f t="shared" si="15"/>
        <v>0</v>
      </c>
      <c r="AO106" s="392">
        <v>0</v>
      </c>
      <c r="AP106" s="392">
        <v>4</v>
      </c>
      <c r="AQ106" s="392"/>
      <c r="AR106" s="393">
        <f t="shared" si="16"/>
        <v>0</v>
      </c>
      <c r="AS106" s="394">
        <f t="shared" si="28"/>
        <v>1.5</v>
      </c>
      <c r="AT106" s="395">
        <f t="shared" si="29"/>
        <v>17</v>
      </c>
      <c r="AU106" s="395">
        <f t="shared" si="22"/>
        <v>8</v>
      </c>
      <c r="AV106" s="395">
        <f t="shared" si="30"/>
        <v>136</v>
      </c>
      <c r="AW106" s="396">
        <f t="shared" si="31"/>
        <v>1.1029411764705883E-2</v>
      </c>
      <c r="AX106" s="397"/>
      <c r="AZ106" s="46">
        <v>1</v>
      </c>
    </row>
    <row r="107" spans="16:52" ht="15.75" x14ac:dyDescent="0.25">
      <c r="P107" s="381" t="s">
        <v>1385</v>
      </c>
      <c r="Q107" s="415" t="s">
        <v>1309</v>
      </c>
      <c r="R107" s="388" t="s">
        <v>384</v>
      </c>
      <c r="S107" s="381">
        <f t="shared" si="17"/>
        <v>2024</v>
      </c>
      <c r="T107" s="382">
        <v>45334</v>
      </c>
      <c r="U107" s="382">
        <v>45334</v>
      </c>
      <c r="V107" s="416" t="s">
        <v>1631</v>
      </c>
      <c r="W107" s="384" t="s">
        <v>1632</v>
      </c>
      <c r="X107" s="385" t="s">
        <v>1375</v>
      </c>
      <c r="Y107" s="431" t="s">
        <v>1633</v>
      </c>
      <c r="Z107" s="438" t="s">
        <v>222</v>
      </c>
      <c r="AA107" s="439" t="s">
        <v>222</v>
      </c>
      <c r="AB107" s="439" t="s">
        <v>222</v>
      </c>
      <c r="AC107" s="390">
        <v>0</v>
      </c>
      <c r="AD107" s="390">
        <v>5</v>
      </c>
      <c r="AE107" s="390"/>
      <c r="AF107" s="391">
        <f t="shared" si="27"/>
        <v>0</v>
      </c>
      <c r="AG107" s="392">
        <f>15/60</f>
        <v>0.25</v>
      </c>
      <c r="AH107" s="392">
        <v>4</v>
      </c>
      <c r="AI107" s="392">
        <v>24</v>
      </c>
      <c r="AJ107" s="393">
        <f t="shared" si="14"/>
        <v>2.6041666666666665E-3</v>
      </c>
      <c r="AK107" s="390">
        <v>0</v>
      </c>
      <c r="AL107" s="390">
        <v>4</v>
      </c>
      <c r="AM107" s="390"/>
      <c r="AN107" s="391">
        <f t="shared" si="15"/>
        <v>0</v>
      </c>
      <c r="AO107" s="392">
        <v>0</v>
      </c>
      <c r="AP107" s="392">
        <v>4</v>
      </c>
      <c r="AQ107" s="392"/>
      <c r="AR107" s="393">
        <f t="shared" si="16"/>
        <v>0</v>
      </c>
      <c r="AS107" s="394">
        <f t="shared" si="28"/>
        <v>0.25</v>
      </c>
      <c r="AT107" s="395">
        <f t="shared" si="29"/>
        <v>17</v>
      </c>
      <c r="AU107" s="395">
        <f t="shared" si="22"/>
        <v>24</v>
      </c>
      <c r="AV107" s="395">
        <f t="shared" si="30"/>
        <v>408</v>
      </c>
      <c r="AW107" s="396">
        <f t="shared" si="31"/>
        <v>6.1274509803921568E-4</v>
      </c>
      <c r="AX107" s="397"/>
      <c r="AZ107" s="46">
        <v>1</v>
      </c>
    </row>
    <row r="108" spans="16:52" ht="31.5" x14ac:dyDescent="0.25">
      <c r="P108" s="381" t="s">
        <v>1385</v>
      </c>
      <c r="Q108" s="415" t="s">
        <v>1309</v>
      </c>
      <c r="R108" s="388" t="s">
        <v>384</v>
      </c>
      <c r="S108" s="381">
        <f t="shared" si="17"/>
        <v>2024</v>
      </c>
      <c r="T108" s="382">
        <v>45337</v>
      </c>
      <c r="U108" s="382">
        <v>45337</v>
      </c>
      <c r="V108" s="416" t="s">
        <v>1634</v>
      </c>
      <c r="W108" s="384" t="s">
        <v>1635</v>
      </c>
      <c r="X108" s="385" t="s">
        <v>1375</v>
      </c>
      <c r="Y108" s="428" t="s">
        <v>1636</v>
      </c>
      <c r="Z108" s="436" t="s">
        <v>1637</v>
      </c>
      <c r="AA108" s="388">
        <v>1</v>
      </c>
      <c r="AB108" s="388" t="s">
        <v>1400</v>
      </c>
      <c r="AC108" s="390">
        <v>0</v>
      </c>
      <c r="AD108" s="390">
        <v>5</v>
      </c>
      <c r="AE108" s="390"/>
      <c r="AF108" s="391">
        <f t="shared" si="27"/>
        <v>0</v>
      </c>
      <c r="AG108" s="392">
        <f>60/60</f>
        <v>1</v>
      </c>
      <c r="AH108" s="392">
        <v>4</v>
      </c>
      <c r="AI108" s="392">
        <v>24</v>
      </c>
      <c r="AJ108" s="393">
        <f t="shared" si="14"/>
        <v>1.0416666666666666E-2</v>
      </c>
      <c r="AK108" s="390">
        <v>0</v>
      </c>
      <c r="AL108" s="390">
        <v>4</v>
      </c>
      <c r="AM108" s="390"/>
      <c r="AN108" s="391">
        <f t="shared" si="15"/>
        <v>0</v>
      </c>
      <c r="AO108" s="392">
        <v>0</v>
      </c>
      <c r="AP108" s="392">
        <v>4</v>
      </c>
      <c r="AQ108" s="392"/>
      <c r="AR108" s="393">
        <f t="shared" si="16"/>
        <v>0</v>
      </c>
      <c r="AS108" s="394">
        <f t="shared" si="28"/>
        <v>1</v>
      </c>
      <c r="AT108" s="395">
        <f t="shared" si="29"/>
        <v>17</v>
      </c>
      <c r="AU108" s="395">
        <f t="shared" si="22"/>
        <v>24</v>
      </c>
      <c r="AV108" s="395">
        <f t="shared" si="30"/>
        <v>408</v>
      </c>
      <c r="AW108" s="396">
        <f t="shared" si="31"/>
        <v>2.4509803921568627E-3</v>
      </c>
      <c r="AX108" s="397"/>
      <c r="AZ108" s="46">
        <v>1</v>
      </c>
    </row>
    <row r="109" spans="16:52" ht="15.75" x14ac:dyDescent="0.25">
      <c r="P109" s="381" t="s">
        <v>1385</v>
      </c>
      <c r="Q109" s="415" t="s">
        <v>1309</v>
      </c>
      <c r="R109" s="388" t="s">
        <v>384</v>
      </c>
      <c r="S109" s="381">
        <f t="shared" si="17"/>
        <v>2024</v>
      </c>
      <c r="T109" s="382">
        <v>45337</v>
      </c>
      <c r="U109" s="382">
        <v>45337</v>
      </c>
      <c r="V109" s="423" t="s">
        <v>1638</v>
      </c>
      <c r="W109" s="421" t="s">
        <v>1639</v>
      </c>
      <c r="X109" s="385" t="s">
        <v>1375</v>
      </c>
      <c r="Y109" s="428" t="s">
        <v>1640</v>
      </c>
      <c r="Z109" s="438" t="s">
        <v>222</v>
      </c>
      <c r="AA109" s="439" t="s">
        <v>222</v>
      </c>
      <c r="AB109" s="439" t="s">
        <v>222</v>
      </c>
      <c r="AC109" s="390">
        <v>0</v>
      </c>
      <c r="AD109" s="390">
        <v>5</v>
      </c>
      <c r="AE109" s="390"/>
      <c r="AF109" s="391">
        <f t="shared" si="27"/>
        <v>0</v>
      </c>
      <c r="AG109" s="392">
        <f>210/60</f>
        <v>3.5</v>
      </c>
      <c r="AH109" s="392">
        <v>4</v>
      </c>
      <c r="AI109" s="392">
        <v>24</v>
      </c>
      <c r="AJ109" s="393">
        <f t="shared" si="14"/>
        <v>3.6458333333333336E-2</v>
      </c>
      <c r="AK109" s="390">
        <v>0</v>
      </c>
      <c r="AL109" s="390">
        <v>4</v>
      </c>
      <c r="AM109" s="390"/>
      <c r="AN109" s="391">
        <f t="shared" si="15"/>
        <v>0</v>
      </c>
      <c r="AO109" s="392">
        <v>0</v>
      </c>
      <c r="AP109" s="392">
        <v>4</v>
      </c>
      <c r="AQ109" s="392"/>
      <c r="AR109" s="393">
        <f t="shared" si="16"/>
        <v>0</v>
      </c>
      <c r="AS109" s="394">
        <f t="shared" si="28"/>
        <v>3.5</v>
      </c>
      <c r="AT109" s="395">
        <f t="shared" si="29"/>
        <v>17</v>
      </c>
      <c r="AU109" s="395">
        <f t="shared" si="22"/>
        <v>24</v>
      </c>
      <c r="AV109" s="395">
        <f t="shared" si="30"/>
        <v>408</v>
      </c>
      <c r="AW109" s="396">
        <f t="shared" si="31"/>
        <v>8.5784313725490204E-3</v>
      </c>
      <c r="AX109" s="397"/>
      <c r="AZ109" s="46">
        <v>1</v>
      </c>
    </row>
    <row r="110" spans="16:52" ht="31.5" x14ac:dyDescent="0.25">
      <c r="P110" s="381" t="s">
        <v>1385</v>
      </c>
      <c r="Q110" s="415" t="s">
        <v>1309</v>
      </c>
      <c r="R110" s="388" t="s">
        <v>384</v>
      </c>
      <c r="S110" s="381">
        <f t="shared" si="17"/>
        <v>2024</v>
      </c>
      <c r="T110" s="382">
        <v>45338</v>
      </c>
      <c r="U110" s="382">
        <v>45338</v>
      </c>
      <c r="V110" s="434" t="s">
        <v>1420</v>
      </c>
      <c r="W110" s="399" t="s">
        <v>1421</v>
      </c>
      <c r="X110" s="385" t="s">
        <v>1375</v>
      </c>
      <c r="Y110" s="428" t="s">
        <v>1641</v>
      </c>
      <c r="Z110" s="438" t="s">
        <v>222</v>
      </c>
      <c r="AA110" s="439" t="s">
        <v>222</v>
      </c>
      <c r="AB110" s="439" t="s">
        <v>222</v>
      </c>
      <c r="AC110" s="390">
        <v>0</v>
      </c>
      <c r="AD110" s="390">
        <v>5</v>
      </c>
      <c r="AE110" s="390"/>
      <c r="AF110" s="391">
        <f t="shared" si="27"/>
        <v>0</v>
      </c>
      <c r="AG110" s="392">
        <f>180/60</f>
        <v>3</v>
      </c>
      <c r="AH110" s="392">
        <v>4</v>
      </c>
      <c r="AI110" s="392">
        <v>24</v>
      </c>
      <c r="AJ110" s="393">
        <f t="shared" si="14"/>
        <v>3.125E-2</v>
      </c>
      <c r="AK110" s="390">
        <v>0</v>
      </c>
      <c r="AL110" s="390">
        <v>4</v>
      </c>
      <c r="AM110" s="390"/>
      <c r="AN110" s="391">
        <f t="shared" si="15"/>
        <v>0</v>
      </c>
      <c r="AO110" s="392">
        <v>0</v>
      </c>
      <c r="AP110" s="392">
        <v>4</v>
      </c>
      <c r="AQ110" s="392"/>
      <c r="AR110" s="393">
        <f t="shared" si="16"/>
        <v>0</v>
      </c>
      <c r="AS110" s="394">
        <f t="shared" si="28"/>
        <v>3</v>
      </c>
      <c r="AT110" s="395">
        <f t="shared" si="29"/>
        <v>17</v>
      </c>
      <c r="AU110" s="395">
        <f t="shared" si="22"/>
        <v>24</v>
      </c>
      <c r="AV110" s="395">
        <f t="shared" si="30"/>
        <v>408</v>
      </c>
      <c r="AW110" s="396">
        <f>AS110/(AT110*AU110)</f>
        <v>7.3529411764705881E-3</v>
      </c>
      <c r="AX110" s="397"/>
      <c r="AZ110" s="46">
        <v>1</v>
      </c>
    </row>
    <row r="111" spans="16:52" ht="24" x14ac:dyDescent="0.25">
      <c r="P111" s="381" t="s">
        <v>1423</v>
      </c>
      <c r="Q111" s="415" t="s">
        <v>1309</v>
      </c>
      <c r="R111" s="388" t="s">
        <v>384</v>
      </c>
      <c r="S111" s="381">
        <f t="shared" si="17"/>
        <v>2024</v>
      </c>
      <c r="T111" s="382">
        <v>45341</v>
      </c>
      <c r="U111" s="382">
        <v>45341</v>
      </c>
      <c r="V111" s="403" t="s">
        <v>1425</v>
      </c>
      <c r="W111" s="384" t="s">
        <v>1426</v>
      </c>
      <c r="X111" s="385" t="s">
        <v>1364</v>
      </c>
      <c r="Y111" s="431" t="s">
        <v>1642</v>
      </c>
      <c r="Z111" s="438" t="s">
        <v>222</v>
      </c>
      <c r="AA111" s="439" t="s">
        <v>222</v>
      </c>
      <c r="AB111" s="439" t="s">
        <v>222</v>
      </c>
      <c r="AC111" s="390">
        <v>0</v>
      </c>
      <c r="AD111" s="390">
        <v>5</v>
      </c>
      <c r="AE111" s="390"/>
      <c r="AF111" s="391">
        <f t="shared" si="27"/>
        <v>0</v>
      </c>
      <c r="AG111" s="392">
        <v>0</v>
      </c>
      <c r="AH111" s="392">
        <v>4</v>
      </c>
      <c r="AI111" s="392"/>
      <c r="AJ111" s="393">
        <f t="shared" si="14"/>
        <v>0</v>
      </c>
      <c r="AK111" s="390">
        <f>60/60</f>
        <v>1</v>
      </c>
      <c r="AL111" s="390">
        <v>4</v>
      </c>
      <c r="AM111" s="390">
        <v>8</v>
      </c>
      <c r="AN111" s="391">
        <f t="shared" si="15"/>
        <v>3.125E-2</v>
      </c>
      <c r="AO111" s="392">
        <v>0</v>
      </c>
      <c r="AP111" s="392">
        <v>4</v>
      </c>
      <c r="AQ111" s="392"/>
      <c r="AR111" s="393">
        <f t="shared" si="16"/>
        <v>0</v>
      </c>
      <c r="AS111" s="394">
        <f t="shared" si="28"/>
        <v>1</v>
      </c>
      <c r="AT111" s="395">
        <f t="shared" si="29"/>
        <v>17</v>
      </c>
      <c r="AU111" s="395">
        <f t="shared" si="22"/>
        <v>8</v>
      </c>
      <c r="AV111" s="395">
        <f t="shared" si="30"/>
        <v>136</v>
      </c>
      <c r="AW111" s="396">
        <f t="shared" si="31"/>
        <v>7.3529411764705881E-3</v>
      </c>
      <c r="AX111" s="397"/>
      <c r="AZ111" s="46">
        <v>1</v>
      </c>
    </row>
    <row r="112" spans="16:52" ht="31.5" x14ac:dyDescent="0.25">
      <c r="P112" s="381" t="s">
        <v>1423</v>
      </c>
      <c r="Q112" s="415" t="s">
        <v>1309</v>
      </c>
      <c r="R112" s="388" t="s">
        <v>384</v>
      </c>
      <c r="S112" s="381">
        <f t="shared" si="17"/>
        <v>2024</v>
      </c>
      <c r="T112" s="382">
        <v>45341</v>
      </c>
      <c r="U112" s="382">
        <v>45341</v>
      </c>
      <c r="V112" s="401" t="s">
        <v>1643</v>
      </c>
      <c r="W112" s="384" t="s">
        <v>1644</v>
      </c>
      <c r="X112" s="400" t="s">
        <v>1369</v>
      </c>
      <c r="Y112" s="431" t="s">
        <v>1645</v>
      </c>
      <c r="Z112" s="436" t="s">
        <v>1646</v>
      </c>
      <c r="AA112" s="440" t="s">
        <v>1524</v>
      </c>
      <c r="AB112" s="437" t="s">
        <v>1459</v>
      </c>
      <c r="AC112" s="390">
        <v>0</v>
      </c>
      <c r="AD112" s="390">
        <v>5</v>
      </c>
      <c r="AE112" s="390"/>
      <c r="AF112" s="391">
        <f t="shared" si="27"/>
        <v>0</v>
      </c>
      <c r="AG112" s="392">
        <v>0</v>
      </c>
      <c r="AH112" s="392">
        <v>4</v>
      </c>
      <c r="AI112" s="392"/>
      <c r="AJ112" s="393">
        <f t="shared" si="14"/>
        <v>0</v>
      </c>
      <c r="AK112" s="390">
        <f>240/60</f>
        <v>4</v>
      </c>
      <c r="AL112" s="390">
        <v>4</v>
      </c>
      <c r="AM112" s="390">
        <v>16</v>
      </c>
      <c r="AN112" s="391">
        <f t="shared" si="15"/>
        <v>6.25E-2</v>
      </c>
      <c r="AO112" s="392">
        <v>0</v>
      </c>
      <c r="AP112" s="392">
        <v>4</v>
      </c>
      <c r="AQ112" s="392"/>
      <c r="AR112" s="393">
        <f t="shared" si="16"/>
        <v>0</v>
      </c>
      <c r="AS112" s="394">
        <f t="shared" si="28"/>
        <v>4</v>
      </c>
      <c r="AT112" s="395">
        <f t="shared" si="29"/>
        <v>17</v>
      </c>
      <c r="AU112" s="395">
        <f t="shared" si="22"/>
        <v>16</v>
      </c>
      <c r="AV112" s="395">
        <f t="shared" si="30"/>
        <v>272</v>
      </c>
      <c r="AW112" s="396">
        <f t="shared" si="31"/>
        <v>1.4705882352941176E-2</v>
      </c>
      <c r="AX112" s="397"/>
      <c r="AZ112" s="46">
        <v>1</v>
      </c>
    </row>
    <row r="113" spans="16:52" ht="24" x14ac:dyDescent="0.25">
      <c r="P113" s="381" t="s">
        <v>1423</v>
      </c>
      <c r="Q113" s="415" t="s">
        <v>1309</v>
      </c>
      <c r="R113" s="388" t="s">
        <v>384</v>
      </c>
      <c r="S113" s="381">
        <f t="shared" si="17"/>
        <v>2024</v>
      </c>
      <c r="T113" s="382">
        <v>45341</v>
      </c>
      <c r="U113" s="382">
        <v>45341</v>
      </c>
      <c r="V113" s="401" t="s">
        <v>1647</v>
      </c>
      <c r="W113" s="384" t="s">
        <v>1648</v>
      </c>
      <c r="X113" s="385" t="s">
        <v>1486</v>
      </c>
      <c r="Y113" s="431" t="s">
        <v>1649</v>
      </c>
      <c r="Z113" s="387" t="s">
        <v>222</v>
      </c>
      <c r="AA113" s="388" t="s">
        <v>222</v>
      </c>
      <c r="AB113" s="388" t="s">
        <v>222</v>
      </c>
      <c r="AC113" s="390">
        <v>0</v>
      </c>
      <c r="AD113" s="390">
        <v>5</v>
      </c>
      <c r="AE113" s="390"/>
      <c r="AF113" s="391">
        <f t="shared" si="27"/>
        <v>0</v>
      </c>
      <c r="AG113" s="392">
        <v>0</v>
      </c>
      <c r="AH113" s="392">
        <v>4</v>
      </c>
      <c r="AI113" s="392"/>
      <c r="AJ113" s="393">
        <f t="shared" si="14"/>
        <v>0</v>
      </c>
      <c r="AK113" s="390">
        <f>15/60</f>
        <v>0.25</v>
      </c>
      <c r="AL113" s="390">
        <v>4</v>
      </c>
      <c r="AM113" s="390">
        <v>8</v>
      </c>
      <c r="AN113" s="391">
        <f t="shared" si="15"/>
        <v>7.8125E-3</v>
      </c>
      <c r="AO113" s="392">
        <v>0</v>
      </c>
      <c r="AP113" s="392">
        <v>4</v>
      </c>
      <c r="AQ113" s="392"/>
      <c r="AR113" s="393">
        <f t="shared" si="16"/>
        <v>0</v>
      </c>
      <c r="AS113" s="394">
        <f t="shared" si="28"/>
        <v>0.25</v>
      </c>
      <c r="AT113" s="395">
        <f t="shared" si="29"/>
        <v>17</v>
      </c>
      <c r="AU113" s="395">
        <f t="shared" si="22"/>
        <v>8</v>
      </c>
      <c r="AV113" s="395">
        <f t="shared" si="30"/>
        <v>136</v>
      </c>
      <c r="AW113" s="396">
        <f t="shared" si="31"/>
        <v>1.838235294117647E-3</v>
      </c>
      <c r="AX113" s="397"/>
      <c r="AZ113" s="46">
        <v>1</v>
      </c>
    </row>
    <row r="114" spans="16:52" ht="15.75" x14ac:dyDescent="0.25">
      <c r="P114" s="381" t="s">
        <v>1423</v>
      </c>
      <c r="Q114" s="415" t="s">
        <v>1309</v>
      </c>
      <c r="R114" s="388" t="s">
        <v>384</v>
      </c>
      <c r="S114" s="381">
        <f t="shared" si="17"/>
        <v>2024</v>
      </c>
      <c r="T114" s="382">
        <v>45342</v>
      </c>
      <c r="U114" s="382">
        <v>45342</v>
      </c>
      <c r="V114" s="398" t="s">
        <v>1448</v>
      </c>
      <c r="W114" s="384" t="s">
        <v>1391</v>
      </c>
      <c r="X114" s="385" t="s">
        <v>1449</v>
      </c>
      <c r="Y114" s="431" t="s">
        <v>1650</v>
      </c>
      <c r="Z114" s="387" t="s">
        <v>222</v>
      </c>
      <c r="AA114" s="388" t="s">
        <v>222</v>
      </c>
      <c r="AB114" s="388" t="s">
        <v>222</v>
      </c>
      <c r="AC114" s="390">
        <v>0</v>
      </c>
      <c r="AD114" s="390">
        <v>5</v>
      </c>
      <c r="AE114" s="390"/>
      <c r="AF114" s="391">
        <f t="shared" si="27"/>
        <v>0</v>
      </c>
      <c r="AG114" s="392">
        <v>0</v>
      </c>
      <c r="AH114" s="392">
        <v>4</v>
      </c>
      <c r="AI114" s="392"/>
      <c r="AJ114" s="393">
        <f t="shared" si="14"/>
        <v>0</v>
      </c>
      <c r="AK114" s="390">
        <f>10/60</f>
        <v>0.16666666666666666</v>
      </c>
      <c r="AL114" s="390">
        <v>4</v>
      </c>
      <c r="AM114" s="390">
        <v>8</v>
      </c>
      <c r="AN114" s="391">
        <f t="shared" si="15"/>
        <v>5.208333333333333E-3</v>
      </c>
      <c r="AO114" s="392">
        <v>0</v>
      </c>
      <c r="AP114" s="392">
        <v>4</v>
      </c>
      <c r="AQ114" s="392"/>
      <c r="AR114" s="393">
        <f t="shared" si="16"/>
        <v>0</v>
      </c>
      <c r="AS114" s="394">
        <f t="shared" si="28"/>
        <v>0.16666666666666666</v>
      </c>
      <c r="AT114" s="395">
        <f t="shared" si="29"/>
        <v>17</v>
      </c>
      <c r="AU114" s="395">
        <f t="shared" si="22"/>
        <v>8</v>
      </c>
      <c r="AV114" s="395">
        <f t="shared" si="30"/>
        <v>136</v>
      </c>
      <c r="AW114" s="396">
        <f t="shared" si="31"/>
        <v>1.2254901960784314E-3</v>
      </c>
      <c r="AX114" s="397"/>
      <c r="AZ114" s="46">
        <v>1</v>
      </c>
    </row>
    <row r="115" spans="16:52" ht="15.75" x14ac:dyDescent="0.25">
      <c r="P115" s="381" t="s">
        <v>1423</v>
      </c>
      <c r="Q115" s="415" t="s">
        <v>1309</v>
      </c>
      <c r="R115" s="388" t="s">
        <v>384</v>
      </c>
      <c r="S115" s="381">
        <f t="shared" si="17"/>
        <v>2024</v>
      </c>
      <c r="T115" s="382">
        <v>45343</v>
      </c>
      <c r="U115" s="382">
        <v>45343</v>
      </c>
      <c r="V115" s="423" t="s">
        <v>1638</v>
      </c>
      <c r="W115" s="421" t="s">
        <v>1639</v>
      </c>
      <c r="X115" s="385" t="s">
        <v>1375</v>
      </c>
      <c r="Y115" s="428" t="s">
        <v>1651</v>
      </c>
      <c r="Z115" s="387" t="s">
        <v>222</v>
      </c>
      <c r="AA115" s="388" t="s">
        <v>222</v>
      </c>
      <c r="AB115" s="388" t="s">
        <v>222</v>
      </c>
      <c r="AC115" s="390">
        <v>0</v>
      </c>
      <c r="AD115" s="390">
        <v>5</v>
      </c>
      <c r="AE115" s="390"/>
      <c r="AF115" s="391">
        <f t="shared" si="27"/>
        <v>0</v>
      </c>
      <c r="AG115" s="392">
        <v>0</v>
      </c>
      <c r="AH115" s="392">
        <v>4</v>
      </c>
      <c r="AI115" s="392"/>
      <c r="AJ115" s="393">
        <f t="shared" si="14"/>
        <v>0</v>
      </c>
      <c r="AK115" s="390">
        <v>8</v>
      </c>
      <c r="AL115" s="390">
        <v>4</v>
      </c>
      <c r="AM115" s="390">
        <v>24</v>
      </c>
      <c r="AN115" s="391">
        <f t="shared" si="15"/>
        <v>8.3333333333333329E-2</v>
      </c>
      <c r="AO115" s="392">
        <v>0</v>
      </c>
      <c r="AP115" s="392">
        <v>4</v>
      </c>
      <c r="AQ115" s="392"/>
      <c r="AR115" s="393">
        <f t="shared" si="16"/>
        <v>0</v>
      </c>
      <c r="AS115" s="394">
        <f t="shared" si="28"/>
        <v>8</v>
      </c>
      <c r="AT115" s="395">
        <f t="shared" si="29"/>
        <v>17</v>
      </c>
      <c r="AU115" s="395">
        <f t="shared" si="22"/>
        <v>24</v>
      </c>
      <c r="AV115" s="395">
        <f t="shared" si="30"/>
        <v>408</v>
      </c>
      <c r="AW115" s="396">
        <f t="shared" si="31"/>
        <v>1.9607843137254902E-2</v>
      </c>
      <c r="AX115" s="397"/>
      <c r="AZ115" s="46">
        <v>1</v>
      </c>
    </row>
    <row r="116" spans="16:52" ht="24" x14ac:dyDescent="0.25">
      <c r="P116" s="381" t="s">
        <v>1439</v>
      </c>
      <c r="Q116" s="415" t="s">
        <v>1309</v>
      </c>
      <c r="R116" s="388" t="s">
        <v>384</v>
      </c>
      <c r="S116" s="381">
        <f t="shared" si="17"/>
        <v>2024</v>
      </c>
      <c r="T116" s="382">
        <v>45348</v>
      </c>
      <c r="U116" s="382">
        <v>45348</v>
      </c>
      <c r="V116" s="401" t="s">
        <v>1652</v>
      </c>
      <c r="W116" s="384" t="s">
        <v>1653</v>
      </c>
      <c r="X116" s="385" t="s">
        <v>1417</v>
      </c>
      <c r="Y116" s="402" t="s">
        <v>1654</v>
      </c>
      <c r="Z116" s="387" t="s">
        <v>1655</v>
      </c>
      <c r="AA116" s="388">
        <v>2</v>
      </c>
      <c r="AB116" s="407" t="s">
        <v>813</v>
      </c>
      <c r="AC116" s="390">
        <v>0</v>
      </c>
      <c r="AD116" s="390">
        <v>5</v>
      </c>
      <c r="AE116" s="390"/>
      <c r="AF116" s="391">
        <f t="shared" si="27"/>
        <v>0</v>
      </c>
      <c r="AG116" s="392">
        <v>0</v>
      </c>
      <c r="AH116" s="392">
        <v>4</v>
      </c>
      <c r="AI116" s="392"/>
      <c r="AJ116" s="393">
        <f t="shared" si="14"/>
        <v>0</v>
      </c>
      <c r="AK116" s="390">
        <v>0</v>
      </c>
      <c r="AL116" s="390">
        <v>4</v>
      </c>
      <c r="AM116" s="390"/>
      <c r="AN116" s="391">
        <f t="shared" si="15"/>
        <v>0</v>
      </c>
      <c r="AO116" s="392">
        <f>30/60</f>
        <v>0.5</v>
      </c>
      <c r="AP116" s="392">
        <v>4</v>
      </c>
      <c r="AQ116" s="392">
        <v>8</v>
      </c>
      <c r="AR116" s="393">
        <f t="shared" si="16"/>
        <v>1.5625E-2</v>
      </c>
      <c r="AS116" s="394">
        <f t="shared" si="28"/>
        <v>0.5</v>
      </c>
      <c r="AT116" s="395">
        <f t="shared" si="29"/>
        <v>17</v>
      </c>
      <c r="AU116" s="395">
        <f t="shared" si="22"/>
        <v>8</v>
      </c>
      <c r="AV116" s="395">
        <f t="shared" si="30"/>
        <v>136</v>
      </c>
      <c r="AW116" s="396">
        <f t="shared" si="31"/>
        <v>3.6764705882352941E-3</v>
      </c>
      <c r="AX116" s="397"/>
      <c r="AZ116" s="46">
        <v>1</v>
      </c>
    </row>
    <row r="117" spans="16:52" ht="31.5" x14ac:dyDescent="0.25">
      <c r="P117" s="381" t="s">
        <v>1439</v>
      </c>
      <c r="Q117" s="415" t="s">
        <v>1309</v>
      </c>
      <c r="R117" s="388" t="s">
        <v>384</v>
      </c>
      <c r="S117" s="381">
        <f t="shared" si="17"/>
        <v>2024</v>
      </c>
      <c r="T117" s="382">
        <v>45348</v>
      </c>
      <c r="U117" s="382">
        <v>45348</v>
      </c>
      <c r="V117" s="416" t="s">
        <v>1534</v>
      </c>
      <c r="W117" s="384" t="s">
        <v>1535</v>
      </c>
      <c r="X117" s="385" t="s">
        <v>1375</v>
      </c>
      <c r="Y117" s="402" t="s">
        <v>1656</v>
      </c>
      <c r="Z117" s="406" t="s">
        <v>1657</v>
      </c>
      <c r="AA117" s="407">
        <v>1</v>
      </c>
      <c r="AB117" s="407" t="s">
        <v>813</v>
      </c>
      <c r="AC117" s="390">
        <v>0</v>
      </c>
      <c r="AD117" s="390">
        <v>5</v>
      </c>
      <c r="AE117" s="390"/>
      <c r="AF117" s="391">
        <f t="shared" si="27"/>
        <v>0</v>
      </c>
      <c r="AG117" s="392">
        <v>0</v>
      </c>
      <c r="AH117" s="392">
        <v>4</v>
      </c>
      <c r="AI117" s="392"/>
      <c r="AJ117" s="393">
        <f t="shared" si="14"/>
        <v>0</v>
      </c>
      <c r="AK117" s="390">
        <v>0</v>
      </c>
      <c r="AL117" s="390">
        <v>4</v>
      </c>
      <c r="AM117" s="390"/>
      <c r="AN117" s="391">
        <f t="shared" si="15"/>
        <v>0</v>
      </c>
      <c r="AO117" s="392">
        <f>30/60</f>
        <v>0.5</v>
      </c>
      <c r="AP117" s="392">
        <v>4</v>
      </c>
      <c r="AQ117" s="392">
        <v>24</v>
      </c>
      <c r="AR117" s="393">
        <f t="shared" si="16"/>
        <v>5.208333333333333E-3</v>
      </c>
      <c r="AS117" s="394">
        <f t="shared" si="28"/>
        <v>0.5</v>
      </c>
      <c r="AT117" s="395">
        <f t="shared" si="29"/>
        <v>17</v>
      </c>
      <c r="AU117" s="395">
        <f t="shared" si="22"/>
        <v>24</v>
      </c>
      <c r="AV117" s="395">
        <f t="shared" si="30"/>
        <v>408</v>
      </c>
      <c r="AW117" s="396">
        <f t="shared" si="31"/>
        <v>1.2254901960784314E-3</v>
      </c>
      <c r="AX117" s="397"/>
      <c r="AZ117" s="46">
        <v>1</v>
      </c>
    </row>
    <row r="118" spans="16:52" ht="15.75" x14ac:dyDescent="0.25">
      <c r="P118" s="381" t="s">
        <v>1439</v>
      </c>
      <c r="Q118" s="415" t="s">
        <v>1309</v>
      </c>
      <c r="R118" s="388" t="s">
        <v>384</v>
      </c>
      <c r="S118" s="381">
        <f t="shared" si="17"/>
        <v>2024</v>
      </c>
      <c r="T118" s="382">
        <v>45351</v>
      </c>
      <c r="U118" s="382">
        <v>45351</v>
      </c>
      <c r="V118" s="411" t="s">
        <v>1658</v>
      </c>
      <c r="W118" s="384" t="s">
        <v>1659</v>
      </c>
      <c r="X118" s="385" t="s">
        <v>1442</v>
      </c>
      <c r="Y118" s="386" t="s">
        <v>1660</v>
      </c>
      <c r="Z118" s="387" t="s">
        <v>222</v>
      </c>
      <c r="AA118" s="388" t="s">
        <v>222</v>
      </c>
      <c r="AB118" s="388" t="s">
        <v>222</v>
      </c>
      <c r="AC118" s="390">
        <v>0</v>
      </c>
      <c r="AD118" s="390">
        <v>5</v>
      </c>
      <c r="AE118" s="390"/>
      <c r="AF118" s="391">
        <f t="shared" si="27"/>
        <v>0</v>
      </c>
      <c r="AG118" s="392">
        <v>0</v>
      </c>
      <c r="AH118" s="392">
        <v>4</v>
      </c>
      <c r="AI118" s="392"/>
      <c r="AJ118" s="393">
        <f t="shared" si="14"/>
        <v>0</v>
      </c>
      <c r="AK118" s="390">
        <v>0</v>
      </c>
      <c r="AL118" s="390">
        <v>4</v>
      </c>
      <c r="AM118" s="390"/>
      <c r="AN118" s="391">
        <f t="shared" si="15"/>
        <v>0</v>
      </c>
      <c r="AO118" s="392">
        <f>30/60</f>
        <v>0.5</v>
      </c>
      <c r="AP118" s="392">
        <v>4</v>
      </c>
      <c r="AQ118" s="392">
        <v>8</v>
      </c>
      <c r="AR118" s="393">
        <f t="shared" si="16"/>
        <v>1.5625E-2</v>
      </c>
      <c r="AS118" s="394">
        <f t="shared" si="28"/>
        <v>0.5</v>
      </c>
      <c r="AT118" s="395">
        <f t="shared" si="29"/>
        <v>17</v>
      </c>
      <c r="AU118" s="395">
        <f t="shared" si="22"/>
        <v>8</v>
      </c>
      <c r="AV118" s="395">
        <f t="shared" si="30"/>
        <v>136</v>
      </c>
      <c r="AW118" s="396">
        <f t="shared" si="31"/>
        <v>3.6764705882352941E-3</v>
      </c>
      <c r="AX118" s="397"/>
      <c r="AZ118" s="46">
        <v>1</v>
      </c>
    </row>
    <row r="119" spans="16:52" ht="31.5" x14ac:dyDescent="0.25">
      <c r="P119" s="381" t="s">
        <v>1439</v>
      </c>
      <c r="Q119" s="415" t="s">
        <v>1309</v>
      </c>
      <c r="R119" s="388" t="s">
        <v>384</v>
      </c>
      <c r="S119" s="381">
        <f t="shared" si="17"/>
        <v>2024</v>
      </c>
      <c r="T119" s="382">
        <v>45351</v>
      </c>
      <c r="U119" s="382">
        <v>45351</v>
      </c>
      <c r="V119" s="405" t="s">
        <v>1661</v>
      </c>
      <c r="W119" s="384" t="s">
        <v>1662</v>
      </c>
      <c r="X119" s="385" t="s">
        <v>1410</v>
      </c>
      <c r="Y119" s="386" t="s">
        <v>1663</v>
      </c>
      <c r="Z119" s="406" t="s">
        <v>1664</v>
      </c>
      <c r="AA119" s="407">
        <v>1</v>
      </c>
      <c r="AB119" s="407" t="s">
        <v>813</v>
      </c>
      <c r="AC119" s="390">
        <v>0</v>
      </c>
      <c r="AD119" s="390">
        <v>5</v>
      </c>
      <c r="AE119" s="390"/>
      <c r="AF119" s="391">
        <f t="shared" si="27"/>
        <v>0</v>
      </c>
      <c r="AG119" s="392">
        <v>0</v>
      </c>
      <c r="AH119" s="392">
        <v>4</v>
      </c>
      <c r="AI119" s="392"/>
      <c r="AJ119" s="393">
        <f t="shared" si="14"/>
        <v>0</v>
      </c>
      <c r="AK119" s="390">
        <v>0</v>
      </c>
      <c r="AL119" s="390">
        <v>4</v>
      </c>
      <c r="AM119" s="390"/>
      <c r="AN119" s="391">
        <f t="shared" si="15"/>
        <v>0</v>
      </c>
      <c r="AO119" s="392">
        <v>1</v>
      </c>
      <c r="AP119" s="392">
        <v>4</v>
      </c>
      <c r="AQ119" s="392">
        <v>24</v>
      </c>
      <c r="AR119" s="393">
        <f t="shared" si="16"/>
        <v>1.0416666666666666E-2</v>
      </c>
      <c r="AS119" s="394">
        <f t="shared" si="28"/>
        <v>1</v>
      </c>
      <c r="AT119" s="395">
        <f t="shared" si="29"/>
        <v>17</v>
      </c>
      <c r="AU119" s="395">
        <f t="shared" si="22"/>
        <v>24</v>
      </c>
      <c r="AV119" s="395">
        <f t="shared" si="30"/>
        <v>408</v>
      </c>
      <c r="AW119" s="396">
        <f t="shared" si="31"/>
        <v>2.4509803921568627E-3</v>
      </c>
      <c r="AX119" s="397"/>
      <c r="AZ119" s="46">
        <v>1</v>
      </c>
    </row>
    <row r="120" spans="16:52" ht="15.75" x14ac:dyDescent="0.25">
      <c r="P120" s="425" t="s">
        <v>1344</v>
      </c>
      <c r="Q120" s="415" t="s">
        <v>1304</v>
      </c>
      <c r="R120" s="388" t="s">
        <v>385</v>
      </c>
      <c r="S120" s="381">
        <f>YEAR(T120)</f>
        <v>2024</v>
      </c>
      <c r="T120" s="382">
        <v>45352</v>
      </c>
      <c r="U120" s="382">
        <v>45352</v>
      </c>
      <c r="V120" s="405" t="s">
        <v>1665</v>
      </c>
      <c r="W120" s="384" t="s">
        <v>1378</v>
      </c>
      <c r="X120" s="400" t="s">
        <v>1379</v>
      </c>
      <c r="Y120" s="426" t="s">
        <v>1666</v>
      </c>
      <c r="Z120" s="387" t="s">
        <v>1667</v>
      </c>
      <c r="AA120" s="388">
        <v>4</v>
      </c>
      <c r="AB120" s="388" t="s">
        <v>813</v>
      </c>
      <c r="AC120" s="389">
        <f>30/60</f>
        <v>0.5</v>
      </c>
      <c r="AD120" s="390">
        <v>5</v>
      </c>
      <c r="AE120" s="390">
        <v>8</v>
      </c>
      <c r="AF120" s="391">
        <f t="shared" si="27"/>
        <v>1.2500000000000001E-2</v>
      </c>
      <c r="AG120" s="392">
        <v>0</v>
      </c>
      <c r="AH120" s="392">
        <v>4</v>
      </c>
      <c r="AI120" s="392"/>
      <c r="AJ120" s="393">
        <f t="shared" si="14"/>
        <v>0</v>
      </c>
      <c r="AK120" s="390">
        <v>0</v>
      </c>
      <c r="AL120" s="390">
        <v>5</v>
      </c>
      <c r="AM120" s="390"/>
      <c r="AN120" s="391">
        <f t="shared" si="15"/>
        <v>0</v>
      </c>
      <c r="AO120" s="392">
        <v>0</v>
      </c>
      <c r="AP120" s="392">
        <v>4</v>
      </c>
      <c r="AQ120" s="392"/>
      <c r="AR120" s="393">
        <f t="shared" si="16"/>
        <v>0</v>
      </c>
      <c r="AS120" s="394">
        <f t="shared" si="28"/>
        <v>0.5</v>
      </c>
      <c r="AT120" s="395">
        <f t="shared" si="29"/>
        <v>18</v>
      </c>
      <c r="AU120" s="395">
        <f t="shared" si="22"/>
        <v>8</v>
      </c>
      <c r="AV120" s="395">
        <f t="shared" si="30"/>
        <v>144</v>
      </c>
      <c r="AW120" s="396">
        <f t="shared" si="31"/>
        <v>3.472222222222222E-3</v>
      </c>
      <c r="AX120" s="397"/>
      <c r="AZ120" s="46">
        <v>1</v>
      </c>
    </row>
    <row r="121" spans="16:52" ht="15.75" x14ac:dyDescent="0.25">
      <c r="P121" s="425" t="s">
        <v>1344</v>
      </c>
      <c r="Q121" s="415" t="s">
        <v>1304</v>
      </c>
      <c r="R121" s="388" t="s">
        <v>385</v>
      </c>
      <c r="S121" s="381">
        <f t="shared" ref="S121:S184" si="32">YEAR(T121)</f>
        <v>2024</v>
      </c>
      <c r="T121" s="382">
        <v>45355</v>
      </c>
      <c r="U121" s="382">
        <v>45355</v>
      </c>
      <c r="V121" s="412" t="s">
        <v>1668</v>
      </c>
      <c r="W121" s="384" t="s">
        <v>1669</v>
      </c>
      <c r="X121" s="385" t="s">
        <v>1486</v>
      </c>
      <c r="Y121" s="402" t="s">
        <v>1670</v>
      </c>
      <c r="Z121" s="387" t="s">
        <v>222</v>
      </c>
      <c r="AA121" s="388" t="s">
        <v>222</v>
      </c>
      <c r="AB121" s="388" t="s">
        <v>222</v>
      </c>
      <c r="AC121" s="389">
        <f>10/60</f>
        <v>0.16666666666666666</v>
      </c>
      <c r="AD121" s="390">
        <v>5</v>
      </c>
      <c r="AE121" s="390">
        <v>8</v>
      </c>
      <c r="AF121" s="391">
        <f t="shared" si="27"/>
        <v>4.1666666666666666E-3</v>
      </c>
      <c r="AG121" s="392">
        <v>0</v>
      </c>
      <c r="AH121" s="392">
        <v>4</v>
      </c>
      <c r="AI121" s="392"/>
      <c r="AJ121" s="393">
        <f t="shared" si="14"/>
        <v>0</v>
      </c>
      <c r="AK121" s="390">
        <v>0</v>
      </c>
      <c r="AL121" s="390">
        <v>5</v>
      </c>
      <c r="AM121" s="390"/>
      <c r="AN121" s="391">
        <f t="shared" si="15"/>
        <v>0</v>
      </c>
      <c r="AO121" s="392">
        <v>0</v>
      </c>
      <c r="AP121" s="392">
        <v>4</v>
      </c>
      <c r="AQ121" s="392"/>
      <c r="AR121" s="393">
        <f t="shared" si="16"/>
        <v>0</v>
      </c>
      <c r="AS121" s="394">
        <f t="shared" si="28"/>
        <v>0.16666666666666666</v>
      </c>
      <c r="AT121" s="395">
        <f t="shared" si="29"/>
        <v>18</v>
      </c>
      <c r="AU121" s="395">
        <f t="shared" si="22"/>
        <v>8</v>
      </c>
      <c r="AV121" s="395">
        <f t="shared" si="30"/>
        <v>144</v>
      </c>
      <c r="AW121" s="396">
        <f t="shared" si="31"/>
        <v>1.1574074074074073E-3</v>
      </c>
      <c r="AX121" s="397"/>
      <c r="AZ121" s="46">
        <v>1</v>
      </c>
    </row>
    <row r="122" spans="16:52" ht="15.75" x14ac:dyDescent="0.25">
      <c r="P122" s="425" t="s">
        <v>1344</v>
      </c>
      <c r="Q122" s="415" t="s">
        <v>1304</v>
      </c>
      <c r="R122" s="388" t="s">
        <v>385</v>
      </c>
      <c r="S122" s="381">
        <f t="shared" si="32"/>
        <v>2024</v>
      </c>
      <c r="T122" s="382">
        <v>45356</v>
      </c>
      <c r="U122" s="382">
        <v>45356</v>
      </c>
      <c r="V122" s="405" t="s">
        <v>1661</v>
      </c>
      <c r="W122" s="384" t="s">
        <v>1662</v>
      </c>
      <c r="X122" s="385" t="s">
        <v>1410</v>
      </c>
      <c r="Y122" s="402" t="s">
        <v>1671</v>
      </c>
      <c r="Z122" s="387" t="s">
        <v>222</v>
      </c>
      <c r="AA122" s="388" t="s">
        <v>222</v>
      </c>
      <c r="AB122" s="388" t="s">
        <v>222</v>
      </c>
      <c r="AC122" s="389">
        <f>10/60</f>
        <v>0.16666666666666666</v>
      </c>
      <c r="AD122" s="390">
        <v>5</v>
      </c>
      <c r="AE122" s="390">
        <v>24</v>
      </c>
      <c r="AF122" s="391">
        <f t="shared" si="27"/>
        <v>1.3888888888888887E-3</v>
      </c>
      <c r="AG122" s="392">
        <v>0</v>
      </c>
      <c r="AH122" s="392">
        <v>4</v>
      </c>
      <c r="AI122" s="392"/>
      <c r="AJ122" s="393">
        <f t="shared" si="14"/>
        <v>0</v>
      </c>
      <c r="AK122" s="390">
        <v>0</v>
      </c>
      <c r="AL122" s="390">
        <v>5</v>
      </c>
      <c r="AM122" s="390"/>
      <c r="AN122" s="391">
        <f t="shared" si="15"/>
        <v>0</v>
      </c>
      <c r="AO122" s="392">
        <v>0</v>
      </c>
      <c r="AP122" s="392">
        <v>4</v>
      </c>
      <c r="AQ122" s="392"/>
      <c r="AR122" s="393">
        <f t="shared" si="16"/>
        <v>0</v>
      </c>
      <c r="AS122" s="394">
        <f t="shared" si="28"/>
        <v>0.16666666666666666</v>
      </c>
      <c r="AT122" s="395">
        <f t="shared" si="29"/>
        <v>18</v>
      </c>
      <c r="AU122" s="395">
        <f t="shared" si="22"/>
        <v>24</v>
      </c>
      <c r="AV122" s="395">
        <f t="shared" si="30"/>
        <v>432</v>
      </c>
      <c r="AW122" s="396">
        <f t="shared" si="31"/>
        <v>3.8580246913580245E-4</v>
      </c>
      <c r="AX122" s="397"/>
      <c r="AZ122" s="46">
        <v>1</v>
      </c>
    </row>
    <row r="123" spans="16:52" ht="36" x14ac:dyDescent="0.25">
      <c r="P123" s="425" t="s">
        <v>1344</v>
      </c>
      <c r="Q123" s="415" t="s">
        <v>1304</v>
      </c>
      <c r="R123" s="388" t="s">
        <v>385</v>
      </c>
      <c r="S123" s="381">
        <f t="shared" si="32"/>
        <v>2024</v>
      </c>
      <c r="T123" s="382">
        <v>45357</v>
      </c>
      <c r="U123" s="382">
        <v>45357</v>
      </c>
      <c r="V123" s="383" t="s">
        <v>1408</v>
      </c>
      <c r="W123" s="384" t="s">
        <v>1672</v>
      </c>
      <c r="X123" s="385" t="s">
        <v>1410</v>
      </c>
      <c r="Y123" s="402" t="s">
        <v>1673</v>
      </c>
      <c r="Z123" s="387" t="s">
        <v>222</v>
      </c>
      <c r="AA123" s="388" t="s">
        <v>222</v>
      </c>
      <c r="AB123" s="388" t="s">
        <v>222</v>
      </c>
      <c r="AC123" s="389">
        <f>30/60</f>
        <v>0.5</v>
      </c>
      <c r="AD123" s="390">
        <v>5</v>
      </c>
      <c r="AE123" s="390">
        <v>24</v>
      </c>
      <c r="AF123" s="391">
        <f t="shared" si="27"/>
        <v>4.1666666666666666E-3</v>
      </c>
      <c r="AG123" s="392">
        <v>0</v>
      </c>
      <c r="AH123" s="392">
        <v>4</v>
      </c>
      <c r="AI123" s="392"/>
      <c r="AJ123" s="393">
        <f t="shared" si="14"/>
        <v>0</v>
      </c>
      <c r="AK123" s="390">
        <v>0</v>
      </c>
      <c r="AL123" s="390">
        <v>5</v>
      </c>
      <c r="AM123" s="390"/>
      <c r="AN123" s="391">
        <f t="shared" si="15"/>
        <v>0</v>
      </c>
      <c r="AO123" s="392">
        <v>0</v>
      </c>
      <c r="AP123" s="392">
        <v>4</v>
      </c>
      <c r="AQ123" s="392"/>
      <c r="AR123" s="393">
        <f t="shared" si="16"/>
        <v>0</v>
      </c>
      <c r="AS123" s="394">
        <f t="shared" si="28"/>
        <v>0.5</v>
      </c>
      <c r="AT123" s="395">
        <f t="shared" si="29"/>
        <v>18</v>
      </c>
      <c r="AU123" s="395">
        <f t="shared" si="22"/>
        <v>24</v>
      </c>
      <c r="AV123" s="395">
        <f t="shared" si="30"/>
        <v>432</v>
      </c>
      <c r="AW123" s="396">
        <f t="shared" si="31"/>
        <v>1.1574074074074073E-3</v>
      </c>
      <c r="AX123" s="397"/>
      <c r="AZ123" s="46">
        <v>1</v>
      </c>
    </row>
    <row r="124" spans="16:52" ht="47.25" x14ac:dyDescent="0.25">
      <c r="P124" s="425" t="s">
        <v>1344</v>
      </c>
      <c r="Q124" s="415" t="s">
        <v>1304</v>
      </c>
      <c r="R124" s="388" t="s">
        <v>385</v>
      </c>
      <c r="S124" s="381">
        <f t="shared" si="32"/>
        <v>2024</v>
      </c>
      <c r="T124" s="382">
        <v>45357</v>
      </c>
      <c r="U124" s="382">
        <v>45357</v>
      </c>
      <c r="V124" s="441" t="s">
        <v>1674</v>
      </c>
      <c r="W124" s="384" t="s">
        <v>1675</v>
      </c>
      <c r="X124" s="385" t="s">
        <v>1449</v>
      </c>
      <c r="Y124" s="402" t="s">
        <v>1676</v>
      </c>
      <c r="Z124" s="387" t="s">
        <v>1677</v>
      </c>
      <c r="AA124" s="388">
        <v>1</v>
      </c>
      <c r="AB124" s="388" t="s">
        <v>813</v>
      </c>
      <c r="AC124" s="389">
        <f>20/60</f>
        <v>0.33333333333333331</v>
      </c>
      <c r="AD124" s="390">
        <v>5</v>
      </c>
      <c r="AE124" s="390">
        <v>8</v>
      </c>
      <c r="AF124" s="391">
        <f t="shared" si="27"/>
        <v>8.3333333333333332E-3</v>
      </c>
      <c r="AG124" s="392">
        <v>0</v>
      </c>
      <c r="AH124" s="392">
        <v>4</v>
      </c>
      <c r="AI124" s="392"/>
      <c r="AJ124" s="393">
        <f t="shared" si="14"/>
        <v>0</v>
      </c>
      <c r="AK124" s="390">
        <v>0</v>
      </c>
      <c r="AL124" s="390">
        <v>5</v>
      </c>
      <c r="AM124" s="390"/>
      <c r="AN124" s="391">
        <f t="shared" si="15"/>
        <v>0</v>
      </c>
      <c r="AO124" s="392">
        <v>0</v>
      </c>
      <c r="AP124" s="392">
        <v>4</v>
      </c>
      <c r="AQ124" s="392"/>
      <c r="AR124" s="393">
        <f t="shared" si="16"/>
        <v>0</v>
      </c>
      <c r="AS124" s="394">
        <f t="shared" si="28"/>
        <v>0.33333333333333331</v>
      </c>
      <c r="AT124" s="395">
        <f t="shared" si="29"/>
        <v>18</v>
      </c>
      <c r="AU124" s="395">
        <f t="shared" si="22"/>
        <v>8</v>
      </c>
      <c r="AV124" s="395">
        <f t="shared" si="30"/>
        <v>144</v>
      </c>
      <c r="AW124" s="396">
        <f t="shared" si="31"/>
        <v>2.3148148148148147E-3</v>
      </c>
      <c r="AX124" s="397"/>
      <c r="AZ124" s="46">
        <v>1</v>
      </c>
    </row>
    <row r="125" spans="16:52" ht="31.5" x14ac:dyDescent="0.25">
      <c r="P125" s="425" t="s">
        <v>1344</v>
      </c>
      <c r="Q125" s="415" t="s">
        <v>1304</v>
      </c>
      <c r="R125" s="388" t="s">
        <v>385</v>
      </c>
      <c r="S125" s="381">
        <f t="shared" si="32"/>
        <v>2024</v>
      </c>
      <c r="T125" s="382">
        <v>45358</v>
      </c>
      <c r="U125" s="382">
        <v>45358</v>
      </c>
      <c r="V125" s="383" t="s">
        <v>1678</v>
      </c>
      <c r="W125" s="384" t="s">
        <v>1679</v>
      </c>
      <c r="X125" s="385" t="s">
        <v>1410</v>
      </c>
      <c r="Y125" s="428" t="s">
        <v>1680</v>
      </c>
      <c r="Z125" s="387" t="s">
        <v>222</v>
      </c>
      <c r="AA125" s="388" t="s">
        <v>222</v>
      </c>
      <c r="AB125" s="388" t="s">
        <v>222</v>
      </c>
      <c r="AC125" s="389">
        <f>15/60</f>
        <v>0.25</v>
      </c>
      <c r="AD125" s="390">
        <v>5</v>
      </c>
      <c r="AE125" s="390">
        <v>24</v>
      </c>
      <c r="AF125" s="391">
        <f t="shared" si="27"/>
        <v>2.0833333333333333E-3</v>
      </c>
      <c r="AG125" s="392">
        <v>0</v>
      </c>
      <c r="AH125" s="392">
        <v>4</v>
      </c>
      <c r="AI125" s="392"/>
      <c r="AJ125" s="393">
        <f t="shared" si="14"/>
        <v>0</v>
      </c>
      <c r="AK125" s="390">
        <v>0</v>
      </c>
      <c r="AL125" s="390">
        <v>5</v>
      </c>
      <c r="AM125" s="390"/>
      <c r="AN125" s="391">
        <f t="shared" si="15"/>
        <v>0</v>
      </c>
      <c r="AO125" s="392">
        <v>0</v>
      </c>
      <c r="AP125" s="392">
        <v>4</v>
      </c>
      <c r="AQ125" s="392"/>
      <c r="AR125" s="393">
        <f t="shared" si="16"/>
        <v>0</v>
      </c>
      <c r="AS125" s="394">
        <f t="shared" si="28"/>
        <v>0.25</v>
      </c>
      <c r="AT125" s="395">
        <f t="shared" si="29"/>
        <v>18</v>
      </c>
      <c r="AU125" s="395">
        <f t="shared" si="22"/>
        <v>24</v>
      </c>
      <c r="AV125" s="395">
        <f t="shared" si="30"/>
        <v>432</v>
      </c>
      <c r="AW125" s="396">
        <f t="shared" si="31"/>
        <v>5.7870370370370367E-4</v>
      </c>
      <c r="AX125" s="397"/>
      <c r="AZ125" s="46">
        <v>1</v>
      </c>
    </row>
    <row r="126" spans="16:52" ht="24" x14ac:dyDescent="0.25">
      <c r="P126" s="425" t="s">
        <v>1344</v>
      </c>
      <c r="Q126" s="415" t="s">
        <v>1304</v>
      </c>
      <c r="R126" s="388" t="s">
        <v>385</v>
      </c>
      <c r="S126" s="381">
        <f t="shared" si="32"/>
        <v>2024</v>
      </c>
      <c r="T126" s="382">
        <v>45358</v>
      </c>
      <c r="U126" s="382">
        <v>45358</v>
      </c>
      <c r="V126" s="403" t="s">
        <v>1681</v>
      </c>
      <c r="W126" s="384" t="s">
        <v>1682</v>
      </c>
      <c r="X126" s="400" t="s">
        <v>1446</v>
      </c>
      <c r="Y126" s="431" t="s">
        <v>1683</v>
      </c>
      <c r="Z126" s="387" t="s">
        <v>1684</v>
      </c>
      <c r="AA126" s="388" t="s">
        <v>222</v>
      </c>
      <c r="AB126" s="388" t="s">
        <v>222</v>
      </c>
      <c r="AC126" s="389">
        <f>30/60</f>
        <v>0.5</v>
      </c>
      <c r="AD126" s="390">
        <v>5</v>
      </c>
      <c r="AE126" s="390">
        <v>8</v>
      </c>
      <c r="AF126" s="391">
        <f t="shared" si="27"/>
        <v>1.2500000000000001E-2</v>
      </c>
      <c r="AG126" s="392">
        <v>0</v>
      </c>
      <c r="AH126" s="392">
        <v>4</v>
      </c>
      <c r="AI126" s="392"/>
      <c r="AJ126" s="393">
        <f t="shared" si="14"/>
        <v>0</v>
      </c>
      <c r="AK126" s="390">
        <v>0</v>
      </c>
      <c r="AL126" s="390">
        <v>5</v>
      </c>
      <c r="AM126" s="390"/>
      <c r="AN126" s="391">
        <f t="shared" si="15"/>
        <v>0</v>
      </c>
      <c r="AO126" s="392">
        <v>0</v>
      </c>
      <c r="AP126" s="392">
        <v>4</v>
      </c>
      <c r="AQ126" s="392"/>
      <c r="AR126" s="393">
        <f t="shared" si="16"/>
        <v>0</v>
      </c>
      <c r="AS126" s="394">
        <f t="shared" si="28"/>
        <v>0.5</v>
      </c>
      <c r="AT126" s="395">
        <f t="shared" si="29"/>
        <v>18</v>
      </c>
      <c r="AU126" s="395">
        <f t="shared" si="22"/>
        <v>8</v>
      </c>
      <c r="AV126" s="395">
        <f t="shared" si="30"/>
        <v>144</v>
      </c>
      <c r="AW126" s="396">
        <f t="shared" si="31"/>
        <v>3.472222222222222E-3</v>
      </c>
      <c r="AX126" s="397"/>
      <c r="AZ126" s="46">
        <v>1</v>
      </c>
    </row>
    <row r="127" spans="16:52" ht="31.5" x14ac:dyDescent="0.25">
      <c r="P127" s="425" t="s">
        <v>1344</v>
      </c>
      <c r="Q127" s="415" t="s">
        <v>1304</v>
      </c>
      <c r="R127" s="388" t="s">
        <v>385</v>
      </c>
      <c r="S127" s="381">
        <f t="shared" si="32"/>
        <v>2024</v>
      </c>
      <c r="T127" s="382">
        <v>45358</v>
      </c>
      <c r="U127" s="382">
        <v>45358</v>
      </c>
      <c r="V127" s="401" t="s">
        <v>1548</v>
      </c>
      <c r="W127" s="384" t="s">
        <v>1549</v>
      </c>
      <c r="X127" s="385" t="s">
        <v>1357</v>
      </c>
      <c r="Y127" s="428" t="s">
        <v>1685</v>
      </c>
      <c r="Z127" s="429" t="s">
        <v>222</v>
      </c>
      <c r="AA127" s="430" t="s">
        <v>222</v>
      </c>
      <c r="AB127" s="430" t="s">
        <v>222</v>
      </c>
      <c r="AC127" s="389">
        <f>15/60</f>
        <v>0.25</v>
      </c>
      <c r="AD127" s="390">
        <v>5</v>
      </c>
      <c r="AE127" s="390">
        <v>16</v>
      </c>
      <c r="AF127" s="391">
        <f t="shared" si="27"/>
        <v>3.1250000000000002E-3</v>
      </c>
      <c r="AG127" s="392">
        <v>0</v>
      </c>
      <c r="AH127" s="392">
        <v>4</v>
      </c>
      <c r="AI127" s="392"/>
      <c r="AJ127" s="393">
        <f t="shared" si="14"/>
        <v>0</v>
      </c>
      <c r="AK127" s="390">
        <v>0</v>
      </c>
      <c r="AL127" s="390">
        <v>5</v>
      </c>
      <c r="AM127" s="390"/>
      <c r="AN127" s="391">
        <f t="shared" si="15"/>
        <v>0</v>
      </c>
      <c r="AO127" s="392">
        <v>0</v>
      </c>
      <c r="AP127" s="392">
        <v>4</v>
      </c>
      <c r="AQ127" s="392"/>
      <c r="AR127" s="393">
        <f t="shared" si="16"/>
        <v>0</v>
      </c>
      <c r="AS127" s="394">
        <f t="shared" si="28"/>
        <v>0.25</v>
      </c>
      <c r="AT127" s="395">
        <f t="shared" si="29"/>
        <v>18</v>
      </c>
      <c r="AU127" s="395">
        <f t="shared" si="22"/>
        <v>16</v>
      </c>
      <c r="AV127" s="395">
        <f t="shared" si="30"/>
        <v>288</v>
      </c>
      <c r="AW127" s="396">
        <f t="shared" si="31"/>
        <v>8.6805555555555551E-4</v>
      </c>
      <c r="AX127" s="397"/>
      <c r="AZ127" s="46">
        <v>1</v>
      </c>
    </row>
    <row r="128" spans="16:52" ht="31.5" x14ac:dyDescent="0.25">
      <c r="P128" s="425" t="s">
        <v>1385</v>
      </c>
      <c r="Q128" s="415" t="s">
        <v>1304</v>
      </c>
      <c r="R128" s="388" t="s">
        <v>385</v>
      </c>
      <c r="S128" s="381">
        <f t="shared" si="32"/>
        <v>2024</v>
      </c>
      <c r="T128" s="382">
        <v>45363</v>
      </c>
      <c r="U128" s="382">
        <v>45363</v>
      </c>
      <c r="V128" s="405" t="s">
        <v>1394</v>
      </c>
      <c r="W128" s="384" t="s">
        <v>1395</v>
      </c>
      <c r="X128" s="400" t="s">
        <v>1379</v>
      </c>
      <c r="Y128" s="431" t="s">
        <v>1686</v>
      </c>
      <c r="Z128" s="387" t="s">
        <v>222</v>
      </c>
      <c r="AA128" s="388" t="s">
        <v>222</v>
      </c>
      <c r="AB128" s="388" t="s">
        <v>222</v>
      </c>
      <c r="AC128" s="442">
        <v>0</v>
      </c>
      <c r="AD128" s="390">
        <v>5</v>
      </c>
      <c r="AE128" s="390"/>
      <c r="AF128" s="391">
        <f t="shared" si="27"/>
        <v>0</v>
      </c>
      <c r="AG128" s="392">
        <f>30/60</f>
        <v>0.5</v>
      </c>
      <c r="AH128" s="392">
        <v>4</v>
      </c>
      <c r="AI128" s="392">
        <v>8</v>
      </c>
      <c r="AJ128" s="393">
        <f t="shared" si="14"/>
        <v>1.5625E-2</v>
      </c>
      <c r="AK128" s="390">
        <v>0</v>
      </c>
      <c r="AL128" s="390">
        <v>5</v>
      </c>
      <c r="AM128" s="390"/>
      <c r="AN128" s="391">
        <f t="shared" si="15"/>
        <v>0</v>
      </c>
      <c r="AO128" s="392">
        <v>0</v>
      </c>
      <c r="AP128" s="392">
        <v>4</v>
      </c>
      <c r="AQ128" s="392"/>
      <c r="AR128" s="393">
        <f t="shared" si="16"/>
        <v>0</v>
      </c>
      <c r="AS128" s="394">
        <f t="shared" si="28"/>
        <v>0.5</v>
      </c>
      <c r="AT128" s="395">
        <f t="shared" si="29"/>
        <v>18</v>
      </c>
      <c r="AU128" s="395">
        <f t="shared" si="22"/>
        <v>8</v>
      </c>
      <c r="AV128" s="395">
        <f t="shared" si="30"/>
        <v>144</v>
      </c>
      <c r="AW128" s="396">
        <f t="shared" si="31"/>
        <v>3.472222222222222E-3</v>
      </c>
      <c r="AX128" s="397"/>
      <c r="AZ128" s="46">
        <v>1</v>
      </c>
    </row>
    <row r="129" spans="16:52" ht="15.75" x14ac:dyDescent="0.25">
      <c r="P129" s="425" t="s">
        <v>1385</v>
      </c>
      <c r="Q129" s="415" t="s">
        <v>1304</v>
      </c>
      <c r="R129" s="388" t="s">
        <v>385</v>
      </c>
      <c r="S129" s="381">
        <f t="shared" si="32"/>
        <v>2024</v>
      </c>
      <c r="T129" s="382">
        <v>45363</v>
      </c>
      <c r="U129" s="382">
        <v>45363</v>
      </c>
      <c r="V129" s="412" t="s">
        <v>1687</v>
      </c>
      <c r="W129" s="413" t="s">
        <v>1451</v>
      </c>
      <c r="X129" s="385" t="s">
        <v>1486</v>
      </c>
      <c r="Y129" s="431" t="s">
        <v>1688</v>
      </c>
      <c r="Z129" s="387" t="s">
        <v>1689</v>
      </c>
      <c r="AA129" s="388">
        <v>1</v>
      </c>
      <c r="AB129" s="388" t="s">
        <v>1400</v>
      </c>
      <c r="AC129" s="442">
        <v>0</v>
      </c>
      <c r="AD129" s="390">
        <v>5</v>
      </c>
      <c r="AE129" s="390"/>
      <c r="AF129" s="391">
        <f t="shared" si="27"/>
        <v>0</v>
      </c>
      <c r="AG129" s="392">
        <f>15/60</f>
        <v>0.25</v>
      </c>
      <c r="AH129" s="392">
        <v>4</v>
      </c>
      <c r="AI129" s="392">
        <v>8</v>
      </c>
      <c r="AJ129" s="393">
        <f t="shared" si="14"/>
        <v>7.8125E-3</v>
      </c>
      <c r="AK129" s="390">
        <v>0</v>
      </c>
      <c r="AL129" s="390">
        <v>5</v>
      </c>
      <c r="AM129" s="390"/>
      <c r="AN129" s="391">
        <f t="shared" si="15"/>
        <v>0</v>
      </c>
      <c r="AO129" s="392">
        <v>0</v>
      </c>
      <c r="AP129" s="392">
        <v>4</v>
      </c>
      <c r="AQ129" s="392"/>
      <c r="AR129" s="393">
        <f t="shared" si="16"/>
        <v>0</v>
      </c>
      <c r="AS129" s="394">
        <f t="shared" si="28"/>
        <v>0.25</v>
      </c>
      <c r="AT129" s="395">
        <f t="shared" si="29"/>
        <v>18</v>
      </c>
      <c r="AU129" s="395">
        <f t="shared" si="22"/>
        <v>8</v>
      </c>
      <c r="AV129" s="395">
        <f t="shared" si="30"/>
        <v>144</v>
      </c>
      <c r="AW129" s="396">
        <f t="shared" si="31"/>
        <v>1.736111111111111E-3</v>
      </c>
      <c r="AX129" s="397"/>
      <c r="AZ129" s="46">
        <v>1</v>
      </c>
    </row>
    <row r="130" spans="16:52" ht="15.75" x14ac:dyDescent="0.25">
      <c r="P130" s="425" t="s">
        <v>1385</v>
      </c>
      <c r="Q130" s="415" t="s">
        <v>1304</v>
      </c>
      <c r="R130" s="388" t="s">
        <v>385</v>
      </c>
      <c r="S130" s="381">
        <f t="shared" si="32"/>
        <v>2024</v>
      </c>
      <c r="T130" s="382">
        <v>45364</v>
      </c>
      <c r="U130" s="382">
        <v>45364</v>
      </c>
      <c r="V130" s="405" t="s">
        <v>1394</v>
      </c>
      <c r="W130" s="384" t="s">
        <v>1395</v>
      </c>
      <c r="X130" s="400" t="s">
        <v>1379</v>
      </c>
      <c r="Y130" s="428" t="s">
        <v>1690</v>
      </c>
      <c r="Z130" s="387" t="s">
        <v>222</v>
      </c>
      <c r="AA130" s="388" t="s">
        <v>222</v>
      </c>
      <c r="AB130" s="388" t="s">
        <v>222</v>
      </c>
      <c r="AC130" s="442">
        <v>0</v>
      </c>
      <c r="AD130" s="390">
        <v>5</v>
      </c>
      <c r="AE130" s="390"/>
      <c r="AF130" s="391">
        <f t="shared" si="27"/>
        <v>0</v>
      </c>
      <c r="AG130" s="392">
        <f>15/60</f>
        <v>0.25</v>
      </c>
      <c r="AH130" s="392">
        <v>4</v>
      </c>
      <c r="AI130" s="392">
        <v>8</v>
      </c>
      <c r="AJ130" s="393">
        <f t="shared" si="14"/>
        <v>7.8125E-3</v>
      </c>
      <c r="AK130" s="390">
        <v>0</v>
      </c>
      <c r="AL130" s="390">
        <v>5</v>
      </c>
      <c r="AM130" s="390"/>
      <c r="AN130" s="391">
        <f t="shared" si="15"/>
        <v>0</v>
      </c>
      <c r="AO130" s="392">
        <v>0</v>
      </c>
      <c r="AP130" s="392">
        <v>4</v>
      </c>
      <c r="AQ130" s="392"/>
      <c r="AR130" s="393">
        <f t="shared" si="16"/>
        <v>0</v>
      </c>
      <c r="AS130" s="394">
        <f t="shared" si="28"/>
        <v>0.25</v>
      </c>
      <c r="AT130" s="395">
        <f t="shared" si="29"/>
        <v>18</v>
      </c>
      <c r="AU130" s="395">
        <f t="shared" si="22"/>
        <v>8</v>
      </c>
      <c r="AV130" s="395">
        <f t="shared" si="30"/>
        <v>144</v>
      </c>
      <c r="AW130" s="396">
        <f t="shared" si="31"/>
        <v>1.736111111111111E-3</v>
      </c>
      <c r="AX130" s="397"/>
      <c r="AZ130" s="46">
        <v>1</v>
      </c>
    </row>
    <row r="131" spans="16:52" ht="24" x14ac:dyDescent="0.25">
      <c r="P131" s="425" t="s">
        <v>1423</v>
      </c>
      <c r="Q131" s="415" t="s">
        <v>1304</v>
      </c>
      <c r="R131" s="388" t="s">
        <v>385</v>
      </c>
      <c r="S131" s="381">
        <f t="shared" si="32"/>
        <v>2024</v>
      </c>
      <c r="T131" s="382">
        <v>45369</v>
      </c>
      <c r="U131" s="382">
        <v>45369</v>
      </c>
      <c r="V131" s="411" t="s">
        <v>1691</v>
      </c>
      <c r="W131" s="384" t="s">
        <v>1692</v>
      </c>
      <c r="X131" s="385" t="s">
        <v>1442</v>
      </c>
      <c r="Y131" s="428" t="s">
        <v>1693</v>
      </c>
      <c r="Z131" s="387" t="s">
        <v>222</v>
      </c>
      <c r="AA131" s="388" t="s">
        <v>222</v>
      </c>
      <c r="AB131" s="388" t="s">
        <v>222</v>
      </c>
      <c r="AC131" s="442">
        <v>0</v>
      </c>
      <c r="AD131" s="390">
        <v>5</v>
      </c>
      <c r="AE131" s="390"/>
      <c r="AF131" s="391">
        <f t="shared" si="27"/>
        <v>0</v>
      </c>
      <c r="AG131" s="408">
        <v>0</v>
      </c>
      <c r="AH131" s="392">
        <v>4</v>
      </c>
      <c r="AI131" s="392"/>
      <c r="AJ131" s="393">
        <f t="shared" si="14"/>
        <v>0</v>
      </c>
      <c r="AK131" s="389">
        <f>10/60</f>
        <v>0.16666666666666666</v>
      </c>
      <c r="AL131" s="390">
        <v>5</v>
      </c>
      <c r="AM131" s="390">
        <v>8</v>
      </c>
      <c r="AN131" s="391">
        <f t="shared" si="15"/>
        <v>4.1666666666666666E-3</v>
      </c>
      <c r="AO131" s="392">
        <v>0</v>
      </c>
      <c r="AP131" s="392">
        <v>4</v>
      </c>
      <c r="AQ131" s="392"/>
      <c r="AR131" s="393">
        <f t="shared" si="16"/>
        <v>0</v>
      </c>
      <c r="AS131" s="394">
        <f t="shared" si="28"/>
        <v>0.16666666666666666</v>
      </c>
      <c r="AT131" s="395">
        <f t="shared" si="29"/>
        <v>18</v>
      </c>
      <c r="AU131" s="395">
        <f t="shared" si="22"/>
        <v>8</v>
      </c>
      <c r="AV131" s="395">
        <f t="shared" si="30"/>
        <v>144</v>
      </c>
      <c r="AW131" s="396">
        <f t="shared" si="31"/>
        <v>1.1574074074074073E-3</v>
      </c>
      <c r="AX131" s="397"/>
      <c r="AZ131" s="46">
        <v>1</v>
      </c>
    </row>
    <row r="132" spans="16:52" ht="31.5" x14ac:dyDescent="0.25">
      <c r="P132" s="425" t="s">
        <v>1423</v>
      </c>
      <c r="Q132" s="415" t="s">
        <v>1304</v>
      </c>
      <c r="R132" s="388" t="s">
        <v>385</v>
      </c>
      <c r="S132" s="381">
        <f t="shared" si="32"/>
        <v>2024</v>
      </c>
      <c r="T132" s="382">
        <v>45370</v>
      </c>
      <c r="U132" s="382">
        <v>45370</v>
      </c>
      <c r="V132" s="403" t="s">
        <v>1404</v>
      </c>
      <c r="W132" s="384" t="s">
        <v>1405</v>
      </c>
      <c r="X132" s="385" t="s">
        <v>1364</v>
      </c>
      <c r="Y132" s="428" t="s">
        <v>1694</v>
      </c>
      <c r="Z132" s="387" t="s">
        <v>222</v>
      </c>
      <c r="AA132" s="388" t="s">
        <v>222</v>
      </c>
      <c r="AB132" s="388" t="s">
        <v>222</v>
      </c>
      <c r="AC132" s="390">
        <v>0</v>
      </c>
      <c r="AD132" s="390">
        <v>5</v>
      </c>
      <c r="AE132" s="390"/>
      <c r="AF132" s="391">
        <f t="shared" si="27"/>
        <v>0</v>
      </c>
      <c r="AG132" s="392">
        <v>0</v>
      </c>
      <c r="AH132" s="392">
        <v>4</v>
      </c>
      <c r="AI132" s="392"/>
      <c r="AJ132" s="393">
        <f t="shared" si="14"/>
        <v>0</v>
      </c>
      <c r="AK132" s="389">
        <f>10/60</f>
        <v>0.16666666666666666</v>
      </c>
      <c r="AL132" s="390">
        <v>5</v>
      </c>
      <c r="AM132" s="390">
        <v>8</v>
      </c>
      <c r="AN132" s="391">
        <f t="shared" si="15"/>
        <v>4.1666666666666666E-3</v>
      </c>
      <c r="AO132" s="392">
        <v>0</v>
      </c>
      <c r="AP132" s="392">
        <v>4</v>
      </c>
      <c r="AQ132" s="392"/>
      <c r="AR132" s="393">
        <f t="shared" si="16"/>
        <v>0</v>
      </c>
      <c r="AS132" s="394">
        <f t="shared" si="28"/>
        <v>0.16666666666666666</v>
      </c>
      <c r="AT132" s="395">
        <f t="shared" si="29"/>
        <v>18</v>
      </c>
      <c r="AU132" s="395">
        <f t="shared" si="22"/>
        <v>8</v>
      </c>
      <c r="AV132" s="395">
        <f t="shared" si="30"/>
        <v>144</v>
      </c>
      <c r="AW132" s="396">
        <f t="shared" si="31"/>
        <v>1.1574074074074073E-3</v>
      </c>
      <c r="AX132" s="397"/>
      <c r="AZ132" s="46">
        <v>1</v>
      </c>
    </row>
    <row r="133" spans="16:52" ht="31.5" x14ac:dyDescent="0.25">
      <c r="P133" s="425" t="s">
        <v>1423</v>
      </c>
      <c r="Q133" s="415" t="s">
        <v>1304</v>
      </c>
      <c r="R133" s="388" t="s">
        <v>385</v>
      </c>
      <c r="S133" s="381">
        <f t="shared" si="32"/>
        <v>2024</v>
      </c>
      <c r="T133" s="382">
        <v>45372</v>
      </c>
      <c r="U133" s="382">
        <v>45372</v>
      </c>
      <c r="V133" s="401" t="s">
        <v>1695</v>
      </c>
      <c r="W133" s="384" t="s">
        <v>1696</v>
      </c>
      <c r="X133" s="385" t="s">
        <v>1357</v>
      </c>
      <c r="Y133" s="386" t="s">
        <v>1697</v>
      </c>
      <c r="Z133" s="443" t="s">
        <v>1698</v>
      </c>
      <c r="AA133" s="388">
        <v>1</v>
      </c>
      <c r="AB133" s="388" t="s">
        <v>1400</v>
      </c>
      <c r="AC133" s="390">
        <v>0</v>
      </c>
      <c r="AD133" s="390">
        <v>5</v>
      </c>
      <c r="AE133" s="390"/>
      <c r="AF133" s="391">
        <f t="shared" si="27"/>
        <v>0</v>
      </c>
      <c r="AG133" s="392">
        <v>0</v>
      </c>
      <c r="AH133" s="392">
        <v>4</v>
      </c>
      <c r="AI133" s="392"/>
      <c r="AJ133" s="393">
        <f t="shared" ref="AJ133:AJ196" si="33">IFERROR(AG133/(AH133*AI133),0)</f>
        <v>0</v>
      </c>
      <c r="AK133" s="390">
        <f>15/60</f>
        <v>0.25</v>
      </c>
      <c r="AL133" s="390">
        <v>5</v>
      </c>
      <c r="AM133" s="390">
        <v>16</v>
      </c>
      <c r="AN133" s="391">
        <f t="shared" ref="AN133:AN196" si="34">IFERROR(AK133/(AL133*AM133),0)</f>
        <v>3.1250000000000002E-3</v>
      </c>
      <c r="AO133" s="392">
        <v>0</v>
      </c>
      <c r="AP133" s="392">
        <v>4</v>
      </c>
      <c r="AQ133" s="392"/>
      <c r="AR133" s="393">
        <f t="shared" ref="AR133:AR196" si="35">IFERROR(AO133/(AP133*AQ133),0)</f>
        <v>0</v>
      </c>
      <c r="AS133" s="394">
        <f t="shared" si="28"/>
        <v>0.25</v>
      </c>
      <c r="AT133" s="395">
        <f t="shared" si="29"/>
        <v>18</v>
      </c>
      <c r="AU133" s="395">
        <f t="shared" si="22"/>
        <v>16</v>
      </c>
      <c r="AV133" s="395">
        <f t="shared" si="30"/>
        <v>288</v>
      </c>
      <c r="AW133" s="396">
        <f t="shared" si="31"/>
        <v>8.6805555555555551E-4</v>
      </c>
      <c r="AX133" s="397"/>
      <c r="AZ133" s="46">
        <v>1</v>
      </c>
    </row>
    <row r="134" spans="16:52" ht="15.75" x14ac:dyDescent="0.25">
      <c r="P134" s="425" t="s">
        <v>1423</v>
      </c>
      <c r="Q134" s="415" t="s">
        <v>1304</v>
      </c>
      <c r="R134" s="388" t="s">
        <v>385</v>
      </c>
      <c r="S134" s="381">
        <f t="shared" si="32"/>
        <v>2024</v>
      </c>
      <c r="T134" s="382">
        <v>45373</v>
      </c>
      <c r="U134" s="382">
        <v>45373</v>
      </c>
      <c r="V134" s="401" t="s">
        <v>1699</v>
      </c>
      <c r="W134" s="384" t="s">
        <v>1700</v>
      </c>
      <c r="X134" s="385" t="s">
        <v>1357</v>
      </c>
      <c r="Y134" s="428" t="s">
        <v>1701</v>
      </c>
      <c r="Z134" s="387" t="s">
        <v>1702</v>
      </c>
      <c r="AA134" s="388">
        <v>1</v>
      </c>
      <c r="AB134" s="388" t="s">
        <v>1400</v>
      </c>
      <c r="AC134" s="390">
        <v>0</v>
      </c>
      <c r="AD134" s="390">
        <v>5</v>
      </c>
      <c r="AE134" s="390"/>
      <c r="AF134" s="391">
        <f t="shared" si="27"/>
        <v>0</v>
      </c>
      <c r="AG134" s="392">
        <v>0</v>
      </c>
      <c r="AH134" s="392">
        <v>4</v>
      </c>
      <c r="AI134" s="392"/>
      <c r="AJ134" s="393">
        <f t="shared" si="33"/>
        <v>0</v>
      </c>
      <c r="AK134" s="389">
        <f>10/60</f>
        <v>0.16666666666666666</v>
      </c>
      <c r="AL134" s="390">
        <v>5</v>
      </c>
      <c r="AM134" s="390">
        <v>16</v>
      </c>
      <c r="AN134" s="391">
        <f t="shared" si="34"/>
        <v>2.0833333333333333E-3</v>
      </c>
      <c r="AO134" s="392">
        <v>0</v>
      </c>
      <c r="AP134" s="392">
        <v>4</v>
      </c>
      <c r="AQ134" s="392"/>
      <c r="AR134" s="393">
        <f t="shared" si="35"/>
        <v>0</v>
      </c>
      <c r="AS134" s="394">
        <f t="shared" si="28"/>
        <v>0.16666666666666666</v>
      </c>
      <c r="AT134" s="395">
        <f t="shared" si="29"/>
        <v>18</v>
      </c>
      <c r="AU134" s="395">
        <f t="shared" si="22"/>
        <v>16</v>
      </c>
      <c r="AV134" s="395">
        <f t="shared" si="30"/>
        <v>288</v>
      </c>
      <c r="AW134" s="396">
        <f t="shared" si="31"/>
        <v>5.7870370370370367E-4</v>
      </c>
      <c r="AX134" s="397"/>
      <c r="AZ134" s="46">
        <v>1</v>
      </c>
    </row>
    <row r="135" spans="16:52" ht="15.75" x14ac:dyDescent="0.25">
      <c r="P135" s="425" t="s">
        <v>1439</v>
      </c>
      <c r="Q135" s="415" t="s">
        <v>1304</v>
      </c>
      <c r="R135" s="388" t="s">
        <v>385</v>
      </c>
      <c r="S135" s="381">
        <f t="shared" si="32"/>
        <v>2024</v>
      </c>
      <c r="T135" s="382">
        <v>45376</v>
      </c>
      <c r="U135" s="382">
        <v>45376</v>
      </c>
      <c r="V135" s="411" t="s">
        <v>1703</v>
      </c>
      <c r="W135" s="384" t="s">
        <v>1704</v>
      </c>
      <c r="X135" s="385" t="s">
        <v>1442</v>
      </c>
      <c r="Y135" s="428" t="s">
        <v>1705</v>
      </c>
      <c r="Z135" s="429" t="s">
        <v>222</v>
      </c>
      <c r="AA135" s="430" t="s">
        <v>222</v>
      </c>
      <c r="AB135" s="430" t="s">
        <v>222</v>
      </c>
      <c r="AC135" s="390">
        <v>0</v>
      </c>
      <c r="AD135" s="390">
        <v>5</v>
      </c>
      <c r="AE135" s="390"/>
      <c r="AF135" s="391">
        <f t="shared" si="27"/>
        <v>0</v>
      </c>
      <c r="AG135" s="392">
        <v>0</v>
      </c>
      <c r="AH135" s="392">
        <v>4</v>
      </c>
      <c r="AI135" s="392"/>
      <c r="AJ135" s="393">
        <f t="shared" si="33"/>
        <v>0</v>
      </c>
      <c r="AK135" s="390">
        <v>0</v>
      </c>
      <c r="AL135" s="390">
        <v>5</v>
      </c>
      <c r="AM135" s="390"/>
      <c r="AN135" s="391">
        <f t="shared" si="34"/>
        <v>0</v>
      </c>
      <c r="AO135" s="392">
        <v>3</v>
      </c>
      <c r="AP135" s="392">
        <v>4</v>
      </c>
      <c r="AQ135" s="392">
        <v>8</v>
      </c>
      <c r="AR135" s="393">
        <f t="shared" si="35"/>
        <v>9.375E-2</v>
      </c>
      <c r="AS135" s="394">
        <f t="shared" si="28"/>
        <v>3</v>
      </c>
      <c r="AT135" s="395">
        <f t="shared" si="29"/>
        <v>18</v>
      </c>
      <c r="AU135" s="395">
        <f t="shared" si="22"/>
        <v>8</v>
      </c>
      <c r="AV135" s="395">
        <f t="shared" si="30"/>
        <v>144</v>
      </c>
      <c r="AW135" s="396">
        <f t="shared" si="31"/>
        <v>2.0833333333333332E-2</v>
      </c>
      <c r="AX135" s="397"/>
      <c r="AZ135" s="46">
        <v>1</v>
      </c>
    </row>
    <row r="136" spans="16:52" ht="24" x14ac:dyDescent="0.25">
      <c r="P136" s="425" t="s">
        <v>1439</v>
      </c>
      <c r="Q136" s="415" t="s">
        <v>1304</v>
      </c>
      <c r="R136" s="388" t="s">
        <v>385</v>
      </c>
      <c r="S136" s="381">
        <f t="shared" si="32"/>
        <v>2024</v>
      </c>
      <c r="T136" s="382">
        <v>45376</v>
      </c>
      <c r="U136" s="382">
        <v>45376</v>
      </c>
      <c r="V136" s="401" t="s">
        <v>1559</v>
      </c>
      <c r="W136" s="384" t="s">
        <v>1560</v>
      </c>
      <c r="X136" s="385" t="s">
        <v>1417</v>
      </c>
      <c r="Y136" s="428" t="s">
        <v>1706</v>
      </c>
      <c r="Z136" s="429" t="s">
        <v>222</v>
      </c>
      <c r="AA136" s="430" t="s">
        <v>222</v>
      </c>
      <c r="AB136" s="430" t="s">
        <v>222</v>
      </c>
      <c r="AC136" s="390">
        <v>0</v>
      </c>
      <c r="AD136" s="390">
        <v>5</v>
      </c>
      <c r="AE136" s="390"/>
      <c r="AF136" s="391">
        <f t="shared" si="27"/>
        <v>0</v>
      </c>
      <c r="AG136" s="392">
        <v>0</v>
      </c>
      <c r="AH136" s="392">
        <v>4</v>
      </c>
      <c r="AI136" s="392"/>
      <c r="AJ136" s="393">
        <f t="shared" si="33"/>
        <v>0</v>
      </c>
      <c r="AK136" s="390">
        <v>0</v>
      </c>
      <c r="AL136" s="390">
        <v>5</v>
      </c>
      <c r="AM136" s="390"/>
      <c r="AN136" s="391">
        <f t="shared" si="34"/>
        <v>0</v>
      </c>
      <c r="AO136" s="408">
        <f>10/60</f>
        <v>0.16666666666666666</v>
      </c>
      <c r="AP136" s="392">
        <v>4</v>
      </c>
      <c r="AQ136" s="392">
        <v>8</v>
      </c>
      <c r="AR136" s="393">
        <f t="shared" si="35"/>
        <v>5.208333333333333E-3</v>
      </c>
      <c r="AS136" s="394">
        <f t="shared" si="28"/>
        <v>0.16666666666666666</v>
      </c>
      <c r="AT136" s="395">
        <f t="shared" si="29"/>
        <v>18</v>
      </c>
      <c r="AU136" s="395">
        <f t="shared" si="22"/>
        <v>8</v>
      </c>
      <c r="AV136" s="395">
        <f t="shared" si="30"/>
        <v>144</v>
      </c>
      <c r="AW136" s="396">
        <f t="shared" si="31"/>
        <v>1.1574074074074073E-3</v>
      </c>
      <c r="AX136" s="397"/>
      <c r="AZ136" s="46">
        <v>1</v>
      </c>
    </row>
    <row r="137" spans="16:52" ht="15.75" x14ac:dyDescent="0.25">
      <c r="P137" s="425" t="s">
        <v>1439</v>
      </c>
      <c r="Q137" s="415" t="s">
        <v>1304</v>
      </c>
      <c r="R137" s="388" t="s">
        <v>385</v>
      </c>
      <c r="S137" s="381">
        <f t="shared" si="32"/>
        <v>2024</v>
      </c>
      <c r="T137" s="382">
        <v>45376</v>
      </c>
      <c r="U137" s="382">
        <v>45376</v>
      </c>
      <c r="V137" s="411" t="s">
        <v>1707</v>
      </c>
      <c r="W137" s="384" t="s">
        <v>1708</v>
      </c>
      <c r="X137" s="385" t="s">
        <v>1442</v>
      </c>
      <c r="Y137" s="428" t="s">
        <v>1709</v>
      </c>
      <c r="Z137" s="387" t="s">
        <v>1710</v>
      </c>
      <c r="AA137" s="388">
        <v>3</v>
      </c>
      <c r="AB137" s="388" t="s">
        <v>813</v>
      </c>
      <c r="AC137" s="390">
        <v>0</v>
      </c>
      <c r="AD137" s="390">
        <v>5</v>
      </c>
      <c r="AE137" s="390"/>
      <c r="AF137" s="391">
        <f t="shared" si="27"/>
        <v>0</v>
      </c>
      <c r="AG137" s="392">
        <v>0</v>
      </c>
      <c r="AH137" s="392">
        <v>4</v>
      </c>
      <c r="AI137" s="392"/>
      <c r="AJ137" s="393">
        <f t="shared" si="33"/>
        <v>0</v>
      </c>
      <c r="AK137" s="390">
        <v>0</v>
      </c>
      <c r="AL137" s="390">
        <v>5</v>
      </c>
      <c r="AM137" s="390"/>
      <c r="AN137" s="391">
        <f t="shared" si="34"/>
        <v>0</v>
      </c>
      <c r="AO137" s="408">
        <f>20/60</f>
        <v>0.33333333333333331</v>
      </c>
      <c r="AP137" s="392">
        <v>4</v>
      </c>
      <c r="AQ137" s="392">
        <v>8</v>
      </c>
      <c r="AR137" s="393">
        <f t="shared" si="35"/>
        <v>1.0416666666666666E-2</v>
      </c>
      <c r="AS137" s="394">
        <f t="shared" si="28"/>
        <v>0.33333333333333331</v>
      </c>
      <c r="AT137" s="395">
        <f t="shared" si="29"/>
        <v>18</v>
      </c>
      <c r="AU137" s="395">
        <f t="shared" si="22"/>
        <v>8</v>
      </c>
      <c r="AV137" s="395">
        <f t="shared" si="30"/>
        <v>144</v>
      </c>
      <c r="AW137" s="396">
        <f t="shared" si="31"/>
        <v>2.3148148148148147E-3</v>
      </c>
      <c r="AX137" s="397"/>
      <c r="AZ137" s="46">
        <v>1</v>
      </c>
    </row>
    <row r="138" spans="16:52" ht="15.75" x14ac:dyDescent="0.25">
      <c r="P138" s="425" t="s">
        <v>1439</v>
      </c>
      <c r="Q138" s="415" t="s">
        <v>1304</v>
      </c>
      <c r="R138" s="388" t="s">
        <v>385</v>
      </c>
      <c r="S138" s="381">
        <f t="shared" si="32"/>
        <v>2024</v>
      </c>
      <c r="T138" s="382">
        <v>45376</v>
      </c>
      <c r="U138" s="382">
        <v>45376</v>
      </c>
      <c r="V138" s="383" t="s">
        <v>1711</v>
      </c>
      <c r="W138" s="421" t="s">
        <v>1712</v>
      </c>
      <c r="X138" s="385" t="s">
        <v>1713</v>
      </c>
      <c r="Y138" s="386" t="s">
        <v>1714</v>
      </c>
      <c r="Z138" s="429" t="s">
        <v>222</v>
      </c>
      <c r="AA138" s="430" t="s">
        <v>222</v>
      </c>
      <c r="AB138" s="430" t="s">
        <v>222</v>
      </c>
      <c r="AC138" s="390">
        <v>0</v>
      </c>
      <c r="AD138" s="390">
        <v>5</v>
      </c>
      <c r="AE138" s="390"/>
      <c r="AF138" s="391">
        <f t="shared" si="27"/>
        <v>0</v>
      </c>
      <c r="AG138" s="392">
        <v>0</v>
      </c>
      <c r="AH138" s="392">
        <v>4</v>
      </c>
      <c r="AI138" s="392"/>
      <c r="AJ138" s="393">
        <f t="shared" si="33"/>
        <v>0</v>
      </c>
      <c r="AK138" s="390">
        <v>0</v>
      </c>
      <c r="AL138" s="390">
        <v>5</v>
      </c>
      <c r="AM138" s="390"/>
      <c r="AN138" s="391">
        <f t="shared" si="34"/>
        <v>0</v>
      </c>
      <c r="AO138" s="408">
        <f>10/60</f>
        <v>0.16666666666666666</v>
      </c>
      <c r="AP138" s="392">
        <v>4</v>
      </c>
      <c r="AQ138" s="392">
        <v>8</v>
      </c>
      <c r="AR138" s="393">
        <f t="shared" si="35"/>
        <v>5.208333333333333E-3</v>
      </c>
      <c r="AS138" s="394">
        <f t="shared" si="28"/>
        <v>0.16666666666666666</v>
      </c>
      <c r="AT138" s="395">
        <f t="shared" si="29"/>
        <v>18</v>
      </c>
      <c r="AU138" s="395">
        <f t="shared" si="22"/>
        <v>8</v>
      </c>
      <c r="AV138" s="395">
        <f t="shared" si="30"/>
        <v>144</v>
      </c>
      <c r="AW138" s="396">
        <f t="shared" si="31"/>
        <v>1.1574074074074073E-3</v>
      </c>
      <c r="AX138" s="397"/>
      <c r="AZ138" s="46">
        <v>1</v>
      </c>
    </row>
    <row r="139" spans="16:52" ht="15.75" x14ac:dyDescent="0.25">
      <c r="P139" s="425" t="s">
        <v>1439</v>
      </c>
      <c r="Q139" s="415" t="s">
        <v>1304</v>
      </c>
      <c r="R139" s="388" t="s">
        <v>385</v>
      </c>
      <c r="S139" s="381">
        <f t="shared" si="32"/>
        <v>2024</v>
      </c>
      <c r="T139" s="382">
        <v>45377</v>
      </c>
      <c r="U139" s="382">
        <v>45377</v>
      </c>
      <c r="V139" s="383" t="s">
        <v>1598</v>
      </c>
      <c r="W139" s="384" t="s">
        <v>1599</v>
      </c>
      <c r="X139" s="385" t="s">
        <v>1347</v>
      </c>
      <c r="Y139" s="428" t="s">
        <v>1715</v>
      </c>
      <c r="Z139" s="429" t="s">
        <v>1716</v>
      </c>
      <c r="AA139" s="430">
        <v>8</v>
      </c>
      <c r="AB139" s="388" t="s">
        <v>813</v>
      </c>
      <c r="AC139" s="390">
        <v>0</v>
      </c>
      <c r="AD139" s="390">
        <v>5</v>
      </c>
      <c r="AE139" s="390"/>
      <c r="AF139" s="391">
        <f t="shared" si="27"/>
        <v>0</v>
      </c>
      <c r="AG139" s="392">
        <v>0</v>
      </c>
      <c r="AH139" s="392">
        <v>4</v>
      </c>
      <c r="AI139" s="392"/>
      <c r="AJ139" s="393">
        <f t="shared" si="33"/>
        <v>0</v>
      </c>
      <c r="AK139" s="390">
        <v>0</v>
      </c>
      <c r="AL139" s="390">
        <v>5</v>
      </c>
      <c r="AM139" s="390"/>
      <c r="AN139" s="391">
        <f t="shared" si="34"/>
        <v>0</v>
      </c>
      <c r="AO139" s="408">
        <f>30/60</f>
        <v>0.5</v>
      </c>
      <c r="AP139" s="392">
        <v>4</v>
      </c>
      <c r="AQ139" s="392">
        <v>8</v>
      </c>
      <c r="AR139" s="393">
        <f t="shared" si="35"/>
        <v>1.5625E-2</v>
      </c>
      <c r="AS139" s="394">
        <f t="shared" si="28"/>
        <v>0.5</v>
      </c>
      <c r="AT139" s="395">
        <f t="shared" si="29"/>
        <v>18</v>
      </c>
      <c r="AU139" s="395">
        <f t="shared" si="22"/>
        <v>8</v>
      </c>
      <c r="AV139" s="395">
        <f t="shared" si="30"/>
        <v>144</v>
      </c>
      <c r="AW139" s="396">
        <f t="shared" si="31"/>
        <v>3.472222222222222E-3</v>
      </c>
      <c r="AX139" s="397"/>
      <c r="AZ139" s="46">
        <v>1</v>
      </c>
    </row>
    <row r="140" spans="16:52" ht="15.75" x14ac:dyDescent="0.25">
      <c r="P140" s="425" t="s">
        <v>1439</v>
      </c>
      <c r="Q140" s="415" t="s">
        <v>1304</v>
      </c>
      <c r="R140" s="388" t="s">
        <v>385</v>
      </c>
      <c r="S140" s="381">
        <f t="shared" si="32"/>
        <v>2024</v>
      </c>
      <c r="T140" s="382">
        <v>45377</v>
      </c>
      <c r="U140" s="382">
        <v>45377</v>
      </c>
      <c r="V140" s="401" t="s">
        <v>1412</v>
      </c>
      <c r="W140" s="384" t="s">
        <v>1413</v>
      </c>
      <c r="X140" s="385" t="s">
        <v>1357</v>
      </c>
      <c r="Y140" s="428" t="s">
        <v>1717</v>
      </c>
      <c r="Z140" s="429" t="s">
        <v>222</v>
      </c>
      <c r="AA140" s="430" t="s">
        <v>222</v>
      </c>
      <c r="AB140" s="430" t="s">
        <v>222</v>
      </c>
      <c r="AC140" s="390">
        <v>0</v>
      </c>
      <c r="AD140" s="390">
        <v>5</v>
      </c>
      <c r="AE140" s="390"/>
      <c r="AF140" s="391">
        <f t="shared" si="27"/>
        <v>0</v>
      </c>
      <c r="AG140" s="392">
        <v>0</v>
      </c>
      <c r="AH140" s="392">
        <v>4</v>
      </c>
      <c r="AI140" s="392"/>
      <c r="AJ140" s="393">
        <f t="shared" si="33"/>
        <v>0</v>
      </c>
      <c r="AK140" s="390">
        <v>0</v>
      </c>
      <c r="AL140" s="390">
        <v>5</v>
      </c>
      <c r="AM140" s="390"/>
      <c r="AN140" s="391">
        <f t="shared" si="34"/>
        <v>0</v>
      </c>
      <c r="AO140" s="408">
        <f>30/60</f>
        <v>0.5</v>
      </c>
      <c r="AP140" s="392">
        <v>4</v>
      </c>
      <c r="AQ140" s="392">
        <v>16</v>
      </c>
      <c r="AR140" s="393">
        <f t="shared" si="35"/>
        <v>7.8125E-3</v>
      </c>
      <c r="AS140" s="394">
        <f t="shared" si="28"/>
        <v>0.5</v>
      </c>
      <c r="AT140" s="395">
        <f t="shared" si="29"/>
        <v>18</v>
      </c>
      <c r="AU140" s="395">
        <f t="shared" si="22"/>
        <v>16</v>
      </c>
      <c r="AV140" s="395">
        <f t="shared" si="30"/>
        <v>288</v>
      </c>
      <c r="AW140" s="396">
        <f t="shared" si="31"/>
        <v>1.736111111111111E-3</v>
      </c>
      <c r="AX140" s="397"/>
      <c r="AZ140" s="46">
        <v>1</v>
      </c>
    </row>
    <row r="141" spans="16:52" ht="15.75" x14ac:dyDescent="0.25">
      <c r="P141" s="425" t="s">
        <v>1439</v>
      </c>
      <c r="Q141" s="415" t="s">
        <v>1304</v>
      </c>
      <c r="R141" s="388" t="s">
        <v>385</v>
      </c>
      <c r="S141" s="381">
        <f t="shared" si="32"/>
        <v>2024</v>
      </c>
      <c r="T141" s="382">
        <v>45377</v>
      </c>
      <c r="U141" s="382">
        <v>45377</v>
      </c>
      <c r="V141" s="419" t="s">
        <v>1718</v>
      </c>
      <c r="W141" s="384" t="s">
        <v>1719</v>
      </c>
      <c r="X141" s="385" t="s">
        <v>1375</v>
      </c>
      <c r="Y141" s="428" t="s">
        <v>1720</v>
      </c>
      <c r="Z141" s="429" t="s">
        <v>1721</v>
      </c>
      <c r="AA141" s="430">
        <v>1</v>
      </c>
      <c r="AB141" s="388" t="s">
        <v>1400</v>
      </c>
      <c r="AC141" s="390">
        <v>0</v>
      </c>
      <c r="AD141" s="390">
        <v>5</v>
      </c>
      <c r="AE141" s="390"/>
      <c r="AF141" s="391">
        <f t="shared" si="27"/>
        <v>0</v>
      </c>
      <c r="AG141" s="392">
        <v>0</v>
      </c>
      <c r="AH141" s="392">
        <v>4</v>
      </c>
      <c r="AI141" s="392"/>
      <c r="AJ141" s="393">
        <f t="shared" si="33"/>
        <v>0</v>
      </c>
      <c r="AK141" s="390">
        <v>0</v>
      </c>
      <c r="AL141" s="390">
        <v>5</v>
      </c>
      <c r="AM141" s="390"/>
      <c r="AN141" s="391">
        <f t="shared" si="34"/>
        <v>0</v>
      </c>
      <c r="AO141" s="444">
        <v>3</v>
      </c>
      <c r="AP141" s="392">
        <v>4</v>
      </c>
      <c r="AQ141" s="392">
        <v>24</v>
      </c>
      <c r="AR141" s="393">
        <f t="shared" si="35"/>
        <v>3.125E-2</v>
      </c>
      <c r="AS141" s="394">
        <f t="shared" si="28"/>
        <v>3</v>
      </c>
      <c r="AT141" s="395">
        <f t="shared" si="29"/>
        <v>18</v>
      </c>
      <c r="AU141" s="395">
        <f t="shared" si="22"/>
        <v>24</v>
      </c>
      <c r="AV141" s="395">
        <f t="shared" si="30"/>
        <v>432</v>
      </c>
      <c r="AW141" s="396">
        <f t="shared" si="31"/>
        <v>6.9444444444444441E-3</v>
      </c>
      <c r="AX141" s="397"/>
      <c r="AZ141" s="46">
        <v>1</v>
      </c>
    </row>
    <row r="142" spans="16:52" ht="31.5" x14ac:dyDescent="0.25">
      <c r="P142" s="425" t="s">
        <v>1439</v>
      </c>
      <c r="Q142" s="415" t="s">
        <v>1304</v>
      </c>
      <c r="R142" s="388" t="s">
        <v>385</v>
      </c>
      <c r="S142" s="381">
        <f t="shared" si="32"/>
        <v>2024</v>
      </c>
      <c r="T142" s="382">
        <v>45378</v>
      </c>
      <c r="U142" s="382">
        <v>45378</v>
      </c>
      <c r="V142" s="403" t="s">
        <v>1425</v>
      </c>
      <c r="W142" s="384" t="s">
        <v>1426</v>
      </c>
      <c r="X142" s="385" t="s">
        <v>1364</v>
      </c>
      <c r="Y142" s="428" t="s">
        <v>1722</v>
      </c>
      <c r="Z142" s="429" t="s">
        <v>1723</v>
      </c>
      <c r="AA142" s="430">
        <v>1</v>
      </c>
      <c r="AB142" s="388" t="s">
        <v>813</v>
      </c>
      <c r="AC142" s="390">
        <v>0</v>
      </c>
      <c r="AD142" s="390">
        <v>5</v>
      </c>
      <c r="AE142" s="390"/>
      <c r="AF142" s="391">
        <f t="shared" si="27"/>
        <v>0</v>
      </c>
      <c r="AG142" s="392">
        <v>0</v>
      </c>
      <c r="AH142" s="392">
        <v>4</v>
      </c>
      <c r="AI142" s="392"/>
      <c r="AJ142" s="393">
        <f t="shared" si="33"/>
        <v>0</v>
      </c>
      <c r="AK142" s="390">
        <v>0</v>
      </c>
      <c r="AL142" s="390">
        <v>5</v>
      </c>
      <c r="AM142" s="390"/>
      <c r="AN142" s="391">
        <f t="shared" si="34"/>
        <v>0</v>
      </c>
      <c r="AO142" s="408">
        <f>30/60</f>
        <v>0.5</v>
      </c>
      <c r="AP142" s="392">
        <v>4</v>
      </c>
      <c r="AQ142" s="392">
        <v>8</v>
      </c>
      <c r="AR142" s="393">
        <f t="shared" si="35"/>
        <v>1.5625E-2</v>
      </c>
      <c r="AS142" s="394">
        <f t="shared" si="28"/>
        <v>0.5</v>
      </c>
      <c r="AT142" s="395">
        <f t="shared" si="29"/>
        <v>18</v>
      </c>
      <c r="AU142" s="395">
        <f t="shared" si="22"/>
        <v>8</v>
      </c>
      <c r="AV142" s="395">
        <f t="shared" si="30"/>
        <v>144</v>
      </c>
      <c r="AW142" s="396">
        <f t="shared" si="31"/>
        <v>3.472222222222222E-3</v>
      </c>
      <c r="AX142" s="397"/>
      <c r="AZ142" s="46">
        <v>1</v>
      </c>
    </row>
    <row r="143" spans="16:52" ht="15.75" x14ac:dyDescent="0.25">
      <c r="P143" s="425" t="s">
        <v>1439</v>
      </c>
      <c r="Q143" s="415" t="s">
        <v>1304</v>
      </c>
      <c r="R143" s="388" t="s">
        <v>385</v>
      </c>
      <c r="S143" s="381">
        <f t="shared" si="32"/>
        <v>2024</v>
      </c>
      <c r="T143" s="382">
        <v>45378</v>
      </c>
      <c r="U143" s="382">
        <v>45378</v>
      </c>
      <c r="V143" s="412" t="s">
        <v>1450</v>
      </c>
      <c r="W143" s="413" t="s">
        <v>1451</v>
      </c>
      <c r="X143" s="385" t="s">
        <v>1417</v>
      </c>
      <c r="Y143" s="428" t="s">
        <v>1724</v>
      </c>
      <c r="Z143" s="429" t="s">
        <v>222</v>
      </c>
      <c r="AA143" s="430" t="s">
        <v>222</v>
      </c>
      <c r="AB143" s="430" t="s">
        <v>222</v>
      </c>
      <c r="AC143" s="390">
        <v>0</v>
      </c>
      <c r="AD143" s="390">
        <v>5</v>
      </c>
      <c r="AE143" s="390"/>
      <c r="AF143" s="391">
        <f t="shared" si="27"/>
        <v>0</v>
      </c>
      <c r="AG143" s="392">
        <v>0</v>
      </c>
      <c r="AH143" s="392">
        <v>4</v>
      </c>
      <c r="AI143" s="392"/>
      <c r="AJ143" s="393">
        <f t="shared" si="33"/>
        <v>0</v>
      </c>
      <c r="AK143" s="390">
        <v>0</v>
      </c>
      <c r="AL143" s="390">
        <v>5</v>
      </c>
      <c r="AM143" s="390"/>
      <c r="AN143" s="391">
        <f t="shared" si="34"/>
        <v>0</v>
      </c>
      <c r="AO143" s="408">
        <f>30/60</f>
        <v>0.5</v>
      </c>
      <c r="AP143" s="392">
        <v>4</v>
      </c>
      <c r="AQ143" s="392">
        <v>8</v>
      </c>
      <c r="AR143" s="393">
        <f t="shared" si="35"/>
        <v>1.5625E-2</v>
      </c>
      <c r="AS143" s="394">
        <f t="shared" si="28"/>
        <v>0.5</v>
      </c>
      <c r="AT143" s="395">
        <f t="shared" si="29"/>
        <v>18</v>
      </c>
      <c r="AU143" s="395">
        <f t="shared" si="22"/>
        <v>8</v>
      </c>
      <c r="AV143" s="395">
        <f t="shared" si="30"/>
        <v>144</v>
      </c>
      <c r="AW143" s="396">
        <f t="shared" si="31"/>
        <v>3.472222222222222E-3</v>
      </c>
      <c r="AX143" s="397"/>
      <c r="AZ143" s="46">
        <v>1</v>
      </c>
    </row>
    <row r="144" spans="16:52" ht="15.75" x14ac:dyDescent="0.25">
      <c r="P144" s="425" t="s">
        <v>1439</v>
      </c>
      <c r="Q144" s="415" t="s">
        <v>1304</v>
      </c>
      <c r="R144" s="388" t="s">
        <v>385</v>
      </c>
      <c r="S144" s="381">
        <f t="shared" si="32"/>
        <v>2024</v>
      </c>
      <c r="T144" s="382">
        <v>45379</v>
      </c>
      <c r="U144" s="382">
        <v>45379</v>
      </c>
      <c r="V144" s="383" t="s">
        <v>1725</v>
      </c>
      <c r="W144" s="384" t="s">
        <v>1726</v>
      </c>
      <c r="X144" s="385" t="s">
        <v>1347</v>
      </c>
      <c r="Y144" s="386" t="s">
        <v>1727</v>
      </c>
      <c r="Z144" s="429" t="s">
        <v>222</v>
      </c>
      <c r="AA144" s="430" t="s">
        <v>222</v>
      </c>
      <c r="AB144" s="430" t="s">
        <v>222</v>
      </c>
      <c r="AC144" s="390">
        <v>0</v>
      </c>
      <c r="AD144" s="390">
        <v>5</v>
      </c>
      <c r="AE144" s="390"/>
      <c r="AF144" s="391">
        <f t="shared" si="27"/>
        <v>0</v>
      </c>
      <c r="AG144" s="392">
        <v>0</v>
      </c>
      <c r="AH144" s="392">
        <v>4</v>
      </c>
      <c r="AI144" s="392"/>
      <c r="AJ144" s="393">
        <f t="shared" si="33"/>
        <v>0</v>
      </c>
      <c r="AK144" s="390">
        <v>0</v>
      </c>
      <c r="AL144" s="390">
        <v>5</v>
      </c>
      <c r="AM144" s="390"/>
      <c r="AN144" s="391">
        <f t="shared" si="34"/>
        <v>0</v>
      </c>
      <c r="AO144" s="408">
        <f>15/60</f>
        <v>0.25</v>
      </c>
      <c r="AP144" s="392">
        <v>4</v>
      </c>
      <c r="AQ144" s="392">
        <v>8</v>
      </c>
      <c r="AR144" s="393">
        <f t="shared" si="35"/>
        <v>7.8125E-3</v>
      </c>
      <c r="AS144" s="394">
        <f t="shared" si="28"/>
        <v>0.25</v>
      </c>
      <c r="AT144" s="395">
        <f t="shared" si="29"/>
        <v>18</v>
      </c>
      <c r="AU144" s="395">
        <f t="shared" si="22"/>
        <v>8</v>
      </c>
      <c r="AV144" s="395">
        <f t="shared" si="30"/>
        <v>144</v>
      </c>
      <c r="AW144" s="396">
        <f t="shared" si="31"/>
        <v>1.736111111111111E-3</v>
      </c>
      <c r="AX144" s="397"/>
      <c r="AZ144" s="46">
        <v>1</v>
      </c>
    </row>
    <row r="145" spans="16:52" ht="31.5" x14ac:dyDescent="0.25">
      <c r="P145" s="425" t="s">
        <v>1344</v>
      </c>
      <c r="Q145" s="415" t="s">
        <v>1309</v>
      </c>
      <c r="R145" s="388" t="s">
        <v>385</v>
      </c>
      <c r="S145" s="381">
        <f t="shared" si="32"/>
        <v>2024</v>
      </c>
      <c r="T145" s="382">
        <v>45352</v>
      </c>
      <c r="U145" s="382">
        <v>45352</v>
      </c>
      <c r="V145" s="410" t="s">
        <v>1415</v>
      </c>
      <c r="W145" s="384" t="s">
        <v>1416</v>
      </c>
      <c r="X145" s="385" t="s">
        <v>1417</v>
      </c>
      <c r="Y145" s="386" t="s">
        <v>1728</v>
      </c>
      <c r="Z145" s="387" t="s">
        <v>1729</v>
      </c>
      <c r="AA145" s="388">
        <v>1</v>
      </c>
      <c r="AB145" s="388" t="s">
        <v>813</v>
      </c>
      <c r="AC145" s="390">
        <v>1</v>
      </c>
      <c r="AD145" s="390">
        <v>5</v>
      </c>
      <c r="AE145" s="390">
        <v>8</v>
      </c>
      <c r="AF145" s="391">
        <f t="shared" si="27"/>
        <v>2.5000000000000001E-2</v>
      </c>
      <c r="AG145" s="392">
        <v>0</v>
      </c>
      <c r="AH145" s="392">
        <v>4</v>
      </c>
      <c r="AI145" s="392"/>
      <c r="AJ145" s="393">
        <f t="shared" si="33"/>
        <v>0</v>
      </c>
      <c r="AK145" s="390">
        <v>0</v>
      </c>
      <c r="AL145" s="390">
        <v>5</v>
      </c>
      <c r="AM145" s="390"/>
      <c r="AN145" s="391">
        <f t="shared" si="34"/>
        <v>0</v>
      </c>
      <c r="AO145" s="392">
        <v>0</v>
      </c>
      <c r="AP145" s="392">
        <v>4</v>
      </c>
      <c r="AQ145" s="392"/>
      <c r="AR145" s="393">
        <f t="shared" si="35"/>
        <v>0</v>
      </c>
      <c r="AS145" s="394">
        <f t="shared" si="28"/>
        <v>1</v>
      </c>
      <c r="AT145" s="395">
        <f t="shared" si="29"/>
        <v>18</v>
      </c>
      <c r="AU145" s="395">
        <f t="shared" si="22"/>
        <v>8</v>
      </c>
      <c r="AV145" s="395">
        <f t="shared" si="30"/>
        <v>144</v>
      </c>
      <c r="AW145" s="396">
        <f t="shared" si="31"/>
        <v>6.9444444444444441E-3</v>
      </c>
      <c r="AX145" s="397"/>
      <c r="AZ145" s="46">
        <v>1</v>
      </c>
    </row>
    <row r="146" spans="16:52" ht="15.75" x14ac:dyDescent="0.25">
      <c r="P146" s="425" t="s">
        <v>1344</v>
      </c>
      <c r="Q146" s="415" t="s">
        <v>1309</v>
      </c>
      <c r="R146" s="388" t="s">
        <v>385</v>
      </c>
      <c r="S146" s="381">
        <f t="shared" si="32"/>
        <v>2024</v>
      </c>
      <c r="T146" s="382">
        <v>45352</v>
      </c>
      <c r="U146" s="382">
        <v>45352</v>
      </c>
      <c r="V146" s="383" t="s">
        <v>1589</v>
      </c>
      <c r="W146" s="384" t="s">
        <v>1590</v>
      </c>
      <c r="X146" s="385" t="s">
        <v>1347</v>
      </c>
      <c r="Y146" s="386" t="s">
        <v>1730</v>
      </c>
      <c r="Z146" s="387" t="s">
        <v>222</v>
      </c>
      <c r="AA146" s="388" t="s">
        <v>222</v>
      </c>
      <c r="AB146" s="388" t="s">
        <v>222</v>
      </c>
      <c r="AC146" s="390">
        <f>15/60</f>
        <v>0.25</v>
      </c>
      <c r="AD146" s="390">
        <v>5</v>
      </c>
      <c r="AE146" s="390">
        <v>8</v>
      </c>
      <c r="AF146" s="391">
        <f t="shared" si="27"/>
        <v>6.2500000000000003E-3</v>
      </c>
      <c r="AG146" s="392">
        <v>0</v>
      </c>
      <c r="AH146" s="392">
        <v>4</v>
      </c>
      <c r="AI146" s="392"/>
      <c r="AJ146" s="393">
        <f t="shared" si="33"/>
        <v>0</v>
      </c>
      <c r="AK146" s="390">
        <v>0</v>
      </c>
      <c r="AL146" s="390">
        <v>5</v>
      </c>
      <c r="AM146" s="390"/>
      <c r="AN146" s="391">
        <f t="shared" si="34"/>
        <v>0</v>
      </c>
      <c r="AO146" s="392">
        <v>0</v>
      </c>
      <c r="AP146" s="392">
        <v>4</v>
      </c>
      <c r="AQ146" s="392"/>
      <c r="AR146" s="393">
        <f t="shared" si="35"/>
        <v>0</v>
      </c>
      <c r="AS146" s="394">
        <f t="shared" si="28"/>
        <v>0.25</v>
      </c>
      <c r="AT146" s="395">
        <f t="shared" si="29"/>
        <v>18</v>
      </c>
      <c r="AU146" s="395">
        <f t="shared" si="29"/>
        <v>8</v>
      </c>
      <c r="AV146" s="395">
        <f t="shared" si="30"/>
        <v>144</v>
      </c>
      <c r="AW146" s="396">
        <f t="shared" si="31"/>
        <v>1.736111111111111E-3</v>
      </c>
      <c r="AX146" s="397"/>
      <c r="AZ146" s="46">
        <v>1</v>
      </c>
    </row>
    <row r="147" spans="16:52" ht="72" x14ac:dyDescent="0.25">
      <c r="P147" s="425" t="s">
        <v>1344</v>
      </c>
      <c r="Q147" s="415" t="s">
        <v>1309</v>
      </c>
      <c r="R147" s="388" t="s">
        <v>385</v>
      </c>
      <c r="S147" s="381">
        <f t="shared" si="32"/>
        <v>2024</v>
      </c>
      <c r="T147" s="382">
        <v>45355</v>
      </c>
      <c r="U147" s="382">
        <v>45355</v>
      </c>
      <c r="V147" s="422" t="s">
        <v>1731</v>
      </c>
      <c r="W147" s="384" t="s">
        <v>1732</v>
      </c>
      <c r="X147" s="385" t="s">
        <v>1410</v>
      </c>
      <c r="Y147" s="386" t="s">
        <v>1733</v>
      </c>
      <c r="Z147" s="387" t="s">
        <v>222</v>
      </c>
      <c r="AA147" s="388" t="s">
        <v>222</v>
      </c>
      <c r="AB147" s="388" t="s">
        <v>222</v>
      </c>
      <c r="AC147" s="390">
        <f>30/60</f>
        <v>0.5</v>
      </c>
      <c r="AD147" s="390">
        <v>5</v>
      </c>
      <c r="AE147" s="390">
        <v>24</v>
      </c>
      <c r="AF147" s="391">
        <f t="shared" si="27"/>
        <v>4.1666666666666666E-3</v>
      </c>
      <c r="AG147" s="392">
        <v>0</v>
      </c>
      <c r="AH147" s="392">
        <v>4</v>
      </c>
      <c r="AI147" s="392"/>
      <c r="AJ147" s="393">
        <f t="shared" si="33"/>
        <v>0</v>
      </c>
      <c r="AK147" s="390">
        <v>0</v>
      </c>
      <c r="AL147" s="390">
        <v>5</v>
      </c>
      <c r="AM147" s="390"/>
      <c r="AN147" s="391">
        <f t="shared" si="34"/>
        <v>0</v>
      </c>
      <c r="AO147" s="392">
        <v>0</v>
      </c>
      <c r="AP147" s="392">
        <v>4</v>
      </c>
      <c r="AQ147" s="392"/>
      <c r="AR147" s="393">
        <f t="shared" si="35"/>
        <v>0</v>
      </c>
      <c r="AS147" s="394">
        <f t="shared" si="28"/>
        <v>0.5</v>
      </c>
      <c r="AT147" s="395">
        <f t="shared" ref="AT147:AU165" si="36">SUM(AD147,AH147,AL147,AP147)</f>
        <v>18</v>
      </c>
      <c r="AU147" s="395">
        <f t="shared" si="36"/>
        <v>24</v>
      </c>
      <c r="AV147" s="395">
        <f t="shared" si="30"/>
        <v>432</v>
      </c>
      <c r="AW147" s="396">
        <f t="shared" si="31"/>
        <v>1.1574074074074073E-3</v>
      </c>
      <c r="AX147" s="397"/>
      <c r="AZ147" s="46">
        <v>1</v>
      </c>
    </row>
    <row r="148" spans="16:52" ht="24" x14ac:dyDescent="0.25">
      <c r="P148" s="425" t="s">
        <v>1344</v>
      </c>
      <c r="Q148" s="415" t="s">
        <v>1309</v>
      </c>
      <c r="R148" s="388" t="s">
        <v>385</v>
      </c>
      <c r="S148" s="381">
        <f t="shared" si="32"/>
        <v>2024</v>
      </c>
      <c r="T148" s="382">
        <v>45357</v>
      </c>
      <c r="U148" s="382">
        <v>45357</v>
      </c>
      <c r="V148" s="401" t="s">
        <v>1571</v>
      </c>
      <c r="W148" s="384" t="s">
        <v>1572</v>
      </c>
      <c r="X148" s="400" t="s">
        <v>1369</v>
      </c>
      <c r="Y148" s="386" t="s">
        <v>1734</v>
      </c>
      <c r="Z148" s="387" t="s">
        <v>222</v>
      </c>
      <c r="AA148" s="388" t="s">
        <v>222</v>
      </c>
      <c r="AB148" s="388" t="s">
        <v>222</v>
      </c>
      <c r="AC148" s="390">
        <f>30/60</f>
        <v>0.5</v>
      </c>
      <c r="AD148" s="390">
        <v>5</v>
      </c>
      <c r="AE148" s="390">
        <v>16</v>
      </c>
      <c r="AF148" s="391">
        <f t="shared" si="27"/>
        <v>6.2500000000000003E-3</v>
      </c>
      <c r="AG148" s="392">
        <v>0</v>
      </c>
      <c r="AH148" s="392">
        <v>4</v>
      </c>
      <c r="AI148" s="392"/>
      <c r="AJ148" s="393">
        <f t="shared" si="33"/>
        <v>0</v>
      </c>
      <c r="AK148" s="390">
        <v>0</v>
      </c>
      <c r="AL148" s="390">
        <v>5</v>
      </c>
      <c r="AM148" s="390"/>
      <c r="AN148" s="391">
        <f t="shared" si="34"/>
        <v>0</v>
      </c>
      <c r="AO148" s="392">
        <v>0</v>
      </c>
      <c r="AP148" s="392">
        <v>4</v>
      </c>
      <c r="AQ148" s="392"/>
      <c r="AR148" s="393">
        <f t="shared" si="35"/>
        <v>0</v>
      </c>
      <c r="AS148" s="394">
        <f t="shared" si="28"/>
        <v>0.5</v>
      </c>
      <c r="AT148" s="395">
        <f t="shared" si="36"/>
        <v>18</v>
      </c>
      <c r="AU148" s="395">
        <f t="shared" si="36"/>
        <v>16</v>
      </c>
      <c r="AV148" s="395">
        <f t="shared" si="30"/>
        <v>288</v>
      </c>
      <c r="AW148" s="396">
        <f t="shared" si="31"/>
        <v>1.736111111111111E-3</v>
      </c>
      <c r="AX148" s="397"/>
      <c r="AZ148" s="46">
        <v>1</v>
      </c>
    </row>
    <row r="149" spans="16:52" ht="15.75" x14ac:dyDescent="0.25">
      <c r="P149" s="381" t="s">
        <v>1344</v>
      </c>
      <c r="Q149" s="415" t="s">
        <v>1309</v>
      </c>
      <c r="R149" s="388" t="s">
        <v>385</v>
      </c>
      <c r="S149" s="381">
        <f t="shared" si="32"/>
        <v>2024</v>
      </c>
      <c r="T149" s="382">
        <v>45358</v>
      </c>
      <c r="U149" s="382">
        <v>45358</v>
      </c>
      <c r="V149" s="401" t="s">
        <v>1412</v>
      </c>
      <c r="W149" s="384" t="s">
        <v>1413</v>
      </c>
      <c r="X149" s="385" t="s">
        <v>1357</v>
      </c>
      <c r="Y149" s="428" t="s">
        <v>1735</v>
      </c>
      <c r="Z149" s="387" t="s">
        <v>222</v>
      </c>
      <c r="AA149" s="388" t="s">
        <v>222</v>
      </c>
      <c r="AB149" s="388" t="s">
        <v>222</v>
      </c>
      <c r="AC149" s="390">
        <f>30/60</f>
        <v>0.5</v>
      </c>
      <c r="AD149" s="390">
        <v>5</v>
      </c>
      <c r="AE149" s="390">
        <v>16</v>
      </c>
      <c r="AF149" s="391">
        <f t="shared" si="27"/>
        <v>6.2500000000000003E-3</v>
      </c>
      <c r="AG149" s="392">
        <v>0</v>
      </c>
      <c r="AH149" s="392">
        <v>4</v>
      </c>
      <c r="AI149" s="392"/>
      <c r="AJ149" s="393">
        <f t="shared" si="33"/>
        <v>0</v>
      </c>
      <c r="AK149" s="390">
        <v>0</v>
      </c>
      <c r="AL149" s="390">
        <v>5</v>
      </c>
      <c r="AM149" s="390"/>
      <c r="AN149" s="391">
        <f t="shared" si="34"/>
        <v>0</v>
      </c>
      <c r="AO149" s="392">
        <v>0</v>
      </c>
      <c r="AP149" s="392">
        <v>4</v>
      </c>
      <c r="AQ149" s="392"/>
      <c r="AR149" s="393">
        <f t="shared" si="35"/>
        <v>0</v>
      </c>
      <c r="AS149" s="394">
        <f t="shared" si="28"/>
        <v>0.5</v>
      </c>
      <c r="AT149" s="395">
        <f t="shared" si="36"/>
        <v>18</v>
      </c>
      <c r="AU149" s="395">
        <f t="shared" si="36"/>
        <v>16</v>
      </c>
      <c r="AV149" s="395">
        <f t="shared" si="30"/>
        <v>288</v>
      </c>
      <c r="AW149" s="396">
        <f t="shared" si="31"/>
        <v>1.736111111111111E-3</v>
      </c>
      <c r="AX149" s="397"/>
      <c r="AZ149" s="46">
        <v>1</v>
      </c>
    </row>
    <row r="150" spans="16:52" ht="15.75" x14ac:dyDescent="0.25">
      <c r="P150" s="381" t="s">
        <v>1385</v>
      </c>
      <c r="Q150" s="415" t="s">
        <v>1309</v>
      </c>
      <c r="R150" s="388" t="s">
        <v>385</v>
      </c>
      <c r="S150" s="381">
        <f t="shared" si="32"/>
        <v>2024</v>
      </c>
      <c r="T150" s="382">
        <v>45364</v>
      </c>
      <c r="U150" s="382">
        <v>45364</v>
      </c>
      <c r="V150" s="434" t="s">
        <v>1420</v>
      </c>
      <c r="W150" s="399" t="s">
        <v>1421</v>
      </c>
      <c r="X150" s="385" t="s">
        <v>1375</v>
      </c>
      <c r="Y150" s="428" t="s">
        <v>1736</v>
      </c>
      <c r="Z150" s="387" t="s">
        <v>222</v>
      </c>
      <c r="AA150" s="388" t="s">
        <v>222</v>
      </c>
      <c r="AB150" s="388" t="s">
        <v>222</v>
      </c>
      <c r="AC150" s="390">
        <v>0</v>
      </c>
      <c r="AD150" s="390">
        <v>5</v>
      </c>
      <c r="AE150" s="390"/>
      <c r="AF150" s="391">
        <f t="shared" si="27"/>
        <v>0</v>
      </c>
      <c r="AG150" s="392">
        <f>30/60</f>
        <v>0.5</v>
      </c>
      <c r="AH150" s="392">
        <v>4</v>
      </c>
      <c r="AI150" s="392">
        <v>24</v>
      </c>
      <c r="AJ150" s="393">
        <f t="shared" si="33"/>
        <v>5.208333333333333E-3</v>
      </c>
      <c r="AK150" s="390">
        <v>0</v>
      </c>
      <c r="AL150" s="390">
        <v>5</v>
      </c>
      <c r="AM150" s="390"/>
      <c r="AN150" s="391">
        <f t="shared" si="34"/>
        <v>0</v>
      </c>
      <c r="AO150" s="392">
        <v>0</v>
      </c>
      <c r="AP150" s="392">
        <v>4</v>
      </c>
      <c r="AQ150" s="392"/>
      <c r="AR150" s="393">
        <f t="shared" si="35"/>
        <v>0</v>
      </c>
      <c r="AS150" s="394">
        <f t="shared" si="28"/>
        <v>0.5</v>
      </c>
      <c r="AT150" s="395">
        <f t="shared" si="36"/>
        <v>18</v>
      </c>
      <c r="AU150" s="395">
        <f t="shared" si="36"/>
        <v>24</v>
      </c>
      <c r="AV150" s="395">
        <f t="shared" si="30"/>
        <v>432</v>
      </c>
      <c r="AW150" s="396">
        <f t="shared" si="31"/>
        <v>1.1574074074074073E-3</v>
      </c>
      <c r="AX150" s="397"/>
      <c r="AZ150" s="46">
        <v>1</v>
      </c>
    </row>
    <row r="151" spans="16:52" ht="47.25" x14ac:dyDescent="0.25">
      <c r="P151" s="381" t="s">
        <v>1385</v>
      </c>
      <c r="Q151" s="415" t="s">
        <v>1309</v>
      </c>
      <c r="R151" s="388" t="s">
        <v>385</v>
      </c>
      <c r="S151" s="381">
        <f t="shared" si="32"/>
        <v>2024</v>
      </c>
      <c r="T151" s="382">
        <v>45364</v>
      </c>
      <c r="U151" s="382">
        <v>45364</v>
      </c>
      <c r="V151" s="411" t="s">
        <v>1440</v>
      </c>
      <c r="W151" s="384" t="s">
        <v>1441</v>
      </c>
      <c r="X151" s="385" t="s">
        <v>1442</v>
      </c>
      <c r="Y151" s="431" t="s">
        <v>1737</v>
      </c>
      <c r="Z151" s="431" t="s">
        <v>1738</v>
      </c>
      <c r="AA151" s="407" t="s">
        <v>1739</v>
      </c>
      <c r="AB151" s="407" t="s">
        <v>1740</v>
      </c>
      <c r="AC151" s="390">
        <v>0</v>
      </c>
      <c r="AD151" s="390">
        <v>5</v>
      </c>
      <c r="AE151" s="390"/>
      <c r="AF151" s="391">
        <f t="shared" si="27"/>
        <v>0</v>
      </c>
      <c r="AG151" s="392">
        <v>1</v>
      </c>
      <c r="AH151" s="392">
        <v>4</v>
      </c>
      <c r="AI151" s="392">
        <v>8</v>
      </c>
      <c r="AJ151" s="393">
        <f t="shared" si="33"/>
        <v>3.125E-2</v>
      </c>
      <c r="AK151" s="390">
        <v>0</v>
      </c>
      <c r="AL151" s="390">
        <v>5</v>
      </c>
      <c r="AM151" s="390"/>
      <c r="AN151" s="391">
        <f t="shared" si="34"/>
        <v>0</v>
      </c>
      <c r="AO151" s="392">
        <v>0</v>
      </c>
      <c r="AP151" s="392">
        <v>4</v>
      </c>
      <c r="AQ151" s="392"/>
      <c r="AR151" s="393">
        <f t="shared" si="35"/>
        <v>0</v>
      </c>
      <c r="AS151" s="394">
        <f t="shared" si="28"/>
        <v>1</v>
      </c>
      <c r="AT151" s="395">
        <f t="shared" si="36"/>
        <v>18</v>
      </c>
      <c r="AU151" s="395">
        <f t="shared" si="36"/>
        <v>8</v>
      </c>
      <c r="AV151" s="395">
        <f t="shared" si="30"/>
        <v>144</v>
      </c>
      <c r="AW151" s="396">
        <f t="shared" si="31"/>
        <v>6.9444444444444441E-3</v>
      </c>
      <c r="AX151" s="397"/>
      <c r="AZ151" s="46">
        <v>1</v>
      </c>
    </row>
    <row r="152" spans="16:52" ht="15.75" x14ac:dyDescent="0.25">
      <c r="P152" s="381" t="s">
        <v>1385</v>
      </c>
      <c r="Q152" s="415" t="s">
        <v>1309</v>
      </c>
      <c r="R152" s="388" t="s">
        <v>385</v>
      </c>
      <c r="S152" s="381">
        <f t="shared" si="32"/>
        <v>2024</v>
      </c>
      <c r="T152" s="382">
        <v>45364</v>
      </c>
      <c r="U152" s="382">
        <v>45364</v>
      </c>
      <c r="V152" s="411" t="s">
        <v>1703</v>
      </c>
      <c r="W152" s="384" t="s">
        <v>1704</v>
      </c>
      <c r="X152" s="385" t="s">
        <v>1442</v>
      </c>
      <c r="Y152" s="431" t="s">
        <v>1741</v>
      </c>
      <c r="Z152" s="387" t="s">
        <v>222</v>
      </c>
      <c r="AA152" s="388" t="s">
        <v>222</v>
      </c>
      <c r="AB152" s="388" t="s">
        <v>222</v>
      </c>
      <c r="AC152" s="390">
        <v>0</v>
      </c>
      <c r="AD152" s="390">
        <v>5</v>
      </c>
      <c r="AE152" s="390"/>
      <c r="AF152" s="391">
        <f t="shared" si="27"/>
        <v>0</v>
      </c>
      <c r="AG152" s="392">
        <v>3</v>
      </c>
      <c r="AH152" s="392">
        <v>4</v>
      </c>
      <c r="AI152" s="392">
        <v>8</v>
      </c>
      <c r="AJ152" s="393">
        <f t="shared" si="33"/>
        <v>9.375E-2</v>
      </c>
      <c r="AK152" s="390">
        <v>0</v>
      </c>
      <c r="AL152" s="390">
        <v>5</v>
      </c>
      <c r="AM152" s="390"/>
      <c r="AN152" s="391">
        <f t="shared" si="34"/>
        <v>0</v>
      </c>
      <c r="AO152" s="392">
        <v>0</v>
      </c>
      <c r="AP152" s="392">
        <v>4</v>
      </c>
      <c r="AQ152" s="392"/>
      <c r="AR152" s="393">
        <f t="shared" si="35"/>
        <v>0</v>
      </c>
      <c r="AS152" s="394">
        <f t="shared" si="28"/>
        <v>3</v>
      </c>
      <c r="AT152" s="395">
        <f t="shared" si="36"/>
        <v>18</v>
      </c>
      <c r="AU152" s="395">
        <f t="shared" si="36"/>
        <v>8</v>
      </c>
      <c r="AV152" s="395">
        <f t="shared" si="30"/>
        <v>144</v>
      </c>
      <c r="AW152" s="396">
        <f t="shared" si="31"/>
        <v>2.0833333333333332E-2</v>
      </c>
      <c r="AX152" s="397"/>
      <c r="AZ152" s="46">
        <v>1</v>
      </c>
    </row>
    <row r="153" spans="16:52" ht="15.75" x14ac:dyDescent="0.25">
      <c r="P153" s="381" t="s">
        <v>1385</v>
      </c>
      <c r="Q153" s="415" t="s">
        <v>1309</v>
      </c>
      <c r="R153" s="388" t="s">
        <v>385</v>
      </c>
      <c r="S153" s="381">
        <f t="shared" si="32"/>
        <v>2024</v>
      </c>
      <c r="T153" s="382">
        <v>45365</v>
      </c>
      <c r="U153" s="382">
        <v>45365</v>
      </c>
      <c r="V153" s="403" t="s">
        <v>1603</v>
      </c>
      <c r="W153" s="384" t="s">
        <v>1587</v>
      </c>
      <c r="X153" s="385" t="s">
        <v>1364</v>
      </c>
      <c r="Y153" s="431" t="s">
        <v>1742</v>
      </c>
      <c r="Z153" s="438" t="s">
        <v>1743</v>
      </c>
      <c r="AA153" s="439">
        <v>2</v>
      </c>
      <c r="AB153" s="439" t="s">
        <v>813</v>
      </c>
      <c r="AC153" s="390">
        <v>0</v>
      </c>
      <c r="AD153" s="390">
        <v>5</v>
      </c>
      <c r="AE153" s="390"/>
      <c r="AF153" s="391">
        <f t="shared" si="27"/>
        <v>0</v>
      </c>
      <c r="AG153" s="392">
        <v>1</v>
      </c>
      <c r="AH153" s="392">
        <v>4</v>
      </c>
      <c r="AI153" s="392">
        <v>8</v>
      </c>
      <c r="AJ153" s="393">
        <f t="shared" si="33"/>
        <v>3.125E-2</v>
      </c>
      <c r="AK153" s="390">
        <v>0</v>
      </c>
      <c r="AL153" s="390">
        <v>5</v>
      </c>
      <c r="AM153" s="390"/>
      <c r="AN153" s="391">
        <f t="shared" si="34"/>
        <v>0</v>
      </c>
      <c r="AO153" s="392">
        <v>0</v>
      </c>
      <c r="AP153" s="392">
        <v>4</v>
      </c>
      <c r="AQ153" s="392"/>
      <c r="AR153" s="393">
        <f t="shared" si="35"/>
        <v>0</v>
      </c>
      <c r="AS153" s="394">
        <f t="shared" si="28"/>
        <v>1</v>
      </c>
      <c r="AT153" s="395">
        <f t="shared" si="36"/>
        <v>18</v>
      </c>
      <c r="AU153" s="395">
        <f t="shared" si="36"/>
        <v>8</v>
      </c>
      <c r="AV153" s="395">
        <f t="shared" si="30"/>
        <v>144</v>
      </c>
      <c r="AW153" s="396">
        <f t="shared" si="31"/>
        <v>6.9444444444444441E-3</v>
      </c>
      <c r="AX153" s="397"/>
      <c r="AZ153" s="46">
        <v>1</v>
      </c>
    </row>
    <row r="154" spans="16:52" ht="31.5" x14ac:dyDescent="0.25">
      <c r="P154" s="381" t="s">
        <v>1385</v>
      </c>
      <c r="Q154" s="415" t="s">
        <v>1309</v>
      </c>
      <c r="R154" s="388" t="s">
        <v>385</v>
      </c>
      <c r="S154" s="381">
        <f t="shared" si="32"/>
        <v>2024</v>
      </c>
      <c r="T154" s="382">
        <v>45366</v>
      </c>
      <c r="U154" s="382">
        <v>45366</v>
      </c>
      <c r="V154" s="410" t="s">
        <v>1744</v>
      </c>
      <c r="W154" s="384" t="s">
        <v>1745</v>
      </c>
      <c r="X154" s="385" t="s">
        <v>1357</v>
      </c>
      <c r="Y154" s="428" t="s">
        <v>1746</v>
      </c>
      <c r="Z154" s="387" t="s">
        <v>222</v>
      </c>
      <c r="AA154" s="388" t="s">
        <v>222</v>
      </c>
      <c r="AB154" s="388" t="s">
        <v>222</v>
      </c>
      <c r="AC154" s="390">
        <v>0</v>
      </c>
      <c r="AD154" s="390">
        <v>5</v>
      </c>
      <c r="AE154" s="390"/>
      <c r="AF154" s="391">
        <f t="shared" si="27"/>
        <v>0</v>
      </c>
      <c r="AG154" s="392">
        <v>7</v>
      </c>
      <c r="AH154" s="392">
        <v>4</v>
      </c>
      <c r="AI154" s="392">
        <v>16</v>
      </c>
      <c r="AJ154" s="393">
        <f t="shared" si="33"/>
        <v>0.109375</v>
      </c>
      <c r="AK154" s="390">
        <v>0</v>
      </c>
      <c r="AL154" s="390">
        <v>5</v>
      </c>
      <c r="AM154" s="390"/>
      <c r="AN154" s="391">
        <f t="shared" si="34"/>
        <v>0</v>
      </c>
      <c r="AO154" s="392">
        <v>0</v>
      </c>
      <c r="AP154" s="392">
        <v>4</v>
      </c>
      <c r="AQ154" s="392"/>
      <c r="AR154" s="393">
        <f t="shared" si="35"/>
        <v>0</v>
      </c>
      <c r="AS154" s="394">
        <f t="shared" si="28"/>
        <v>7</v>
      </c>
      <c r="AT154" s="395">
        <f t="shared" si="36"/>
        <v>18</v>
      </c>
      <c r="AU154" s="395">
        <f t="shared" si="36"/>
        <v>16</v>
      </c>
      <c r="AV154" s="395">
        <f t="shared" si="30"/>
        <v>288</v>
      </c>
      <c r="AW154" s="396">
        <f t="shared" si="31"/>
        <v>2.4305555555555556E-2</v>
      </c>
      <c r="AX154" s="397"/>
      <c r="AZ154" s="46">
        <v>1</v>
      </c>
    </row>
    <row r="155" spans="16:52" ht="31.5" x14ac:dyDescent="0.25">
      <c r="P155" s="381" t="s">
        <v>1385</v>
      </c>
      <c r="Q155" s="415" t="s">
        <v>1309</v>
      </c>
      <c r="R155" s="388" t="s">
        <v>385</v>
      </c>
      <c r="S155" s="381">
        <f t="shared" si="32"/>
        <v>2024</v>
      </c>
      <c r="T155" s="382">
        <v>45366</v>
      </c>
      <c r="U155" s="382">
        <v>45366</v>
      </c>
      <c r="V155" s="434" t="s">
        <v>1420</v>
      </c>
      <c r="W155" s="399" t="s">
        <v>1421</v>
      </c>
      <c r="X155" s="385" t="s">
        <v>1375</v>
      </c>
      <c r="Y155" s="428" t="s">
        <v>1747</v>
      </c>
      <c r="Z155" s="387" t="s">
        <v>222</v>
      </c>
      <c r="AA155" s="388" t="s">
        <v>222</v>
      </c>
      <c r="AB155" s="388" t="s">
        <v>222</v>
      </c>
      <c r="AC155" s="390">
        <v>0</v>
      </c>
      <c r="AD155" s="390">
        <v>5</v>
      </c>
      <c r="AE155" s="390"/>
      <c r="AF155" s="391">
        <f t="shared" si="27"/>
        <v>0</v>
      </c>
      <c r="AG155" s="392">
        <f>30/60</f>
        <v>0.5</v>
      </c>
      <c r="AH155" s="392">
        <v>4</v>
      </c>
      <c r="AI155" s="392">
        <v>24</v>
      </c>
      <c r="AJ155" s="393">
        <f t="shared" si="33"/>
        <v>5.208333333333333E-3</v>
      </c>
      <c r="AK155" s="390">
        <v>0</v>
      </c>
      <c r="AL155" s="390">
        <v>5</v>
      </c>
      <c r="AM155" s="390"/>
      <c r="AN155" s="391">
        <f t="shared" si="34"/>
        <v>0</v>
      </c>
      <c r="AO155" s="392">
        <v>0</v>
      </c>
      <c r="AP155" s="392">
        <v>4</v>
      </c>
      <c r="AQ155" s="392"/>
      <c r="AR155" s="393">
        <f t="shared" si="35"/>
        <v>0</v>
      </c>
      <c r="AS155" s="394">
        <f t="shared" si="28"/>
        <v>0.5</v>
      </c>
      <c r="AT155" s="395">
        <f t="shared" si="36"/>
        <v>18</v>
      </c>
      <c r="AU155" s="395">
        <f t="shared" si="36"/>
        <v>24</v>
      </c>
      <c r="AV155" s="395">
        <f t="shared" si="30"/>
        <v>432</v>
      </c>
      <c r="AW155" s="396">
        <f t="shared" si="31"/>
        <v>1.1574074074074073E-3</v>
      </c>
      <c r="AX155" s="397"/>
      <c r="AZ155" s="46">
        <v>1</v>
      </c>
    </row>
    <row r="156" spans="16:52" ht="31.5" x14ac:dyDescent="0.25">
      <c r="P156" s="381" t="s">
        <v>1385</v>
      </c>
      <c r="Q156" s="415" t="s">
        <v>1309</v>
      </c>
      <c r="R156" s="388" t="s">
        <v>385</v>
      </c>
      <c r="S156" s="381">
        <f t="shared" si="32"/>
        <v>2024</v>
      </c>
      <c r="T156" s="382">
        <v>45366</v>
      </c>
      <c r="U156" s="382">
        <v>45366</v>
      </c>
      <c r="V156" s="403" t="s">
        <v>1681</v>
      </c>
      <c r="W156" s="384" t="s">
        <v>1682</v>
      </c>
      <c r="X156" s="400" t="s">
        <v>1446</v>
      </c>
      <c r="Y156" s="431" t="s">
        <v>1748</v>
      </c>
      <c r="Z156" s="445" t="s">
        <v>1749</v>
      </c>
      <c r="AA156" s="440" t="s">
        <v>1509</v>
      </c>
      <c r="AB156" s="440" t="s">
        <v>1750</v>
      </c>
      <c r="AC156" s="390">
        <v>0</v>
      </c>
      <c r="AD156" s="390">
        <v>5</v>
      </c>
      <c r="AE156" s="390"/>
      <c r="AF156" s="391">
        <f t="shared" si="27"/>
        <v>0</v>
      </c>
      <c r="AG156" s="392">
        <v>4</v>
      </c>
      <c r="AH156" s="392">
        <v>4</v>
      </c>
      <c r="AI156" s="392">
        <v>8</v>
      </c>
      <c r="AJ156" s="393">
        <f t="shared" si="33"/>
        <v>0.125</v>
      </c>
      <c r="AK156" s="390">
        <v>0</v>
      </c>
      <c r="AL156" s="390">
        <v>5</v>
      </c>
      <c r="AM156" s="390"/>
      <c r="AN156" s="391">
        <f t="shared" si="34"/>
        <v>0</v>
      </c>
      <c r="AO156" s="392">
        <v>0</v>
      </c>
      <c r="AP156" s="392">
        <v>4</v>
      </c>
      <c r="AQ156" s="392"/>
      <c r="AR156" s="393">
        <f t="shared" si="35"/>
        <v>0</v>
      </c>
      <c r="AS156" s="394">
        <f t="shared" si="28"/>
        <v>4</v>
      </c>
      <c r="AT156" s="395">
        <f t="shared" si="36"/>
        <v>18</v>
      </c>
      <c r="AU156" s="395">
        <f t="shared" si="36"/>
        <v>8</v>
      </c>
      <c r="AV156" s="395">
        <f t="shared" si="30"/>
        <v>144</v>
      </c>
      <c r="AW156" s="396">
        <f t="shared" si="31"/>
        <v>2.7777777777777776E-2</v>
      </c>
      <c r="AX156" s="397"/>
      <c r="AZ156" s="46">
        <v>1</v>
      </c>
    </row>
    <row r="157" spans="16:52" ht="15.75" x14ac:dyDescent="0.25">
      <c r="P157" s="381" t="s">
        <v>1423</v>
      </c>
      <c r="Q157" s="415" t="s">
        <v>1309</v>
      </c>
      <c r="R157" s="388" t="s">
        <v>385</v>
      </c>
      <c r="S157" s="381">
        <f t="shared" si="32"/>
        <v>2024</v>
      </c>
      <c r="T157" s="382">
        <v>45369</v>
      </c>
      <c r="U157" s="382">
        <v>45369</v>
      </c>
      <c r="V157" s="401" t="s">
        <v>1471</v>
      </c>
      <c r="W157" s="384" t="s">
        <v>1472</v>
      </c>
      <c r="X157" s="400" t="s">
        <v>1369</v>
      </c>
      <c r="Y157" s="431" t="s">
        <v>1751</v>
      </c>
      <c r="Z157" s="387" t="s">
        <v>222</v>
      </c>
      <c r="AA157" s="388" t="s">
        <v>222</v>
      </c>
      <c r="AB157" s="388" t="s">
        <v>222</v>
      </c>
      <c r="AC157" s="390">
        <v>0</v>
      </c>
      <c r="AD157" s="390">
        <v>5</v>
      </c>
      <c r="AE157" s="390"/>
      <c r="AF157" s="391">
        <f t="shared" si="27"/>
        <v>0</v>
      </c>
      <c r="AG157" s="392">
        <v>0</v>
      </c>
      <c r="AH157" s="392">
        <v>4</v>
      </c>
      <c r="AI157" s="392"/>
      <c r="AJ157" s="393">
        <f t="shared" si="33"/>
        <v>0</v>
      </c>
      <c r="AK157" s="390">
        <f>30/60</f>
        <v>0.5</v>
      </c>
      <c r="AL157" s="390">
        <v>5</v>
      </c>
      <c r="AM157" s="390">
        <v>16</v>
      </c>
      <c r="AN157" s="391">
        <f t="shared" si="34"/>
        <v>6.2500000000000003E-3</v>
      </c>
      <c r="AO157" s="392">
        <v>0</v>
      </c>
      <c r="AP157" s="392">
        <v>4</v>
      </c>
      <c r="AQ157" s="392"/>
      <c r="AR157" s="393">
        <f t="shared" si="35"/>
        <v>0</v>
      </c>
      <c r="AS157" s="394">
        <f t="shared" si="28"/>
        <v>0.5</v>
      </c>
      <c r="AT157" s="395">
        <f t="shared" si="36"/>
        <v>18</v>
      </c>
      <c r="AU157" s="395">
        <f t="shared" si="36"/>
        <v>16</v>
      </c>
      <c r="AV157" s="395">
        <f t="shared" si="30"/>
        <v>288</v>
      </c>
      <c r="AW157" s="396">
        <f t="shared" si="31"/>
        <v>1.736111111111111E-3</v>
      </c>
      <c r="AX157" s="397"/>
      <c r="AZ157" s="46">
        <v>1</v>
      </c>
    </row>
    <row r="158" spans="16:52" ht="15.75" x14ac:dyDescent="0.25">
      <c r="P158" s="381" t="s">
        <v>1423</v>
      </c>
      <c r="Q158" s="415" t="s">
        <v>1309</v>
      </c>
      <c r="R158" s="388" t="s">
        <v>385</v>
      </c>
      <c r="S158" s="381">
        <f t="shared" si="32"/>
        <v>2024</v>
      </c>
      <c r="T158" s="382">
        <v>45371</v>
      </c>
      <c r="U158" s="382">
        <v>45371</v>
      </c>
      <c r="V158" s="383" t="s">
        <v>1381</v>
      </c>
      <c r="W158" s="384" t="s">
        <v>1382</v>
      </c>
      <c r="X158" s="385" t="s">
        <v>1347</v>
      </c>
      <c r="Y158" s="431" t="s">
        <v>1752</v>
      </c>
      <c r="Z158" s="436" t="s">
        <v>1753</v>
      </c>
      <c r="AA158" s="439">
        <v>1</v>
      </c>
      <c r="AB158" s="439" t="s">
        <v>813</v>
      </c>
      <c r="AC158" s="390">
        <v>0</v>
      </c>
      <c r="AD158" s="390">
        <v>5</v>
      </c>
      <c r="AE158" s="390"/>
      <c r="AF158" s="391">
        <f t="shared" si="27"/>
        <v>0</v>
      </c>
      <c r="AG158" s="392">
        <v>0</v>
      </c>
      <c r="AH158" s="392">
        <v>4</v>
      </c>
      <c r="AI158" s="392"/>
      <c r="AJ158" s="393">
        <f t="shared" si="33"/>
        <v>0</v>
      </c>
      <c r="AK158" s="390">
        <v>54</v>
      </c>
      <c r="AL158" s="390">
        <v>5</v>
      </c>
      <c r="AM158" s="390">
        <v>8</v>
      </c>
      <c r="AN158" s="391">
        <f t="shared" si="34"/>
        <v>1.35</v>
      </c>
      <c r="AO158" s="392">
        <v>0</v>
      </c>
      <c r="AP158" s="392">
        <v>4</v>
      </c>
      <c r="AQ158" s="392"/>
      <c r="AR158" s="393">
        <f t="shared" si="35"/>
        <v>0</v>
      </c>
      <c r="AS158" s="394">
        <f t="shared" si="28"/>
        <v>54</v>
      </c>
      <c r="AT158" s="395">
        <f t="shared" si="36"/>
        <v>18</v>
      </c>
      <c r="AU158" s="395">
        <f t="shared" si="36"/>
        <v>8</v>
      </c>
      <c r="AV158" s="395">
        <f t="shared" si="30"/>
        <v>144</v>
      </c>
      <c r="AW158" s="396">
        <f t="shared" si="31"/>
        <v>0.375</v>
      </c>
      <c r="AX158" s="397"/>
      <c r="AZ158" s="46">
        <v>1</v>
      </c>
    </row>
    <row r="159" spans="16:52" ht="15.75" x14ac:dyDescent="0.25">
      <c r="P159" s="381" t="s">
        <v>1423</v>
      </c>
      <c r="Q159" s="415" t="s">
        <v>1309</v>
      </c>
      <c r="R159" s="388" t="s">
        <v>385</v>
      </c>
      <c r="S159" s="381">
        <f t="shared" si="32"/>
        <v>2024</v>
      </c>
      <c r="T159" s="382">
        <v>45373</v>
      </c>
      <c r="U159" s="382">
        <v>45373</v>
      </c>
      <c r="V159" s="419" t="s">
        <v>1476</v>
      </c>
      <c r="W159" s="384" t="s">
        <v>1477</v>
      </c>
      <c r="X159" s="385" t="s">
        <v>1375</v>
      </c>
      <c r="Y159" s="431" t="s">
        <v>1754</v>
      </c>
      <c r="Z159" s="387" t="s">
        <v>1755</v>
      </c>
      <c r="AA159" s="439">
        <v>1</v>
      </c>
      <c r="AB159" s="439" t="s">
        <v>813</v>
      </c>
      <c r="AC159" s="390">
        <v>0</v>
      </c>
      <c r="AD159" s="390">
        <v>5</v>
      </c>
      <c r="AE159" s="390"/>
      <c r="AF159" s="391">
        <f t="shared" si="27"/>
        <v>0</v>
      </c>
      <c r="AG159" s="392">
        <v>0</v>
      </c>
      <c r="AH159" s="392">
        <v>4</v>
      </c>
      <c r="AI159" s="392"/>
      <c r="AJ159" s="393">
        <f t="shared" si="33"/>
        <v>0</v>
      </c>
      <c r="AK159" s="390">
        <v>4</v>
      </c>
      <c r="AL159" s="390">
        <v>5</v>
      </c>
      <c r="AM159" s="390">
        <v>24</v>
      </c>
      <c r="AN159" s="391">
        <f t="shared" si="34"/>
        <v>3.3333333333333333E-2</v>
      </c>
      <c r="AO159" s="392">
        <v>0</v>
      </c>
      <c r="AP159" s="392">
        <v>4</v>
      </c>
      <c r="AQ159" s="392"/>
      <c r="AR159" s="393">
        <f t="shared" si="35"/>
        <v>0</v>
      </c>
      <c r="AS159" s="394">
        <f t="shared" si="28"/>
        <v>4</v>
      </c>
      <c r="AT159" s="395">
        <f t="shared" si="36"/>
        <v>18</v>
      </c>
      <c r="AU159" s="395">
        <f t="shared" si="36"/>
        <v>24</v>
      </c>
      <c r="AV159" s="395">
        <f t="shared" si="30"/>
        <v>432</v>
      </c>
      <c r="AW159" s="396">
        <f t="shared" si="31"/>
        <v>9.2592592592592587E-3</v>
      </c>
      <c r="AX159" s="397"/>
      <c r="AZ159" s="46">
        <v>1</v>
      </c>
    </row>
    <row r="160" spans="16:52" ht="31.5" x14ac:dyDescent="0.25">
      <c r="P160" s="381" t="s">
        <v>1439</v>
      </c>
      <c r="Q160" s="415" t="s">
        <v>1309</v>
      </c>
      <c r="R160" s="388" t="s">
        <v>385</v>
      </c>
      <c r="S160" s="381">
        <f t="shared" si="32"/>
        <v>2024</v>
      </c>
      <c r="T160" s="382">
        <v>45376</v>
      </c>
      <c r="U160" s="382">
        <v>45376</v>
      </c>
      <c r="V160" s="401" t="s">
        <v>1756</v>
      </c>
      <c r="W160" s="384" t="s">
        <v>1757</v>
      </c>
      <c r="X160" s="385" t="s">
        <v>1375</v>
      </c>
      <c r="Y160" s="431" t="s">
        <v>1758</v>
      </c>
      <c r="Z160" s="387" t="s">
        <v>222</v>
      </c>
      <c r="AA160" s="388" t="s">
        <v>222</v>
      </c>
      <c r="AB160" s="388" t="s">
        <v>222</v>
      </c>
      <c r="AC160" s="390">
        <v>0</v>
      </c>
      <c r="AD160" s="390">
        <v>5</v>
      </c>
      <c r="AE160" s="390"/>
      <c r="AF160" s="391">
        <f t="shared" si="27"/>
        <v>0</v>
      </c>
      <c r="AG160" s="392">
        <v>0</v>
      </c>
      <c r="AH160" s="392">
        <v>4</v>
      </c>
      <c r="AI160" s="392"/>
      <c r="AJ160" s="393">
        <f t="shared" si="33"/>
        <v>0</v>
      </c>
      <c r="AK160" s="390">
        <v>0</v>
      </c>
      <c r="AL160" s="390">
        <v>5</v>
      </c>
      <c r="AM160" s="390"/>
      <c r="AN160" s="391">
        <f t="shared" si="34"/>
        <v>0</v>
      </c>
      <c r="AO160" s="392">
        <v>4</v>
      </c>
      <c r="AP160" s="392">
        <v>4</v>
      </c>
      <c r="AQ160" s="392">
        <v>24</v>
      </c>
      <c r="AR160" s="393">
        <f t="shared" si="35"/>
        <v>4.1666666666666664E-2</v>
      </c>
      <c r="AS160" s="394">
        <f t="shared" si="28"/>
        <v>4</v>
      </c>
      <c r="AT160" s="395">
        <f t="shared" si="36"/>
        <v>18</v>
      </c>
      <c r="AU160" s="395">
        <f t="shared" si="36"/>
        <v>24</v>
      </c>
      <c r="AV160" s="395">
        <f t="shared" si="30"/>
        <v>432</v>
      </c>
      <c r="AW160" s="396">
        <f t="shared" si="31"/>
        <v>9.2592592592592587E-3</v>
      </c>
      <c r="AX160" s="397"/>
      <c r="AZ160" s="46">
        <v>1</v>
      </c>
    </row>
    <row r="161" spans="16:52" ht="31.5" x14ac:dyDescent="0.25">
      <c r="P161" s="381" t="s">
        <v>1439</v>
      </c>
      <c r="Q161" s="415" t="s">
        <v>1309</v>
      </c>
      <c r="R161" s="388" t="s">
        <v>385</v>
      </c>
      <c r="S161" s="381">
        <f t="shared" si="32"/>
        <v>2024</v>
      </c>
      <c r="T161" s="382">
        <v>45376</v>
      </c>
      <c r="U161" s="382">
        <v>45376</v>
      </c>
      <c r="V161" s="401" t="s">
        <v>1548</v>
      </c>
      <c r="W161" s="384" t="s">
        <v>1549</v>
      </c>
      <c r="X161" s="385" t="s">
        <v>1357</v>
      </c>
      <c r="Y161" s="428" t="s">
        <v>1759</v>
      </c>
      <c r="Z161" s="387" t="s">
        <v>222</v>
      </c>
      <c r="AA161" s="388" t="s">
        <v>222</v>
      </c>
      <c r="AB161" s="388" t="s">
        <v>222</v>
      </c>
      <c r="AC161" s="390">
        <v>0</v>
      </c>
      <c r="AD161" s="390">
        <v>5</v>
      </c>
      <c r="AE161" s="390"/>
      <c r="AF161" s="391">
        <f t="shared" si="27"/>
        <v>0</v>
      </c>
      <c r="AG161" s="392">
        <v>0</v>
      </c>
      <c r="AH161" s="392">
        <v>4</v>
      </c>
      <c r="AI161" s="392"/>
      <c r="AJ161" s="393">
        <f t="shared" si="33"/>
        <v>0</v>
      </c>
      <c r="AK161" s="390">
        <v>8</v>
      </c>
      <c r="AL161" s="390">
        <v>5</v>
      </c>
      <c r="AM161" s="390"/>
      <c r="AN161" s="391">
        <f t="shared" si="34"/>
        <v>0</v>
      </c>
      <c r="AO161" s="392">
        <f>15/60</f>
        <v>0.25</v>
      </c>
      <c r="AP161" s="392">
        <v>4</v>
      </c>
      <c r="AQ161" s="392">
        <v>16</v>
      </c>
      <c r="AR161" s="393">
        <f t="shared" si="35"/>
        <v>3.90625E-3</v>
      </c>
      <c r="AS161" s="394">
        <f t="shared" si="28"/>
        <v>8.25</v>
      </c>
      <c r="AT161" s="395">
        <f t="shared" si="36"/>
        <v>18</v>
      </c>
      <c r="AU161" s="395">
        <f t="shared" si="36"/>
        <v>16</v>
      </c>
      <c r="AV161" s="395">
        <f t="shared" si="30"/>
        <v>288</v>
      </c>
      <c r="AW161" s="396">
        <f t="shared" si="31"/>
        <v>2.8645833333333332E-2</v>
      </c>
      <c r="AX161" s="397"/>
      <c r="AZ161" s="46">
        <v>1</v>
      </c>
    </row>
    <row r="162" spans="16:52" ht="15.75" x14ac:dyDescent="0.25">
      <c r="P162" s="381" t="s">
        <v>1439</v>
      </c>
      <c r="Q162" s="415" t="s">
        <v>1309</v>
      </c>
      <c r="R162" s="388" t="s">
        <v>385</v>
      </c>
      <c r="S162" s="381">
        <f t="shared" si="32"/>
        <v>2024</v>
      </c>
      <c r="T162" s="382">
        <v>45376</v>
      </c>
      <c r="U162" s="382">
        <v>45376</v>
      </c>
      <c r="V162" s="398" t="s">
        <v>1760</v>
      </c>
      <c r="W162" s="399" t="s">
        <v>1761</v>
      </c>
      <c r="X162" s="400" t="s">
        <v>1353</v>
      </c>
      <c r="Y162" s="402" t="s">
        <v>1762</v>
      </c>
      <c r="Z162" s="387" t="s">
        <v>222</v>
      </c>
      <c r="AA162" s="388" t="s">
        <v>222</v>
      </c>
      <c r="AB162" s="388" t="s">
        <v>222</v>
      </c>
      <c r="AC162" s="390">
        <v>0</v>
      </c>
      <c r="AD162" s="390">
        <v>5</v>
      </c>
      <c r="AE162" s="390"/>
      <c r="AF162" s="391">
        <f t="shared" si="27"/>
        <v>0</v>
      </c>
      <c r="AG162" s="392">
        <v>0</v>
      </c>
      <c r="AH162" s="392">
        <v>4</v>
      </c>
      <c r="AI162" s="392"/>
      <c r="AJ162" s="393">
        <f t="shared" si="33"/>
        <v>0</v>
      </c>
      <c r="AK162" s="390">
        <v>0</v>
      </c>
      <c r="AL162" s="390">
        <v>5</v>
      </c>
      <c r="AM162" s="390"/>
      <c r="AN162" s="391">
        <f t="shared" si="34"/>
        <v>0</v>
      </c>
      <c r="AO162" s="392">
        <v>1</v>
      </c>
      <c r="AP162" s="392">
        <v>4</v>
      </c>
      <c r="AQ162" s="392">
        <v>8</v>
      </c>
      <c r="AR162" s="393">
        <f t="shared" si="35"/>
        <v>3.125E-2</v>
      </c>
      <c r="AS162" s="394">
        <f t="shared" si="28"/>
        <v>1</v>
      </c>
      <c r="AT162" s="395">
        <f t="shared" si="36"/>
        <v>18</v>
      </c>
      <c r="AU162" s="395">
        <f t="shared" si="36"/>
        <v>8</v>
      </c>
      <c r="AV162" s="395">
        <f t="shared" si="30"/>
        <v>144</v>
      </c>
      <c r="AW162" s="396">
        <f t="shared" si="31"/>
        <v>6.9444444444444441E-3</v>
      </c>
      <c r="AX162" s="397"/>
      <c r="AZ162" s="46">
        <v>1</v>
      </c>
    </row>
    <row r="163" spans="16:52" ht="15.75" x14ac:dyDescent="0.25">
      <c r="P163" s="381" t="s">
        <v>1439</v>
      </c>
      <c r="Q163" s="415" t="s">
        <v>1309</v>
      </c>
      <c r="R163" s="388" t="s">
        <v>385</v>
      </c>
      <c r="S163" s="381">
        <f t="shared" si="32"/>
        <v>2024</v>
      </c>
      <c r="T163" s="382">
        <v>45379</v>
      </c>
      <c r="U163" s="382">
        <v>45379</v>
      </c>
      <c r="V163" s="398" t="s">
        <v>1370</v>
      </c>
      <c r="W163" s="399" t="s">
        <v>1371</v>
      </c>
      <c r="X163" s="400" t="s">
        <v>1353</v>
      </c>
      <c r="Y163" s="402" t="s">
        <v>1763</v>
      </c>
      <c r="Z163" s="387" t="s">
        <v>222</v>
      </c>
      <c r="AA163" s="388" t="s">
        <v>222</v>
      </c>
      <c r="AB163" s="388" t="s">
        <v>222</v>
      </c>
      <c r="AC163" s="390">
        <v>0</v>
      </c>
      <c r="AD163" s="390">
        <v>5</v>
      </c>
      <c r="AE163" s="390"/>
      <c r="AF163" s="391">
        <f t="shared" si="27"/>
        <v>0</v>
      </c>
      <c r="AG163" s="392">
        <v>0</v>
      </c>
      <c r="AH163" s="392">
        <v>4</v>
      </c>
      <c r="AI163" s="392"/>
      <c r="AJ163" s="393">
        <f t="shared" si="33"/>
        <v>0</v>
      </c>
      <c r="AK163" s="390">
        <v>0</v>
      </c>
      <c r="AL163" s="390">
        <v>5</v>
      </c>
      <c r="AM163" s="390"/>
      <c r="AN163" s="391">
        <f t="shared" si="34"/>
        <v>0</v>
      </c>
      <c r="AO163" s="392">
        <v>3</v>
      </c>
      <c r="AP163" s="392">
        <v>4</v>
      </c>
      <c r="AQ163" s="392">
        <v>8</v>
      </c>
      <c r="AR163" s="393">
        <f t="shared" si="35"/>
        <v>9.375E-2</v>
      </c>
      <c r="AS163" s="394">
        <f t="shared" si="28"/>
        <v>3</v>
      </c>
      <c r="AT163" s="395">
        <f t="shared" si="36"/>
        <v>18</v>
      </c>
      <c r="AU163" s="395">
        <f t="shared" si="36"/>
        <v>8</v>
      </c>
      <c r="AV163" s="395">
        <f t="shared" si="30"/>
        <v>144</v>
      </c>
      <c r="AW163" s="396">
        <f t="shared" si="31"/>
        <v>2.0833333333333332E-2</v>
      </c>
      <c r="AX163" s="397"/>
      <c r="AZ163" s="46">
        <v>1</v>
      </c>
    </row>
    <row r="164" spans="16:52" ht="30" x14ac:dyDescent="0.25">
      <c r="P164" s="446" t="s">
        <v>1344</v>
      </c>
      <c r="Q164" s="415" t="s">
        <v>1304</v>
      </c>
      <c r="R164" s="388" t="s">
        <v>386</v>
      </c>
      <c r="S164" s="381">
        <f t="shared" si="32"/>
        <v>2024</v>
      </c>
      <c r="T164" s="447">
        <v>45384</v>
      </c>
      <c r="U164" s="447">
        <v>45384</v>
      </c>
      <c r="V164" s="448" t="s">
        <v>1589</v>
      </c>
      <c r="W164" s="449" t="s">
        <v>1590</v>
      </c>
      <c r="X164" s="450" t="s">
        <v>1347</v>
      </c>
      <c r="Y164" s="449" t="s">
        <v>1764</v>
      </c>
      <c r="Z164" s="451" t="s">
        <v>222</v>
      </c>
      <c r="AA164" s="452" t="s">
        <v>222</v>
      </c>
      <c r="AB164" s="452" t="s">
        <v>222</v>
      </c>
      <c r="AC164" s="389">
        <v>1</v>
      </c>
      <c r="AD164" s="390">
        <v>5</v>
      </c>
      <c r="AE164" s="390">
        <v>8</v>
      </c>
      <c r="AF164" s="391">
        <f t="shared" si="27"/>
        <v>2.5000000000000001E-2</v>
      </c>
      <c r="AG164" s="408">
        <v>0</v>
      </c>
      <c r="AH164" s="392">
        <v>0</v>
      </c>
      <c r="AI164" s="392"/>
      <c r="AJ164" s="393">
        <f t="shared" si="33"/>
        <v>0</v>
      </c>
      <c r="AK164" s="389">
        <v>0</v>
      </c>
      <c r="AL164" s="390">
        <v>2</v>
      </c>
      <c r="AM164" s="390"/>
      <c r="AN164" s="391">
        <f t="shared" si="34"/>
        <v>0</v>
      </c>
      <c r="AO164" s="408">
        <v>0</v>
      </c>
      <c r="AP164" s="392">
        <v>7</v>
      </c>
      <c r="AQ164" s="392"/>
      <c r="AR164" s="393">
        <f t="shared" si="35"/>
        <v>0</v>
      </c>
      <c r="AS164" s="394">
        <f t="shared" si="28"/>
        <v>1</v>
      </c>
      <c r="AT164" s="395">
        <f t="shared" si="36"/>
        <v>14</v>
      </c>
      <c r="AU164" s="395">
        <f t="shared" si="36"/>
        <v>8</v>
      </c>
      <c r="AV164" s="395">
        <f t="shared" si="30"/>
        <v>112</v>
      </c>
      <c r="AW164" s="396">
        <f t="shared" si="31"/>
        <v>8.9285714285714281E-3</v>
      </c>
      <c r="AX164" s="397" t="s">
        <v>1765</v>
      </c>
      <c r="AZ164" s="46">
        <v>1</v>
      </c>
    </row>
    <row r="165" spans="16:52" ht="30" x14ac:dyDescent="0.25">
      <c r="P165" s="446" t="s">
        <v>1344</v>
      </c>
      <c r="Q165" s="415" t="s">
        <v>1304</v>
      </c>
      <c r="R165" s="388" t="s">
        <v>386</v>
      </c>
      <c r="S165" s="381">
        <f t="shared" si="32"/>
        <v>2024</v>
      </c>
      <c r="T165" s="447">
        <v>45384</v>
      </c>
      <c r="U165" s="447">
        <v>45384</v>
      </c>
      <c r="V165" s="453" t="s">
        <v>1432</v>
      </c>
      <c r="W165" s="454" t="s">
        <v>1433</v>
      </c>
      <c r="X165" s="450" t="s">
        <v>1375</v>
      </c>
      <c r="Y165" s="449" t="s">
        <v>1766</v>
      </c>
      <c r="Z165" s="451" t="s">
        <v>222</v>
      </c>
      <c r="AA165" s="452" t="s">
        <v>222</v>
      </c>
      <c r="AB165" s="452" t="s">
        <v>222</v>
      </c>
      <c r="AC165" s="389">
        <v>6</v>
      </c>
      <c r="AD165" s="390">
        <v>5</v>
      </c>
      <c r="AE165" s="390">
        <v>24</v>
      </c>
      <c r="AF165" s="391">
        <f t="shared" si="27"/>
        <v>0.05</v>
      </c>
      <c r="AG165" s="408">
        <v>0</v>
      </c>
      <c r="AH165" s="392">
        <v>0</v>
      </c>
      <c r="AI165" s="392"/>
      <c r="AJ165" s="393">
        <f t="shared" si="33"/>
        <v>0</v>
      </c>
      <c r="AK165" s="389">
        <v>0</v>
      </c>
      <c r="AL165" s="390">
        <v>2</v>
      </c>
      <c r="AM165" s="390"/>
      <c r="AN165" s="391">
        <f t="shared" si="34"/>
        <v>0</v>
      </c>
      <c r="AO165" s="408">
        <v>0</v>
      </c>
      <c r="AP165" s="392">
        <v>7</v>
      </c>
      <c r="AQ165" s="392"/>
      <c r="AR165" s="393">
        <f t="shared" si="35"/>
        <v>0</v>
      </c>
      <c r="AS165" s="394">
        <f t="shared" si="28"/>
        <v>6</v>
      </c>
      <c r="AT165" s="395">
        <f t="shared" si="36"/>
        <v>14</v>
      </c>
      <c r="AU165" s="395">
        <f t="shared" si="36"/>
        <v>24</v>
      </c>
      <c r="AV165" s="395">
        <f t="shared" si="30"/>
        <v>336</v>
      </c>
      <c r="AW165" s="396">
        <f t="shared" si="31"/>
        <v>1.7857142857142856E-2</v>
      </c>
      <c r="AX165" s="397" t="s">
        <v>222</v>
      </c>
      <c r="AZ165" s="46">
        <v>1</v>
      </c>
    </row>
    <row r="166" spans="16:52" ht="30" x14ac:dyDescent="0.25">
      <c r="P166" s="446" t="s">
        <v>1344</v>
      </c>
      <c r="Q166" s="415" t="s">
        <v>1304</v>
      </c>
      <c r="R166" s="388" t="s">
        <v>386</v>
      </c>
      <c r="S166" s="381">
        <f t="shared" si="32"/>
        <v>2024</v>
      </c>
      <c r="T166" s="447">
        <v>45384</v>
      </c>
      <c r="U166" s="447">
        <v>45384</v>
      </c>
      <c r="V166" s="453" t="s">
        <v>1420</v>
      </c>
      <c r="W166" s="454" t="s">
        <v>1421</v>
      </c>
      <c r="X166" s="450" t="s">
        <v>1375</v>
      </c>
      <c r="Y166" s="449" t="s">
        <v>1766</v>
      </c>
      <c r="Z166" s="451" t="s">
        <v>222</v>
      </c>
      <c r="AA166" s="452" t="s">
        <v>222</v>
      </c>
      <c r="AB166" s="452" t="s">
        <v>222</v>
      </c>
      <c r="AC166" s="389">
        <v>6</v>
      </c>
      <c r="AD166" s="390">
        <v>5</v>
      </c>
      <c r="AE166" s="390">
        <v>24</v>
      </c>
      <c r="AF166" s="391">
        <f t="shared" si="27"/>
        <v>0.05</v>
      </c>
      <c r="AG166" s="408">
        <v>0</v>
      </c>
      <c r="AH166" s="392">
        <v>0</v>
      </c>
      <c r="AI166" s="392"/>
      <c r="AJ166" s="393">
        <f t="shared" si="33"/>
        <v>0</v>
      </c>
      <c r="AK166" s="389">
        <v>0</v>
      </c>
      <c r="AL166" s="390">
        <v>2</v>
      </c>
      <c r="AM166" s="390"/>
      <c r="AN166" s="391">
        <f t="shared" si="34"/>
        <v>0</v>
      </c>
      <c r="AO166" s="408">
        <v>0</v>
      </c>
      <c r="AP166" s="392">
        <v>7</v>
      </c>
      <c r="AQ166" s="392"/>
      <c r="AR166" s="393">
        <f t="shared" si="35"/>
        <v>0</v>
      </c>
      <c r="AS166" s="394">
        <f t="shared" si="28"/>
        <v>6</v>
      </c>
      <c r="AT166" s="395">
        <f t="shared" ref="AT166:AU203" si="37">SUM(AD166,AH166,AL166,AP166)</f>
        <v>14</v>
      </c>
      <c r="AU166" s="395">
        <f t="shared" si="37"/>
        <v>24</v>
      </c>
      <c r="AV166" s="395">
        <f t="shared" si="30"/>
        <v>336</v>
      </c>
      <c r="AW166" s="396">
        <f t="shared" si="31"/>
        <v>1.7857142857142856E-2</v>
      </c>
      <c r="AX166" s="397" t="s">
        <v>222</v>
      </c>
    </row>
    <row r="167" spans="16:52" ht="30" x14ac:dyDescent="0.25">
      <c r="P167" s="446" t="s">
        <v>1344</v>
      </c>
      <c r="Q167" s="415" t="s">
        <v>1304</v>
      </c>
      <c r="R167" s="388" t="s">
        <v>386</v>
      </c>
      <c r="S167" s="381">
        <f t="shared" si="32"/>
        <v>2024</v>
      </c>
      <c r="T167" s="447">
        <v>45385</v>
      </c>
      <c r="U167" s="447">
        <v>45385</v>
      </c>
      <c r="V167" s="448" t="s">
        <v>1598</v>
      </c>
      <c r="W167" s="449" t="s">
        <v>1599</v>
      </c>
      <c r="X167" s="450" t="s">
        <v>1347</v>
      </c>
      <c r="Y167" s="454" t="s">
        <v>1767</v>
      </c>
      <c r="Z167" s="451" t="s">
        <v>222</v>
      </c>
      <c r="AA167" s="452" t="s">
        <v>222</v>
      </c>
      <c r="AB167" s="452" t="s">
        <v>222</v>
      </c>
      <c r="AC167" s="389">
        <v>0.25</v>
      </c>
      <c r="AD167" s="390">
        <v>5</v>
      </c>
      <c r="AE167" s="390">
        <v>8</v>
      </c>
      <c r="AF167" s="391">
        <f t="shared" ref="AF167:AF232" si="38">IFERROR(AC167/(AD167*AE167),0)</f>
        <v>6.2500000000000003E-3</v>
      </c>
      <c r="AG167" s="408">
        <v>0</v>
      </c>
      <c r="AH167" s="392">
        <v>0</v>
      </c>
      <c r="AI167" s="392"/>
      <c r="AJ167" s="393">
        <f t="shared" si="33"/>
        <v>0</v>
      </c>
      <c r="AK167" s="389">
        <v>0</v>
      </c>
      <c r="AL167" s="390">
        <v>2</v>
      </c>
      <c r="AM167" s="390"/>
      <c r="AN167" s="391">
        <f t="shared" si="34"/>
        <v>0</v>
      </c>
      <c r="AO167" s="408">
        <v>0</v>
      </c>
      <c r="AP167" s="392">
        <v>7</v>
      </c>
      <c r="AQ167" s="392"/>
      <c r="AR167" s="393">
        <f t="shared" si="35"/>
        <v>0</v>
      </c>
      <c r="AS167" s="394">
        <f t="shared" ref="AS167:AS230" si="39">SUM(AC167,AG167,AK167,AO167,)</f>
        <v>0.25</v>
      </c>
      <c r="AT167" s="395">
        <f t="shared" si="37"/>
        <v>14</v>
      </c>
      <c r="AU167" s="395">
        <f t="shared" si="37"/>
        <v>8</v>
      </c>
      <c r="AV167" s="395">
        <f t="shared" ref="AV167:AV230" si="40">AT167*AU167</f>
        <v>112</v>
      </c>
      <c r="AW167" s="396">
        <f t="shared" ref="AW167:AW230" si="41">AS167/(AT167*AU167)</f>
        <v>2.232142857142857E-3</v>
      </c>
      <c r="AX167" s="397" t="s">
        <v>1768</v>
      </c>
      <c r="AZ167" s="46">
        <v>1</v>
      </c>
    </row>
    <row r="168" spans="16:52" ht="45" x14ac:dyDescent="0.25">
      <c r="P168" s="446" t="s">
        <v>1344</v>
      </c>
      <c r="Q168" s="415" t="s">
        <v>1304</v>
      </c>
      <c r="R168" s="388" t="s">
        <v>386</v>
      </c>
      <c r="S168" s="381">
        <f t="shared" si="32"/>
        <v>2024</v>
      </c>
      <c r="T168" s="447">
        <v>45386</v>
      </c>
      <c r="U168" s="447">
        <v>45386</v>
      </c>
      <c r="V168" s="455" t="s">
        <v>1678</v>
      </c>
      <c r="W168" s="449" t="s">
        <v>1769</v>
      </c>
      <c r="X168" s="450" t="s">
        <v>1410</v>
      </c>
      <c r="Y168" s="454" t="s">
        <v>1770</v>
      </c>
      <c r="Z168" s="451" t="s">
        <v>222</v>
      </c>
      <c r="AA168" s="452" t="s">
        <v>222</v>
      </c>
      <c r="AB168" s="452" t="s">
        <v>222</v>
      </c>
      <c r="AC168" s="389">
        <v>0.25</v>
      </c>
      <c r="AD168" s="390">
        <v>5</v>
      </c>
      <c r="AE168" s="390">
        <v>24</v>
      </c>
      <c r="AF168" s="391">
        <f t="shared" si="38"/>
        <v>2.0833333333333333E-3</v>
      </c>
      <c r="AG168" s="408">
        <v>0</v>
      </c>
      <c r="AH168" s="392">
        <v>0</v>
      </c>
      <c r="AI168" s="392"/>
      <c r="AJ168" s="393">
        <f t="shared" si="33"/>
        <v>0</v>
      </c>
      <c r="AK168" s="389">
        <v>0</v>
      </c>
      <c r="AL168" s="390">
        <v>2</v>
      </c>
      <c r="AM168" s="390"/>
      <c r="AN168" s="391">
        <f t="shared" si="34"/>
        <v>0</v>
      </c>
      <c r="AO168" s="408">
        <v>0</v>
      </c>
      <c r="AP168" s="392">
        <v>7</v>
      </c>
      <c r="AQ168" s="392"/>
      <c r="AR168" s="393">
        <f t="shared" si="35"/>
        <v>0</v>
      </c>
      <c r="AS168" s="394">
        <f t="shared" si="39"/>
        <v>0.25</v>
      </c>
      <c r="AT168" s="395">
        <f t="shared" si="37"/>
        <v>14</v>
      </c>
      <c r="AU168" s="395">
        <f t="shared" si="37"/>
        <v>24</v>
      </c>
      <c r="AV168" s="395">
        <f t="shared" si="40"/>
        <v>336</v>
      </c>
      <c r="AW168" s="396">
        <f t="shared" si="41"/>
        <v>7.4404761904761901E-4</v>
      </c>
      <c r="AX168" s="397" t="s">
        <v>1771</v>
      </c>
      <c r="AZ168" s="46">
        <v>1</v>
      </c>
    </row>
    <row r="169" spans="16:52" ht="30" x14ac:dyDescent="0.25">
      <c r="P169" s="446" t="s">
        <v>1344</v>
      </c>
      <c r="Q169" s="415" t="s">
        <v>1304</v>
      </c>
      <c r="R169" s="388" t="s">
        <v>386</v>
      </c>
      <c r="S169" s="381">
        <f t="shared" si="32"/>
        <v>2024</v>
      </c>
      <c r="T169" s="447">
        <v>45386</v>
      </c>
      <c r="U169" s="447">
        <v>45386</v>
      </c>
      <c r="V169" s="456" t="s">
        <v>1440</v>
      </c>
      <c r="W169" s="449" t="s">
        <v>1441</v>
      </c>
      <c r="X169" s="450" t="s">
        <v>1442</v>
      </c>
      <c r="Y169" s="454" t="s">
        <v>1772</v>
      </c>
      <c r="Z169" s="451" t="s">
        <v>1773</v>
      </c>
      <c r="AA169" s="452">
        <v>1</v>
      </c>
      <c r="AB169" s="452" t="s">
        <v>813</v>
      </c>
      <c r="AC169" s="389">
        <v>3.5</v>
      </c>
      <c r="AD169" s="390">
        <v>5</v>
      </c>
      <c r="AE169" s="390">
        <v>8</v>
      </c>
      <c r="AF169" s="391">
        <f t="shared" si="38"/>
        <v>8.7499999999999994E-2</v>
      </c>
      <c r="AG169" s="408">
        <v>0</v>
      </c>
      <c r="AH169" s="392">
        <v>0</v>
      </c>
      <c r="AI169" s="392"/>
      <c r="AJ169" s="393">
        <f t="shared" si="33"/>
        <v>0</v>
      </c>
      <c r="AK169" s="389">
        <v>0</v>
      </c>
      <c r="AL169" s="390">
        <v>2</v>
      </c>
      <c r="AM169" s="390"/>
      <c r="AN169" s="391">
        <f t="shared" si="34"/>
        <v>0</v>
      </c>
      <c r="AO169" s="408">
        <v>0</v>
      </c>
      <c r="AP169" s="392">
        <v>7</v>
      </c>
      <c r="AQ169" s="392"/>
      <c r="AR169" s="393">
        <f t="shared" si="35"/>
        <v>0</v>
      </c>
      <c r="AS169" s="394">
        <f t="shared" si="39"/>
        <v>3.5</v>
      </c>
      <c r="AT169" s="395">
        <f t="shared" si="37"/>
        <v>14</v>
      </c>
      <c r="AU169" s="395">
        <f t="shared" si="37"/>
        <v>8</v>
      </c>
      <c r="AV169" s="395">
        <f t="shared" si="40"/>
        <v>112</v>
      </c>
      <c r="AW169" s="396">
        <f t="shared" si="41"/>
        <v>3.125E-2</v>
      </c>
      <c r="AX169" s="397" t="s">
        <v>1774</v>
      </c>
      <c r="AZ169" s="46">
        <v>1</v>
      </c>
    </row>
    <row r="170" spans="16:52" ht="30" x14ac:dyDescent="0.25">
      <c r="P170" s="446" t="s">
        <v>1344</v>
      </c>
      <c r="Q170" s="415" t="s">
        <v>1304</v>
      </c>
      <c r="R170" s="388" t="s">
        <v>386</v>
      </c>
      <c r="S170" s="381">
        <f t="shared" si="32"/>
        <v>2024</v>
      </c>
      <c r="T170" s="447">
        <v>45386</v>
      </c>
      <c r="U170" s="447">
        <v>45386</v>
      </c>
      <c r="V170" s="457" t="s">
        <v>1401</v>
      </c>
      <c r="W170" s="449" t="s">
        <v>1402</v>
      </c>
      <c r="X170" s="450" t="s">
        <v>1357</v>
      </c>
      <c r="Y170" s="454" t="s">
        <v>1775</v>
      </c>
      <c r="Z170" s="451" t="s">
        <v>222</v>
      </c>
      <c r="AA170" s="452" t="s">
        <v>222</v>
      </c>
      <c r="AB170" s="452" t="s">
        <v>222</v>
      </c>
      <c r="AC170" s="389">
        <v>0.33333333333333331</v>
      </c>
      <c r="AD170" s="390">
        <v>5</v>
      </c>
      <c r="AE170" s="390">
        <v>16</v>
      </c>
      <c r="AF170" s="391">
        <f t="shared" si="38"/>
        <v>4.1666666666666666E-3</v>
      </c>
      <c r="AG170" s="408">
        <v>0</v>
      </c>
      <c r="AH170" s="392">
        <v>0</v>
      </c>
      <c r="AI170" s="392"/>
      <c r="AJ170" s="393">
        <f t="shared" si="33"/>
        <v>0</v>
      </c>
      <c r="AK170" s="389">
        <v>0</v>
      </c>
      <c r="AL170" s="390">
        <v>2</v>
      </c>
      <c r="AM170" s="390"/>
      <c r="AN170" s="391">
        <f t="shared" si="34"/>
        <v>0</v>
      </c>
      <c r="AO170" s="408">
        <v>0</v>
      </c>
      <c r="AP170" s="392">
        <v>7</v>
      </c>
      <c r="AQ170" s="392"/>
      <c r="AR170" s="393">
        <f t="shared" si="35"/>
        <v>0</v>
      </c>
      <c r="AS170" s="394">
        <f t="shared" si="39"/>
        <v>0.33333333333333331</v>
      </c>
      <c r="AT170" s="395">
        <f t="shared" si="37"/>
        <v>14</v>
      </c>
      <c r="AU170" s="395">
        <f t="shared" si="37"/>
        <v>16</v>
      </c>
      <c r="AV170" s="395">
        <f t="shared" si="40"/>
        <v>224</v>
      </c>
      <c r="AW170" s="396">
        <f t="shared" si="41"/>
        <v>1.488095238095238E-3</v>
      </c>
      <c r="AX170" s="397" t="s">
        <v>222</v>
      </c>
      <c r="AZ170" s="46">
        <v>1</v>
      </c>
    </row>
    <row r="171" spans="16:52" ht="15.75" x14ac:dyDescent="0.25">
      <c r="P171" s="446" t="s">
        <v>1344</v>
      </c>
      <c r="Q171" s="415" t="s">
        <v>1304</v>
      </c>
      <c r="R171" s="388" t="s">
        <v>386</v>
      </c>
      <c r="S171" s="381">
        <f t="shared" si="32"/>
        <v>2024</v>
      </c>
      <c r="T171" s="447">
        <v>45386</v>
      </c>
      <c r="U171" s="447">
        <v>45386</v>
      </c>
      <c r="V171" s="458" t="s">
        <v>1448</v>
      </c>
      <c r="W171" s="449" t="s">
        <v>1391</v>
      </c>
      <c r="X171" s="450" t="s">
        <v>1449</v>
      </c>
      <c r="Y171" s="459" t="s">
        <v>1776</v>
      </c>
      <c r="Z171" s="451" t="s">
        <v>222</v>
      </c>
      <c r="AA171" s="452" t="s">
        <v>222</v>
      </c>
      <c r="AB171" s="452" t="s">
        <v>222</v>
      </c>
      <c r="AC171" s="389">
        <v>0.18333333333333332</v>
      </c>
      <c r="AD171" s="390">
        <v>5</v>
      </c>
      <c r="AE171" s="390">
        <v>8</v>
      </c>
      <c r="AF171" s="391">
        <f t="shared" si="38"/>
        <v>4.5833333333333334E-3</v>
      </c>
      <c r="AG171" s="408">
        <v>0</v>
      </c>
      <c r="AH171" s="392">
        <v>0</v>
      </c>
      <c r="AI171" s="392"/>
      <c r="AJ171" s="393">
        <f t="shared" si="33"/>
        <v>0</v>
      </c>
      <c r="AK171" s="389">
        <v>0</v>
      </c>
      <c r="AL171" s="390">
        <v>2</v>
      </c>
      <c r="AM171" s="390"/>
      <c r="AN171" s="391">
        <f t="shared" si="34"/>
        <v>0</v>
      </c>
      <c r="AO171" s="408">
        <v>0</v>
      </c>
      <c r="AP171" s="392">
        <v>7</v>
      </c>
      <c r="AQ171" s="392"/>
      <c r="AR171" s="393">
        <f t="shared" si="35"/>
        <v>0</v>
      </c>
      <c r="AS171" s="394">
        <f t="shared" si="39"/>
        <v>0.18333333333333332</v>
      </c>
      <c r="AT171" s="395">
        <f t="shared" si="37"/>
        <v>14</v>
      </c>
      <c r="AU171" s="395">
        <f t="shared" si="37"/>
        <v>8</v>
      </c>
      <c r="AV171" s="395">
        <f t="shared" si="40"/>
        <v>112</v>
      </c>
      <c r="AW171" s="396">
        <f t="shared" si="41"/>
        <v>1.6369047619047617E-3</v>
      </c>
      <c r="AX171" s="397" t="s">
        <v>222</v>
      </c>
      <c r="AZ171" s="46">
        <v>1</v>
      </c>
    </row>
    <row r="172" spans="16:52" ht="15.75" x14ac:dyDescent="0.25">
      <c r="P172" s="446" t="s">
        <v>1423</v>
      </c>
      <c r="Q172" s="415" t="s">
        <v>1304</v>
      </c>
      <c r="R172" s="388" t="s">
        <v>386</v>
      </c>
      <c r="S172" s="381">
        <f t="shared" si="32"/>
        <v>2024</v>
      </c>
      <c r="T172" s="447">
        <v>45400</v>
      </c>
      <c r="U172" s="447">
        <v>45400</v>
      </c>
      <c r="V172" s="455" t="s">
        <v>1678</v>
      </c>
      <c r="W172" s="449" t="s">
        <v>1769</v>
      </c>
      <c r="X172" s="450" t="s">
        <v>1410</v>
      </c>
      <c r="Y172" s="459" t="s">
        <v>1777</v>
      </c>
      <c r="Z172" s="460" t="s">
        <v>222</v>
      </c>
      <c r="AA172" s="452" t="s">
        <v>222</v>
      </c>
      <c r="AB172" s="452" t="s">
        <v>222</v>
      </c>
      <c r="AC172" s="389">
        <v>0</v>
      </c>
      <c r="AD172" s="390">
        <v>5</v>
      </c>
      <c r="AE172" s="390"/>
      <c r="AF172" s="391">
        <f t="shared" si="38"/>
        <v>0</v>
      </c>
      <c r="AG172" s="408">
        <v>0</v>
      </c>
      <c r="AH172" s="392">
        <v>0</v>
      </c>
      <c r="AI172" s="392"/>
      <c r="AJ172" s="393">
        <f t="shared" si="33"/>
        <v>0</v>
      </c>
      <c r="AK172" s="389">
        <v>0.16666666666666666</v>
      </c>
      <c r="AL172" s="390">
        <v>2</v>
      </c>
      <c r="AM172" s="390">
        <v>24</v>
      </c>
      <c r="AN172" s="391">
        <f t="shared" si="34"/>
        <v>3.472222222222222E-3</v>
      </c>
      <c r="AO172" s="408">
        <v>0</v>
      </c>
      <c r="AP172" s="392">
        <v>7</v>
      </c>
      <c r="AQ172" s="392"/>
      <c r="AR172" s="393">
        <f t="shared" si="35"/>
        <v>0</v>
      </c>
      <c r="AS172" s="394">
        <f t="shared" si="39"/>
        <v>0.16666666666666666</v>
      </c>
      <c r="AT172" s="395">
        <f t="shared" si="37"/>
        <v>14</v>
      </c>
      <c r="AU172" s="395">
        <f t="shared" si="37"/>
        <v>24</v>
      </c>
      <c r="AV172" s="395">
        <f t="shared" si="40"/>
        <v>336</v>
      </c>
      <c r="AW172" s="396">
        <f t="shared" si="41"/>
        <v>4.96031746031746E-4</v>
      </c>
      <c r="AX172" s="397" t="s">
        <v>1771</v>
      </c>
      <c r="AZ172" s="46">
        <v>1</v>
      </c>
    </row>
    <row r="173" spans="16:52" ht="30" x14ac:dyDescent="0.25">
      <c r="P173" s="446" t="s">
        <v>1423</v>
      </c>
      <c r="Q173" s="415" t="s">
        <v>1304</v>
      </c>
      <c r="R173" s="388" t="s">
        <v>386</v>
      </c>
      <c r="S173" s="381">
        <f t="shared" si="32"/>
        <v>2024</v>
      </c>
      <c r="T173" s="447">
        <v>45400</v>
      </c>
      <c r="U173" s="447">
        <v>45400</v>
      </c>
      <c r="V173" s="457" t="s">
        <v>1699</v>
      </c>
      <c r="W173" s="449" t="s">
        <v>1700</v>
      </c>
      <c r="X173" s="450" t="s">
        <v>1357</v>
      </c>
      <c r="Y173" s="459" t="s">
        <v>1778</v>
      </c>
      <c r="Z173" s="461" t="s">
        <v>222</v>
      </c>
      <c r="AA173" s="462" t="s">
        <v>222</v>
      </c>
      <c r="AB173" s="462" t="s">
        <v>222</v>
      </c>
      <c r="AC173" s="389">
        <v>0</v>
      </c>
      <c r="AD173" s="390">
        <v>5</v>
      </c>
      <c r="AE173" s="390"/>
      <c r="AF173" s="391">
        <f t="shared" si="38"/>
        <v>0</v>
      </c>
      <c r="AG173" s="408">
        <v>0</v>
      </c>
      <c r="AH173" s="392">
        <v>0</v>
      </c>
      <c r="AI173" s="392"/>
      <c r="AJ173" s="393">
        <f t="shared" si="33"/>
        <v>0</v>
      </c>
      <c r="AK173" s="389">
        <v>0.16666666666666666</v>
      </c>
      <c r="AL173" s="390">
        <v>2</v>
      </c>
      <c r="AM173" s="390">
        <v>16</v>
      </c>
      <c r="AN173" s="391">
        <f t="shared" si="34"/>
        <v>5.208333333333333E-3</v>
      </c>
      <c r="AO173" s="408">
        <v>0</v>
      </c>
      <c r="AP173" s="392">
        <v>7</v>
      </c>
      <c r="AQ173" s="392"/>
      <c r="AR173" s="393">
        <f t="shared" si="35"/>
        <v>0</v>
      </c>
      <c r="AS173" s="394">
        <f t="shared" si="39"/>
        <v>0.16666666666666666</v>
      </c>
      <c r="AT173" s="395">
        <f t="shared" si="37"/>
        <v>14</v>
      </c>
      <c r="AU173" s="395">
        <f t="shared" si="37"/>
        <v>16</v>
      </c>
      <c r="AV173" s="395">
        <f t="shared" si="40"/>
        <v>224</v>
      </c>
      <c r="AW173" s="396">
        <f t="shared" si="41"/>
        <v>7.4404761904761901E-4</v>
      </c>
      <c r="AX173" s="397" t="s">
        <v>222</v>
      </c>
      <c r="AZ173" s="46">
        <v>1</v>
      </c>
    </row>
    <row r="174" spans="16:52" ht="30" x14ac:dyDescent="0.25">
      <c r="P174" s="446" t="s">
        <v>1423</v>
      </c>
      <c r="Q174" s="415" t="s">
        <v>1304</v>
      </c>
      <c r="R174" s="388" t="s">
        <v>386</v>
      </c>
      <c r="S174" s="381">
        <f t="shared" si="32"/>
        <v>2024</v>
      </c>
      <c r="T174" s="447">
        <v>45400</v>
      </c>
      <c r="U174" s="447">
        <v>45400</v>
      </c>
      <c r="V174" s="457" t="s">
        <v>1695</v>
      </c>
      <c r="W174" s="449" t="s">
        <v>1696</v>
      </c>
      <c r="X174" s="450" t="s">
        <v>1357</v>
      </c>
      <c r="Y174" s="454" t="s">
        <v>1779</v>
      </c>
      <c r="Z174" s="461" t="s">
        <v>222</v>
      </c>
      <c r="AA174" s="452" t="s">
        <v>222</v>
      </c>
      <c r="AB174" s="452" t="s">
        <v>222</v>
      </c>
      <c r="AC174" s="389">
        <v>0</v>
      </c>
      <c r="AD174" s="390">
        <v>5</v>
      </c>
      <c r="AE174" s="390"/>
      <c r="AF174" s="391">
        <f t="shared" si="38"/>
        <v>0</v>
      </c>
      <c r="AG174" s="408">
        <v>0</v>
      </c>
      <c r="AH174" s="392">
        <v>0</v>
      </c>
      <c r="AI174" s="392"/>
      <c r="AJ174" s="393">
        <f t="shared" si="33"/>
        <v>0</v>
      </c>
      <c r="AK174" s="389">
        <v>1</v>
      </c>
      <c r="AL174" s="390">
        <v>2</v>
      </c>
      <c r="AM174" s="390">
        <v>16</v>
      </c>
      <c r="AN174" s="391">
        <f t="shared" si="34"/>
        <v>3.125E-2</v>
      </c>
      <c r="AO174" s="408">
        <v>0</v>
      </c>
      <c r="AP174" s="392">
        <v>7</v>
      </c>
      <c r="AQ174" s="392"/>
      <c r="AR174" s="393">
        <f t="shared" si="35"/>
        <v>0</v>
      </c>
      <c r="AS174" s="394">
        <f t="shared" si="39"/>
        <v>1</v>
      </c>
      <c r="AT174" s="395">
        <f t="shared" si="37"/>
        <v>14</v>
      </c>
      <c r="AU174" s="395">
        <f t="shared" si="37"/>
        <v>16</v>
      </c>
      <c r="AV174" s="395">
        <f t="shared" si="40"/>
        <v>224</v>
      </c>
      <c r="AW174" s="396">
        <f t="shared" si="41"/>
        <v>4.464285714285714E-3</v>
      </c>
      <c r="AX174" s="397" t="s">
        <v>1780</v>
      </c>
      <c r="AZ174" s="46">
        <v>1</v>
      </c>
    </row>
    <row r="175" spans="16:52" ht="30" x14ac:dyDescent="0.25">
      <c r="P175" s="446" t="s">
        <v>1439</v>
      </c>
      <c r="Q175" s="415" t="s">
        <v>1304</v>
      </c>
      <c r="R175" s="388" t="s">
        <v>386</v>
      </c>
      <c r="S175" s="381">
        <f t="shared" si="32"/>
        <v>2024</v>
      </c>
      <c r="T175" s="447">
        <v>45405</v>
      </c>
      <c r="U175" s="447">
        <v>45405</v>
      </c>
      <c r="V175" s="456" t="s">
        <v>1781</v>
      </c>
      <c r="W175" s="449" t="s">
        <v>1782</v>
      </c>
      <c r="X175" s="450" t="s">
        <v>1442</v>
      </c>
      <c r="Y175" s="454" t="s">
        <v>1783</v>
      </c>
      <c r="Z175" s="461" t="s">
        <v>222</v>
      </c>
      <c r="AA175" s="452" t="s">
        <v>222</v>
      </c>
      <c r="AB175" s="452" t="s">
        <v>222</v>
      </c>
      <c r="AC175" s="389">
        <v>0</v>
      </c>
      <c r="AD175" s="390">
        <v>5</v>
      </c>
      <c r="AE175" s="390"/>
      <c r="AF175" s="391">
        <f t="shared" si="38"/>
        <v>0</v>
      </c>
      <c r="AG175" s="408">
        <v>0</v>
      </c>
      <c r="AH175" s="392">
        <v>0</v>
      </c>
      <c r="AI175" s="392"/>
      <c r="AJ175" s="393">
        <f t="shared" si="33"/>
        <v>0</v>
      </c>
      <c r="AK175" s="389">
        <v>0</v>
      </c>
      <c r="AL175" s="390">
        <v>2</v>
      </c>
      <c r="AM175" s="390"/>
      <c r="AN175" s="391">
        <f t="shared" si="34"/>
        <v>0</v>
      </c>
      <c r="AO175" s="408">
        <v>0.5</v>
      </c>
      <c r="AP175" s="392">
        <v>7</v>
      </c>
      <c r="AQ175" s="392">
        <v>8</v>
      </c>
      <c r="AR175" s="393">
        <f t="shared" si="35"/>
        <v>8.9285714285714281E-3</v>
      </c>
      <c r="AS175" s="394">
        <f t="shared" si="39"/>
        <v>0.5</v>
      </c>
      <c r="AT175" s="395">
        <f t="shared" si="37"/>
        <v>14</v>
      </c>
      <c r="AU175" s="395">
        <f t="shared" si="37"/>
        <v>8</v>
      </c>
      <c r="AV175" s="395">
        <f t="shared" si="40"/>
        <v>112</v>
      </c>
      <c r="AW175" s="396">
        <f t="shared" si="41"/>
        <v>4.464285714285714E-3</v>
      </c>
      <c r="AX175" s="397" t="s">
        <v>1784</v>
      </c>
      <c r="AZ175" s="46">
        <v>1</v>
      </c>
    </row>
    <row r="176" spans="16:52" ht="30" x14ac:dyDescent="0.25">
      <c r="P176" s="446" t="s">
        <v>1439</v>
      </c>
      <c r="Q176" s="415" t="s">
        <v>1304</v>
      </c>
      <c r="R176" s="388" t="s">
        <v>386</v>
      </c>
      <c r="S176" s="381">
        <f t="shared" si="32"/>
        <v>2024</v>
      </c>
      <c r="T176" s="447">
        <v>45405</v>
      </c>
      <c r="U176" s="447">
        <v>45405</v>
      </c>
      <c r="V176" s="455" t="s">
        <v>1785</v>
      </c>
      <c r="W176" s="449" t="s">
        <v>1786</v>
      </c>
      <c r="X176" s="450" t="s">
        <v>1410</v>
      </c>
      <c r="Y176" s="459" t="s">
        <v>1787</v>
      </c>
      <c r="Z176" s="451" t="s">
        <v>222</v>
      </c>
      <c r="AA176" s="452" t="s">
        <v>222</v>
      </c>
      <c r="AB176" s="452" t="s">
        <v>222</v>
      </c>
      <c r="AC176" s="389">
        <v>0</v>
      </c>
      <c r="AD176" s="390">
        <v>5</v>
      </c>
      <c r="AE176" s="390"/>
      <c r="AF176" s="391">
        <f t="shared" si="38"/>
        <v>0</v>
      </c>
      <c r="AG176" s="408">
        <v>0</v>
      </c>
      <c r="AH176" s="392">
        <v>0</v>
      </c>
      <c r="AI176" s="392"/>
      <c r="AJ176" s="393">
        <f t="shared" si="33"/>
        <v>0</v>
      </c>
      <c r="AK176" s="389">
        <v>0</v>
      </c>
      <c r="AL176" s="390">
        <v>2</v>
      </c>
      <c r="AM176" s="390"/>
      <c r="AN176" s="391">
        <f t="shared" si="34"/>
        <v>0</v>
      </c>
      <c r="AO176" s="408">
        <v>0.5</v>
      </c>
      <c r="AP176" s="392">
        <v>7</v>
      </c>
      <c r="AQ176" s="392">
        <v>24</v>
      </c>
      <c r="AR176" s="393">
        <f t="shared" si="35"/>
        <v>2.976190476190476E-3</v>
      </c>
      <c r="AS176" s="394">
        <f t="shared" si="39"/>
        <v>0.5</v>
      </c>
      <c r="AT176" s="395">
        <f t="shared" si="37"/>
        <v>14</v>
      </c>
      <c r="AU176" s="395">
        <f t="shared" si="37"/>
        <v>24</v>
      </c>
      <c r="AV176" s="395">
        <f t="shared" si="40"/>
        <v>336</v>
      </c>
      <c r="AW176" s="396">
        <f t="shared" si="41"/>
        <v>1.488095238095238E-3</v>
      </c>
      <c r="AX176" s="397" t="s">
        <v>1788</v>
      </c>
      <c r="AZ176" s="46">
        <v>1</v>
      </c>
    </row>
    <row r="177" spans="16:52" ht="75" x14ac:dyDescent="0.25">
      <c r="P177" s="446" t="s">
        <v>1439</v>
      </c>
      <c r="Q177" s="415" t="s">
        <v>1304</v>
      </c>
      <c r="R177" s="388" t="s">
        <v>386</v>
      </c>
      <c r="S177" s="381">
        <f t="shared" si="32"/>
        <v>2024</v>
      </c>
      <c r="T177" s="447">
        <v>45405</v>
      </c>
      <c r="U177" s="447">
        <v>45405</v>
      </c>
      <c r="V177" s="458" t="s">
        <v>1760</v>
      </c>
      <c r="W177" s="454" t="s">
        <v>1761</v>
      </c>
      <c r="X177" s="463" t="s">
        <v>1353</v>
      </c>
      <c r="Y177" s="454" t="s">
        <v>1789</v>
      </c>
      <c r="Z177" s="454" t="s">
        <v>1790</v>
      </c>
      <c r="AA177" s="450" t="s">
        <v>1791</v>
      </c>
      <c r="AB177" s="450" t="s">
        <v>1740</v>
      </c>
      <c r="AC177" s="389">
        <v>0</v>
      </c>
      <c r="AD177" s="390">
        <v>5</v>
      </c>
      <c r="AE177" s="390"/>
      <c r="AF177" s="391">
        <f t="shared" si="38"/>
        <v>0</v>
      </c>
      <c r="AG177" s="408">
        <v>0</v>
      </c>
      <c r="AH177" s="392">
        <v>0</v>
      </c>
      <c r="AI177" s="392"/>
      <c r="AJ177" s="393">
        <f t="shared" si="33"/>
        <v>0</v>
      </c>
      <c r="AK177" s="389">
        <v>0</v>
      </c>
      <c r="AL177" s="390">
        <v>2</v>
      </c>
      <c r="AM177" s="390"/>
      <c r="AN177" s="391">
        <f t="shared" si="34"/>
        <v>0</v>
      </c>
      <c r="AO177" s="408">
        <v>0.25</v>
      </c>
      <c r="AP177" s="392">
        <v>7</v>
      </c>
      <c r="AQ177" s="392">
        <v>8</v>
      </c>
      <c r="AR177" s="393">
        <f t="shared" si="35"/>
        <v>4.464285714285714E-3</v>
      </c>
      <c r="AS177" s="394">
        <f t="shared" si="39"/>
        <v>0.25</v>
      </c>
      <c r="AT177" s="395">
        <f t="shared" si="37"/>
        <v>14</v>
      </c>
      <c r="AU177" s="395">
        <f t="shared" si="37"/>
        <v>8</v>
      </c>
      <c r="AV177" s="395">
        <f t="shared" si="40"/>
        <v>112</v>
      </c>
      <c r="AW177" s="396">
        <f t="shared" si="41"/>
        <v>2.232142857142857E-3</v>
      </c>
      <c r="AX177" s="397" t="s">
        <v>222</v>
      </c>
      <c r="AZ177" s="46">
        <v>1</v>
      </c>
    </row>
    <row r="178" spans="16:52" ht="15.75" x14ac:dyDescent="0.25">
      <c r="P178" s="446" t="s">
        <v>1439</v>
      </c>
      <c r="Q178" s="415" t="s">
        <v>1304</v>
      </c>
      <c r="R178" s="388" t="s">
        <v>386</v>
      </c>
      <c r="S178" s="381">
        <f t="shared" si="32"/>
        <v>2024</v>
      </c>
      <c r="T178" s="447">
        <v>45407</v>
      </c>
      <c r="U178" s="447">
        <v>45407</v>
      </c>
      <c r="V178" s="464" t="s">
        <v>1386</v>
      </c>
      <c r="W178" s="449" t="s">
        <v>1387</v>
      </c>
      <c r="X178" s="450" t="s">
        <v>1364</v>
      </c>
      <c r="Y178" s="459" t="s">
        <v>1792</v>
      </c>
      <c r="Z178" s="461" t="s">
        <v>222</v>
      </c>
      <c r="AA178" s="452" t="s">
        <v>222</v>
      </c>
      <c r="AB178" s="452" t="s">
        <v>222</v>
      </c>
      <c r="AC178" s="389">
        <v>0</v>
      </c>
      <c r="AD178" s="390">
        <v>5</v>
      </c>
      <c r="AE178" s="390"/>
      <c r="AF178" s="391">
        <f t="shared" si="38"/>
        <v>0</v>
      </c>
      <c r="AG178" s="408">
        <v>0</v>
      </c>
      <c r="AH178" s="392">
        <v>0</v>
      </c>
      <c r="AI178" s="392"/>
      <c r="AJ178" s="393">
        <f t="shared" si="33"/>
        <v>0</v>
      </c>
      <c r="AK178" s="389">
        <v>0</v>
      </c>
      <c r="AL178" s="390">
        <v>2</v>
      </c>
      <c r="AM178" s="390"/>
      <c r="AN178" s="391">
        <f t="shared" si="34"/>
        <v>0</v>
      </c>
      <c r="AO178" s="408">
        <v>0.16666666666666666</v>
      </c>
      <c r="AP178" s="392">
        <v>7</v>
      </c>
      <c r="AQ178" s="392">
        <v>8</v>
      </c>
      <c r="AR178" s="393">
        <f t="shared" si="35"/>
        <v>2.976190476190476E-3</v>
      </c>
      <c r="AS178" s="394">
        <f t="shared" si="39"/>
        <v>0.16666666666666666</v>
      </c>
      <c r="AT178" s="395">
        <f t="shared" si="37"/>
        <v>14</v>
      </c>
      <c r="AU178" s="395">
        <f t="shared" si="37"/>
        <v>8</v>
      </c>
      <c r="AV178" s="395">
        <f t="shared" si="40"/>
        <v>112</v>
      </c>
      <c r="AW178" s="396">
        <f t="shared" si="41"/>
        <v>1.488095238095238E-3</v>
      </c>
      <c r="AX178" s="397" t="s">
        <v>1793</v>
      </c>
      <c r="AZ178" s="46">
        <v>1</v>
      </c>
    </row>
    <row r="179" spans="16:52" ht="30" x14ac:dyDescent="0.25">
      <c r="P179" s="446" t="s">
        <v>1439</v>
      </c>
      <c r="Q179" s="415" t="s">
        <v>1304</v>
      </c>
      <c r="R179" s="388" t="s">
        <v>386</v>
      </c>
      <c r="S179" s="381">
        <f t="shared" si="32"/>
        <v>2024</v>
      </c>
      <c r="T179" s="447">
        <v>45407</v>
      </c>
      <c r="U179" s="447">
        <v>45407</v>
      </c>
      <c r="V179" s="465" t="s">
        <v>1794</v>
      </c>
      <c r="W179" s="449" t="s">
        <v>1795</v>
      </c>
      <c r="X179" s="450" t="s">
        <v>1486</v>
      </c>
      <c r="Y179" s="459" t="s">
        <v>1796</v>
      </c>
      <c r="Z179" s="461" t="s">
        <v>222</v>
      </c>
      <c r="AA179" s="452" t="s">
        <v>222</v>
      </c>
      <c r="AB179" s="452" t="s">
        <v>222</v>
      </c>
      <c r="AC179" s="389">
        <v>0</v>
      </c>
      <c r="AD179" s="390">
        <v>5</v>
      </c>
      <c r="AE179" s="390"/>
      <c r="AF179" s="391">
        <f t="shared" si="38"/>
        <v>0</v>
      </c>
      <c r="AG179" s="408">
        <v>0</v>
      </c>
      <c r="AH179" s="392">
        <v>0</v>
      </c>
      <c r="AI179" s="392"/>
      <c r="AJ179" s="393">
        <f t="shared" si="33"/>
        <v>0</v>
      </c>
      <c r="AK179" s="389">
        <v>0</v>
      </c>
      <c r="AL179" s="390">
        <v>2</v>
      </c>
      <c r="AM179" s="390"/>
      <c r="AN179" s="391">
        <f t="shared" si="34"/>
        <v>0</v>
      </c>
      <c r="AO179" s="408">
        <v>0.5</v>
      </c>
      <c r="AP179" s="392">
        <v>7</v>
      </c>
      <c r="AQ179" s="392">
        <v>8</v>
      </c>
      <c r="AR179" s="393">
        <f t="shared" si="35"/>
        <v>8.9285714285714281E-3</v>
      </c>
      <c r="AS179" s="394">
        <f t="shared" si="39"/>
        <v>0.5</v>
      </c>
      <c r="AT179" s="395">
        <f t="shared" si="37"/>
        <v>14</v>
      </c>
      <c r="AU179" s="395">
        <f t="shared" si="37"/>
        <v>8</v>
      </c>
      <c r="AV179" s="395">
        <f t="shared" si="40"/>
        <v>112</v>
      </c>
      <c r="AW179" s="396">
        <f t="shared" si="41"/>
        <v>4.464285714285714E-3</v>
      </c>
      <c r="AX179" s="397" t="s">
        <v>1797</v>
      </c>
      <c r="AZ179" s="46">
        <v>1</v>
      </c>
    </row>
    <row r="180" spans="16:52" ht="30" x14ac:dyDescent="0.25">
      <c r="P180" s="446" t="s">
        <v>1439</v>
      </c>
      <c r="Q180" s="415" t="s">
        <v>1304</v>
      </c>
      <c r="R180" s="388" t="s">
        <v>386</v>
      </c>
      <c r="S180" s="381">
        <f t="shared" si="32"/>
        <v>2024</v>
      </c>
      <c r="T180" s="447">
        <v>45408</v>
      </c>
      <c r="U180" s="447">
        <v>45408</v>
      </c>
      <c r="V180" s="448" t="s">
        <v>1598</v>
      </c>
      <c r="W180" s="449" t="s">
        <v>1599</v>
      </c>
      <c r="X180" s="450" t="s">
        <v>1347</v>
      </c>
      <c r="Y180" s="459" t="s">
        <v>1798</v>
      </c>
      <c r="Z180" s="461" t="s">
        <v>222</v>
      </c>
      <c r="AA180" s="452" t="s">
        <v>222</v>
      </c>
      <c r="AB180" s="452" t="s">
        <v>222</v>
      </c>
      <c r="AC180" s="389">
        <v>0</v>
      </c>
      <c r="AD180" s="390">
        <v>5</v>
      </c>
      <c r="AE180" s="390"/>
      <c r="AF180" s="391">
        <f t="shared" si="38"/>
        <v>0</v>
      </c>
      <c r="AG180" s="408">
        <v>0</v>
      </c>
      <c r="AH180" s="392">
        <v>0</v>
      </c>
      <c r="AI180" s="392"/>
      <c r="AJ180" s="393">
        <f t="shared" si="33"/>
        <v>0</v>
      </c>
      <c r="AK180" s="389">
        <v>0</v>
      </c>
      <c r="AL180" s="390">
        <v>2</v>
      </c>
      <c r="AM180" s="390"/>
      <c r="AN180" s="391">
        <f t="shared" si="34"/>
        <v>0</v>
      </c>
      <c r="AO180" s="408">
        <v>0.5</v>
      </c>
      <c r="AP180" s="392">
        <v>7</v>
      </c>
      <c r="AQ180" s="392">
        <v>8</v>
      </c>
      <c r="AR180" s="393">
        <f t="shared" si="35"/>
        <v>8.9285714285714281E-3</v>
      </c>
      <c r="AS180" s="394">
        <f t="shared" si="39"/>
        <v>0.5</v>
      </c>
      <c r="AT180" s="395">
        <f t="shared" si="37"/>
        <v>14</v>
      </c>
      <c r="AU180" s="395">
        <f t="shared" si="37"/>
        <v>8</v>
      </c>
      <c r="AV180" s="395">
        <f t="shared" si="40"/>
        <v>112</v>
      </c>
      <c r="AW180" s="396">
        <f t="shared" si="41"/>
        <v>4.464285714285714E-3</v>
      </c>
      <c r="AX180" s="397" t="s">
        <v>1799</v>
      </c>
      <c r="AZ180" s="46">
        <v>1</v>
      </c>
    </row>
    <row r="181" spans="16:52" ht="15.75" x14ac:dyDescent="0.25">
      <c r="P181" s="446" t="s">
        <v>1439</v>
      </c>
      <c r="Q181" s="415" t="s">
        <v>1304</v>
      </c>
      <c r="R181" s="388" t="s">
        <v>386</v>
      </c>
      <c r="S181" s="381">
        <f t="shared" si="32"/>
        <v>2024</v>
      </c>
      <c r="T181" s="447">
        <v>45408</v>
      </c>
      <c r="U181" s="447">
        <v>45408</v>
      </c>
      <c r="V181" s="458" t="s">
        <v>1448</v>
      </c>
      <c r="W181" s="449" t="s">
        <v>1391</v>
      </c>
      <c r="X181" s="450" t="s">
        <v>1449</v>
      </c>
      <c r="Y181" s="459" t="s">
        <v>1776</v>
      </c>
      <c r="Z181" s="461" t="s">
        <v>222</v>
      </c>
      <c r="AA181" s="452" t="s">
        <v>222</v>
      </c>
      <c r="AB181" s="452" t="s">
        <v>222</v>
      </c>
      <c r="AC181" s="389">
        <v>0</v>
      </c>
      <c r="AD181" s="390">
        <v>5</v>
      </c>
      <c r="AE181" s="390"/>
      <c r="AF181" s="391">
        <f t="shared" si="38"/>
        <v>0</v>
      </c>
      <c r="AG181" s="408">
        <v>0</v>
      </c>
      <c r="AH181" s="392">
        <v>0</v>
      </c>
      <c r="AI181" s="392"/>
      <c r="AJ181" s="393">
        <f t="shared" si="33"/>
        <v>0</v>
      </c>
      <c r="AK181" s="389">
        <v>0</v>
      </c>
      <c r="AL181" s="390">
        <v>2</v>
      </c>
      <c r="AM181" s="390"/>
      <c r="AN181" s="391">
        <f t="shared" si="34"/>
        <v>0</v>
      </c>
      <c r="AO181" s="408">
        <v>0.33333333333333331</v>
      </c>
      <c r="AP181" s="392">
        <v>7</v>
      </c>
      <c r="AQ181" s="392">
        <v>8</v>
      </c>
      <c r="AR181" s="393">
        <f t="shared" si="35"/>
        <v>5.9523809523809521E-3</v>
      </c>
      <c r="AS181" s="394">
        <f t="shared" si="39"/>
        <v>0.33333333333333331</v>
      </c>
      <c r="AT181" s="395">
        <f t="shared" si="37"/>
        <v>14</v>
      </c>
      <c r="AU181" s="395">
        <f t="shared" si="37"/>
        <v>8</v>
      </c>
      <c r="AV181" s="395">
        <f t="shared" si="40"/>
        <v>112</v>
      </c>
      <c r="AW181" s="396">
        <f t="shared" si="41"/>
        <v>2.976190476190476E-3</v>
      </c>
      <c r="AX181" s="397" t="s">
        <v>222</v>
      </c>
      <c r="AZ181" s="46">
        <v>1</v>
      </c>
    </row>
    <row r="182" spans="16:52" ht="30" x14ac:dyDescent="0.25">
      <c r="P182" s="446" t="s">
        <v>1439</v>
      </c>
      <c r="Q182" s="415" t="s">
        <v>1304</v>
      </c>
      <c r="R182" s="388" t="s">
        <v>386</v>
      </c>
      <c r="S182" s="381">
        <f t="shared" si="32"/>
        <v>2024</v>
      </c>
      <c r="T182" s="447">
        <v>45411</v>
      </c>
      <c r="U182" s="447">
        <v>45411</v>
      </c>
      <c r="V182" s="453" t="s">
        <v>1432</v>
      </c>
      <c r="W182" s="454" t="s">
        <v>1433</v>
      </c>
      <c r="X182" s="450" t="s">
        <v>1375</v>
      </c>
      <c r="Y182" s="459" t="s">
        <v>1800</v>
      </c>
      <c r="Z182" s="461" t="s">
        <v>1801</v>
      </c>
      <c r="AA182" s="452">
        <v>1</v>
      </c>
      <c r="AB182" s="452" t="s">
        <v>813</v>
      </c>
      <c r="AC182" s="389">
        <v>0</v>
      </c>
      <c r="AD182" s="390">
        <v>5</v>
      </c>
      <c r="AE182" s="390"/>
      <c r="AF182" s="391">
        <f t="shared" si="38"/>
        <v>0</v>
      </c>
      <c r="AG182" s="408">
        <v>0</v>
      </c>
      <c r="AH182" s="392">
        <v>0</v>
      </c>
      <c r="AI182" s="392"/>
      <c r="AJ182" s="393">
        <f t="shared" si="33"/>
        <v>0</v>
      </c>
      <c r="AK182" s="389">
        <v>0</v>
      </c>
      <c r="AL182" s="390">
        <v>2</v>
      </c>
      <c r="AM182" s="390"/>
      <c r="AN182" s="391">
        <f t="shared" si="34"/>
        <v>0</v>
      </c>
      <c r="AO182" s="408">
        <v>1.5</v>
      </c>
      <c r="AP182" s="392">
        <v>7</v>
      </c>
      <c r="AQ182" s="392">
        <v>24</v>
      </c>
      <c r="AR182" s="393">
        <f t="shared" si="35"/>
        <v>8.9285714285714281E-3</v>
      </c>
      <c r="AS182" s="394">
        <f t="shared" si="39"/>
        <v>1.5</v>
      </c>
      <c r="AT182" s="395">
        <f t="shared" si="37"/>
        <v>14</v>
      </c>
      <c r="AU182" s="395">
        <f t="shared" si="37"/>
        <v>24</v>
      </c>
      <c r="AV182" s="395">
        <f t="shared" si="40"/>
        <v>336</v>
      </c>
      <c r="AW182" s="396">
        <f t="shared" si="41"/>
        <v>4.464285714285714E-3</v>
      </c>
      <c r="AX182" s="397" t="s">
        <v>222</v>
      </c>
      <c r="AZ182" s="46">
        <v>1</v>
      </c>
    </row>
    <row r="183" spans="16:52" ht="45" x14ac:dyDescent="0.25">
      <c r="P183" s="446" t="s">
        <v>1344</v>
      </c>
      <c r="Q183" s="415" t="s">
        <v>1309</v>
      </c>
      <c r="R183" s="388" t="s">
        <v>386</v>
      </c>
      <c r="S183" s="381">
        <f t="shared" si="32"/>
        <v>2024</v>
      </c>
      <c r="T183" s="447">
        <v>45383</v>
      </c>
      <c r="U183" s="447">
        <v>45383</v>
      </c>
      <c r="V183" s="453" t="s">
        <v>1432</v>
      </c>
      <c r="W183" s="454" t="s">
        <v>1433</v>
      </c>
      <c r="X183" s="450" t="s">
        <v>1375</v>
      </c>
      <c r="Y183" s="449" t="s">
        <v>1802</v>
      </c>
      <c r="Z183" s="451" t="s">
        <v>222</v>
      </c>
      <c r="AA183" s="452" t="s">
        <v>222</v>
      </c>
      <c r="AB183" s="452" t="s">
        <v>222</v>
      </c>
      <c r="AC183" s="389">
        <v>0.25</v>
      </c>
      <c r="AD183" s="390">
        <v>5</v>
      </c>
      <c r="AE183" s="390">
        <v>24</v>
      </c>
      <c r="AF183" s="391">
        <f t="shared" si="38"/>
        <v>2.0833333333333333E-3</v>
      </c>
      <c r="AG183" s="408">
        <v>0</v>
      </c>
      <c r="AH183" s="392">
        <v>0</v>
      </c>
      <c r="AI183" s="392"/>
      <c r="AJ183" s="393">
        <f t="shared" si="33"/>
        <v>0</v>
      </c>
      <c r="AK183" s="389">
        <v>0</v>
      </c>
      <c r="AL183" s="390">
        <v>2</v>
      </c>
      <c r="AM183" s="390"/>
      <c r="AN183" s="391">
        <f t="shared" si="34"/>
        <v>0</v>
      </c>
      <c r="AO183" s="408">
        <v>0</v>
      </c>
      <c r="AP183" s="392">
        <v>7</v>
      </c>
      <c r="AQ183" s="392"/>
      <c r="AR183" s="393">
        <f t="shared" si="35"/>
        <v>0</v>
      </c>
      <c r="AS183" s="394">
        <f t="shared" si="39"/>
        <v>0.25</v>
      </c>
      <c r="AT183" s="395">
        <f t="shared" si="37"/>
        <v>14</v>
      </c>
      <c r="AU183" s="395">
        <f t="shared" si="37"/>
        <v>24</v>
      </c>
      <c r="AV183" s="395">
        <f t="shared" si="40"/>
        <v>336</v>
      </c>
      <c r="AW183" s="396">
        <f t="shared" si="41"/>
        <v>7.4404761904761901E-4</v>
      </c>
      <c r="AX183" s="397" t="s">
        <v>222</v>
      </c>
      <c r="AZ183" s="46">
        <v>1</v>
      </c>
    </row>
    <row r="184" spans="16:52" ht="30" x14ac:dyDescent="0.25">
      <c r="P184" s="446" t="s">
        <v>1344</v>
      </c>
      <c r="Q184" s="415" t="s">
        <v>1309</v>
      </c>
      <c r="R184" s="388" t="s">
        <v>386</v>
      </c>
      <c r="S184" s="381">
        <f t="shared" si="32"/>
        <v>2024</v>
      </c>
      <c r="T184" s="447">
        <v>45383</v>
      </c>
      <c r="U184" s="447">
        <v>45383</v>
      </c>
      <c r="V184" s="466" t="s">
        <v>1803</v>
      </c>
      <c r="W184" s="449" t="s">
        <v>1804</v>
      </c>
      <c r="X184" s="450" t="s">
        <v>1375</v>
      </c>
      <c r="Y184" s="454" t="s">
        <v>1805</v>
      </c>
      <c r="Z184" s="451" t="s">
        <v>1806</v>
      </c>
      <c r="AA184" s="452">
        <v>1</v>
      </c>
      <c r="AB184" s="452" t="s">
        <v>813</v>
      </c>
      <c r="AC184" s="389">
        <v>0.5</v>
      </c>
      <c r="AD184" s="390">
        <v>5</v>
      </c>
      <c r="AE184" s="390">
        <v>24</v>
      </c>
      <c r="AF184" s="391">
        <f t="shared" si="38"/>
        <v>4.1666666666666666E-3</v>
      </c>
      <c r="AG184" s="408">
        <v>0</v>
      </c>
      <c r="AH184" s="392">
        <v>0</v>
      </c>
      <c r="AI184" s="392"/>
      <c r="AJ184" s="393">
        <f t="shared" si="33"/>
        <v>0</v>
      </c>
      <c r="AK184" s="389">
        <v>0</v>
      </c>
      <c r="AL184" s="390">
        <v>2</v>
      </c>
      <c r="AM184" s="390"/>
      <c r="AN184" s="391">
        <f t="shared" si="34"/>
        <v>0</v>
      </c>
      <c r="AO184" s="408">
        <v>0</v>
      </c>
      <c r="AP184" s="392">
        <v>7</v>
      </c>
      <c r="AQ184" s="392"/>
      <c r="AR184" s="393">
        <f t="shared" si="35"/>
        <v>0</v>
      </c>
      <c r="AS184" s="394">
        <f t="shared" si="39"/>
        <v>0.5</v>
      </c>
      <c r="AT184" s="395">
        <f t="shared" si="37"/>
        <v>14</v>
      </c>
      <c r="AU184" s="395">
        <f t="shared" si="37"/>
        <v>24</v>
      </c>
      <c r="AV184" s="395">
        <f t="shared" si="40"/>
        <v>336</v>
      </c>
      <c r="AW184" s="396">
        <f t="shared" si="41"/>
        <v>1.488095238095238E-3</v>
      </c>
      <c r="AX184" s="397" t="s">
        <v>222</v>
      </c>
      <c r="AZ184" s="46">
        <v>1</v>
      </c>
    </row>
    <row r="185" spans="16:52" ht="15.75" x14ac:dyDescent="0.25">
      <c r="P185" s="446" t="s">
        <v>1344</v>
      </c>
      <c r="Q185" s="415" t="s">
        <v>1309</v>
      </c>
      <c r="R185" s="388" t="s">
        <v>386</v>
      </c>
      <c r="S185" s="381">
        <f t="shared" ref="S185:S250" si="42">YEAR(T185)</f>
        <v>2024</v>
      </c>
      <c r="T185" s="447">
        <v>45385</v>
      </c>
      <c r="U185" s="447">
        <v>45385</v>
      </c>
      <c r="V185" s="464" t="s">
        <v>1807</v>
      </c>
      <c r="W185" s="449" t="s">
        <v>1808</v>
      </c>
      <c r="X185" s="450" t="s">
        <v>1364</v>
      </c>
      <c r="Y185" s="454" t="s">
        <v>1809</v>
      </c>
      <c r="Z185" s="451" t="s">
        <v>1810</v>
      </c>
      <c r="AA185" s="452">
        <v>20</v>
      </c>
      <c r="AB185" s="452" t="s">
        <v>1350</v>
      </c>
      <c r="AC185" s="389">
        <v>0.5</v>
      </c>
      <c r="AD185" s="390">
        <v>5</v>
      </c>
      <c r="AE185" s="390">
        <v>8</v>
      </c>
      <c r="AF185" s="391">
        <f t="shared" si="38"/>
        <v>1.2500000000000001E-2</v>
      </c>
      <c r="AG185" s="408">
        <v>0</v>
      </c>
      <c r="AH185" s="392">
        <v>0</v>
      </c>
      <c r="AI185" s="392"/>
      <c r="AJ185" s="393">
        <f t="shared" si="33"/>
        <v>0</v>
      </c>
      <c r="AK185" s="389">
        <v>0</v>
      </c>
      <c r="AL185" s="390">
        <v>2</v>
      </c>
      <c r="AM185" s="390"/>
      <c r="AN185" s="391">
        <f t="shared" si="34"/>
        <v>0</v>
      </c>
      <c r="AO185" s="408">
        <v>0</v>
      </c>
      <c r="AP185" s="392">
        <v>7</v>
      </c>
      <c r="AQ185" s="392"/>
      <c r="AR185" s="393">
        <f t="shared" si="35"/>
        <v>0</v>
      </c>
      <c r="AS185" s="394">
        <f t="shared" si="39"/>
        <v>0.5</v>
      </c>
      <c r="AT185" s="395">
        <f t="shared" si="37"/>
        <v>14</v>
      </c>
      <c r="AU185" s="395">
        <f t="shared" si="37"/>
        <v>8</v>
      </c>
      <c r="AV185" s="395">
        <f t="shared" si="40"/>
        <v>112</v>
      </c>
      <c r="AW185" s="396">
        <f t="shared" si="41"/>
        <v>4.464285714285714E-3</v>
      </c>
      <c r="AX185" s="397" t="s">
        <v>222</v>
      </c>
      <c r="AZ185" s="46">
        <v>1</v>
      </c>
    </row>
    <row r="186" spans="16:52" ht="30" x14ac:dyDescent="0.25">
      <c r="P186" s="446" t="s">
        <v>1344</v>
      </c>
      <c r="Q186" s="415" t="s">
        <v>1309</v>
      </c>
      <c r="R186" s="388" t="s">
        <v>386</v>
      </c>
      <c r="S186" s="381">
        <f t="shared" si="42"/>
        <v>2024</v>
      </c>
      <c r="T186" s="447">
        <v>45386</v>
      </c>
      <c r="U186" s="447">
        <v>45386</v>
      </c>
      <c r="V186" s="455" t="s">
        <v>1513</v>
      </c>
      <c r="W186" s="449" t="s">
        <v>1514</v>
      </c>
      <c r="X186" s="450" t="s">
        <v>1410</v>
      </c>
      <c r="Y186" s="454" t="s">
        <v>1811</v>
      </c>
      <c r="Z186" s="451" t="s">
        <v>222</v>
      </c>
      <c r="AA186" s="452" t="s">
        <v>222</v>
      </c>
      <c r="AB186" s="452" t="s">
        <v>222</v>
      </c>
      <c r="AC186" s="389">
        <v>4</v>
      </c>
      <c r="AD186" s="390">
        <v>5</v>
      </c>
      <c r="AE186" s="390">
        <v>24</v>
      </c>
      <c r="AF186" s="391">
        <f t="shared" si="38"/>
        <v>3.3333333333333333E-2</v>
      </c>
      <c r="AG186" s="408">
        <v>0</v>
      </c>
      <c r="AH186" s="392">
        <v>0</v>
      </c>
      <c r="AI186" s="392"/>
      <c r="AJ186" s="393">
        <f t="shared" si="33"/>
        <v>0</v>
      </c>
      <c r="AK186" s="389">
        <v>0</v>
      </c>
      <c r="AL186" s="390">
        <v>2</v>
      </c>
      <c r="AM186" s="390"/>
      <c r="AN186" s="391">
        <f t="shared" si="34"/>
        <v>0</v>
      </c>
      <c r="AO186" s="408">
        <v>0</v>
      </c>
      <c r="AP186" s="392">
        <v>7</v>
      </c>
      <c r="AQ186" s="392"/>
      <c r="AR186" s="393">
        <f t="shared" si="35"/>
        <v>0</v>
      </c>
      <c r="AS186" s="394">
        <f t="shared" si="39"/>
        <v>4</v>
      </c>
      <c r="AT186" s="395">
        <f t="shared" si="37"/>
        <v>14</v>
      </c>
      <c r="AU186" s="395">
        <f t="shared" si="37"/>
        <v>24</v>
      </c>
      <c r="AV186" s="395">
        <f t="shared" si="40"/>
        <v>336</v>
      </c>
      <c r="AW186" s="396">
        <f t="shared" si="41"/>
        <v>1.1904761904761904E-2</v>
      </c>
      <c r="AX186" s="397" t="s">
        <v>222</v>
      </c>
      <c r="AZ186" s="46">
        <v>1</v>
      </c>
    </row>
    <row r="187" spans="16:52" ht="30" x14ac:dyDescent="0.25">
      <c r="P187" s="446" t="s">
        <v>1423</v>
      </c>
      <c r="Q187" s="415" t="s">
        <v>1309</v>
      </c>
      <c r="R187" s="388" t="s">
        <v>386</v>
      </c>
      <c r="S187" s="381">
        <f t="shared" si="42"/>
        <v>2024</v>
      </c>
      <c r="T187" s="447">
        <v>45397</v>
      </c>
      <c r="U187" s="447">
        <v>45397</v>
      </c>
      <c r="V187" s="457" t="s">
        <v>1548</v>
      </c>
      <c r="W187" s="449" t="s">
        <v>1549</v>
      </c>
      <c r="X187" s="450" t="s">
        <v>1357</v>
      </c>
      <c r="Y187" s="454" t="s">
        <v>1812</v>
      </c>
      <c r="Z187" s="451" t="s">
        <v>1813</v>
      </c>
      <c r="AA187" s="452">
        <v>1</v>
      </c>
      <c r="AB187" s="452" t="s">
        <v>813</v>
      </c>
      <c r="AC187" s="389">
        <v>0</v>
      </c>
      <c r="AD187" s="390">
        <v>5</v>
      </c>
      <c r="AE187" s="390"/>
      <c r="AF187" s="391">
        <f t="shared" si="38"/>
        <v>0</v>
      </c>
      <c r="AG187" s="408">
        <v>0</v>
      </c>
      <c r="AH187" s="392">
        <v>0</v>
      </c>
      <c r="AI187" s="392"/>
      <c r="AJ187" s="393">
        <f t="shared" si="33"/>
        <v>0</v>
      </c>
      <c r="AK187" s="389">
        <v>0.25</v>
      </c>
      <c r="AL187" s="390">
        <v>2</v>
      </c>
      <c r="AM187" s="390">
        <v>16</v>
      </c>
      <c r="AN187" s="391">
        <f t="shared" si="34"/>
        <v>7.8125E-3</v>
      </c>
      <c r="AO187" s="408">
        <v>0</v>
      </c>
      <c r="AP187" s="392">
        <v>7</v>
      </c>
      <c r="AQ187" s="392"/>
      <c r="AR187" s="393">
        <f t="shared" si="35"/>
        <v>0</v>
      </c>
      <c r="AS187" s="394">
        <f t="shared" si="39"/>
        <v>0.25</v>
      </c>
      <c r="AT187" s="395">
        <f t="shared" si="37"/>
        <v>14</v>
      </c>
      <c r="AU187" s="395">
        <f t="shared" si="37"/>
        <v>16</v>
      </c>
      <c r="AV187" s="395">
        <f t="shared" si="40"/>
        <v>224</v>
      </c>
      <c r="AW187" s="396">
        <f t="shared" si="41"/>
        <v>1.1160714285714285E-3</v>
      </c>
      <c r="AX187" s="397" t="s">
        <v>222</v>
      </c>
      <c r="AZ187" s="46">
        <v>1</v>
      </c>
    </row>
    <row r="188" spans="16:52" ht="15.75" x14ac:dyDescent="0.25">
      <c r="P188" s="446" t="s">
        <v>1439</v>
      </c>
      <c r="Q188" s="415" t="s">
        <v>1309</v>
      </c>
      <c r="R188" s="388" t="s">
        <v>386</v>
      </c>
      <c r="S188" s="381">
        <f t="shared" si="42"/>
        <v>2024</v>
      </c>
      <c r="T188" s="447">
        <v>45404</v>
      </c>
      <c r="U188" s="447">
        <v>45404</v>
      </c>
      <c r="V188" s="466" t="s">
        <v>1631</v>
      </c>
      <c r="W188" s="449" t="s">
        <v>1632</v>
      </c>
      <c r="X188" s="450" t="s">
        <v>1375</v>
      </c>
      <c r="Y188" s="459" t="s">
        <v>1814</v>
      </c>
      <c r="Z188" s="451" t="s">
        <v>222</v>
      </c>
      <c r="AA188" s="452" t="s">
        <v>222</v>
      </c>
      <c r="AB188" s="452" t="s">
        <v>222</v>
      </c>
      <c r="AC188" s="389">
        <v>0</v>
      </c>
      <c r="AD188" s="390">
        <v>5</v>
      </c>
      <c r="AE188" s="390"/>
      <c r="AF188" s="391">
        <f t="shared" si="38"/>
        <v>0</v>
      </c>
      <c r="AG188" s="408">
        <v>0</v>
      </c>
      <c r="AH188" s="392">
        <v>0</v>
      </c>
      <c r="AI188" s="392"/>
      <c r="AJ188" s="393">
        <f t="shared" si="33"/>
        <v>0</v>
      </c>
      <c r="AK188" s="389">
        <v>0</v>
      </c>
      <c r="AL188" s="390">
        <v>2</v>
      </c>
      <c r="AM188" s="390"/>
      <c r="AN188" s="391">
        <f t="shared" si="34"/>
        <v>0</v>
      </c>
      <c r="AO188" s="408">
        <v>0.13333333333333333</v>
      </c>
      <c r="AP188" s="392">
        <v>7</v>
      </c>
      <c r="AQ188" s="392">
        <v>24</v>
      </c>
      <c r="AR188" s="393">
        <f t="shared" si="35"/>
        <v>7.9365079365079365E-4</v>
      </c>
      <c r="AS188" s="394">
        <f t="shared" si="39"/>
        <v>0.13333333333333333</v>
      </c>
      <c r="AT188" s="395">
        <f t="shared" si="37"/>
        <v>14</v>
      </c>
      <c r="AU188" s="395">
        <f t="shared" si="37"/>
        <v>24</v>
      </c>
      <c r="AV188" s="395">
        <f t="shared" si="40"/>
        <v>336</v>
      </c>
      <c r="AW188" s="396">
        <f t="shared" si="41"/>
        <v>3.9682539682539683E-4</v>
      </c>
      <c r="AX188" s="397" t="s">
        <v>222</v>
      </c>
      <c r="AZ188" s="46">
        <v>1</v>
      </c>
    </row>
    <row r="189" spans="16:52" ht="15.75" x14ac:dyDescent="0.25">
      <c r="P189" s="446" t="s">
        <v>1439</v>
      </c>
      <c r="Q189" s="415" t="s">
        <v>1309</v>
      </c>
      <c r="R189" s="388" t="s">
        <v>386</v>
      </c>
      <c r="S189" s="381">
        <f t="shared" si="42"/>
        <v>2024</v>
      </c>
      <c r="T189" s="447">
        <v>45404</v>
      </c>
      <c r="U189" s="447">
        <v>45404</v>
      </c>
      <c r="V189" s="466" t="s">
        <v>1815</v>
      </c>
      <c r="W189" s="449" t="s">
        <v>1816</v>
      </c>
      <c r="X189" s="450" t="s">
        <v>1375</v>
      </c>
      <c r="Y189" s="459" t="s">
        <v>1814</v>
      </c>
      <c r="Z189" s="461" t="s">
        <v>222</v>
      </c>
      <c r="AA189" s="452" t="s">
        <v>222</v>
      </c>
      <c r="AB189" s="452" t="s">
        <v>222</v>
      </c>
      <c r="AC189" s="389">
        <v>0</v>
      </c>
      <c r="AD189" s="390">
        <v>5</v>
      </c>
      <c r="AE189" s="390"/>
      <c r="AF189" s="391">
        <f t="shared" si="38"/>
        <v>0</v>
      </c>
      <c r="AG189" s="408">
        <v>0</v>
      </c>
      <c r="AH189" s="392">
        <v>0</v>
      </c>
      <c r="AI189" s="392"/>
      <c r="AJ189" s="393">
        <f t="shared" si="33"/>
        <v>0</v>
      </c>
      <c r="AK189" s="389">
        <v>0</v>
      </c>
      <c r="AL189" s="390">
        <v>2</v>
      </c>
      <c r="AM189" s="390"/>
      <c r="AN189" s="391">
        <f t="shared" si="34"/>
        <v>0</v>
      </c>
      <c r="AO189" s="408">
        <v>0.13333333333333333</v>
      </c>
      <c r="AP189" s="392">
        <v>7</v>
      </c>
      <c r="AQ189" s="392">
        <v>24</v>
      </c>
      <c r="AR189" s="393">
        <f t="shared" si="35"/>
        <v>7.9365079365079365E-4</v>
      </c>
      <c r="AS189" s="394">
        <f t="shared" si="39"/>
        <v>0.13333333333333333</v>
      </c>
      <c r="AT189" s="395">
        <f t="shared" si="37"/>
        <v>14</v>
      </c>
      <c r="AU189" s="395">
        <f t="shared" si="37"/>
        <v>24</v>
      </c>
      <c r="AV189" s="395">
        <f t="shared" si="40"/>
        <v>336</v>
      </c>
      <c r="AW189" s="396">
        <f t="shared" si="41"/>
        <v>3.9682539682539683E-4</v>
      </c>
      <c r="AX189" s="397" t="s">
        <v>222</v>
      </c>
    </row>
    <row r="190" spans="16:52" ht="15.75" x14ac:dyDescent="0.25">
      <c r="P190" s="446" t="s">
        <v>1439</v>
      </c>
      <c r="Q190" s="415" t="s">
        <v>1309</v>
      </c>
      <c r="R190" s="388" t="s">
        <v>386</v>
      </c>
      <c r="S190" s="381">
        <f t="shared" si="42"/>
        <v>2024</v>
      </c>
      <c r="T190" s="447">
        <v>45404</v>
      </c>
      <c r="U190" s="447">
        <v>45404</v>
      </c>
      <c r="V190" s="466" t="s">
        <v>1525</v>
      </c>
      <c r="W190" s="449" t="s">
        <v>1526</v>
      </c>
      <c r="X190" s="450" t="s">
        <v>1375</v>
      </c>
      <c r="Y190" s="459" t="s">
        <v>1814</v>
      </c>
      <c r="Z190" s="461" t="s">
        <v>222</v>
      </c>
      <c r="AA190" s="462" t="s">
        <v>222</v>
      </c>
      <c r="AB190" s="462" t="s">
        <v>222</v>
      </c>
      <c r="AC190" s="389">
        <v>0</v>
      </c>
      <c r="AD190" s="390">
        <v>5</v>
      </c>
      <c r="AE190" s="390"/>
      <c r="AF190" s="391">
        <f t="shared" si="38"/>
        <v>0</v>
      </c>
      <c r="AG190" s="408">
        <v>0</v>
      </c>
      <c r="AH190" s="392">
        <v>0</v>
      </c>
      <c r="AI190" s="392"/>
      <c r="AJ190" s="393">
        <f t="shared" si="33"/>
        <v>0</v>
      </c>
      <c r="AK190" s="389">
        <v>0</v>
      </c>
      <c r="AL190" s="390">
        <v>2</v>
      </c>
      <c r="AM190" s="390"/>
      <c r="AN190" s="391">
        <f t="shared" si="34"/>
        <v>0</v>
      </c>
      <c r="AO190" s="408">
        <v>0.13333333333333333</v>
      </c>
      <c r="AP190" s="392">
        <v>7</v>
      </c>
      <c r="AQ190" s="392">
        <v>24</v>
      </c>
      <c r="AR190" s="393">
        <f t="shared" si="35"/>
        <v>7.9365079365079365E-4</v>
      </c>
      <c r="AS190" s="394">
        <f t="shared" si="39"/>
        <v>0.13333333333333333</v>
      </c>
      <c r="AT190" s="395">
        <f t="shared" si="37"/>
        <v>14</v>
      </c>
      <c r="AU190" s="395">
        <f t="shared" si="37"/>
        <v>24</v>
      </c>
      <c r="AV190" s="395">
        <f t="shared" si="40"/>
        <v>336</v>
      </c>
      <c r="AW190" s="396">
        <f t="shared" si="41"/>
        <v>3.9682539682539683E-4</v>
      </c>
      <c r="AX190" s="397" t="s">
        <v>222</v>
      </c>
    </row>
    <row r="191" spans="16:52" ht="30" x14ac:dyDescent="0.25">
      <c r="P191" s="446" t="s">
        <v>1439</v>
      </c>
      <c r="Q191" s="415" t="s">
        <v>1309</v>
      </c>
      <c r="R191" s="388" t="s">
        <v>386</v>
      </c>
      <c r="S191" s="381">
        <f t="shared" si="42"/>
        <v>2024</v>
      </c>
      <c r="T191" s="447">
        <v>45404</v>
      </c>
      <c r="U191" s="447">
        <v>45404</v>
      </c>
      <c r="V191" s="466" t="s">
        <v>1534</v>
      </c>
      <c r="W191" s="449" t="s">
        <v>1535</v>
      </c>
      <c r="X191" s="450" t="s">
        <v>1375</v>
      </c>
      <c r="Y191" s="454" t="s">
        <v>1817</v>
      </c>
      <c r="Z191" s="461" t="s">
        <v>222</v>
      </c>
      <c r="AA191" s="452" t="s">
        <v>222</v>
      </c>
      <c r="AB191" s="452" t="s">
        <v>222</v>
      </c>
      <c r="AC191" s="389">
        <v>0</v>
      </c>
      <c r="AD191" s="390">
        <v>5</v>
      </c>
      <c r="AE191" s="390"/>
      <c r="AF191" s="391">
        <f t="shared" si="38"/>
        <v>0</v>
      </c>
      <c r="AG191" s="408">
        <v>0</v>
      </c>
      <c r="AH191" s="392">
        <v>0</v>
      </c>
      <c r="AI191" s="392"/>
      <c r="AJ191" s="393">
        <f t="shared" si="33"/>
        <v>0</v>
      </c>
      <c r="AK191" s="389">
        <v>0</v>
      </c>
      <c r="AL191" s="390">
        <v>2</v>
      </c>
      <c r="AM191" s="390"/>
      <c r="AN191" s="391">
        <f t="shared" si="34"/>
        <v>0</v>
      </c>
      <c r="AO191" s="408">
        <v>0.13333333333333333</v>
      </c>
      <c r="AP191" s="392">
        <v>7</v>
      </c>
      <c r="AQ191" s="392">
        <v>24</v>
      </c>
      <c r="AR191" s="393">
        <f t="shared" si="35"/>
        <v>7.9365079365079365E-4</v>
      </c>
      <c r="AS191" s="394">
        <f t="shared" si="39"/>
        <v>0.13333333333333333</v>
      </c>
      <c r="AT191" s="395">
        <f t="shared" si="37"/>
        <v>14</v>
      </c>
      <c r="AU191" s="395">
        <f t="shared" si="37"/>
        <v>24</v>
      </c>
      <c r="AV191" s="395">
        <f t="shared" si="40"/>
        <v>336</v>
      </c>
      <c r="AW191" s="396">
        <f t="shared" si="41"/>
        <v>3.9682539682539683E-4</v>
      </c>
      <c r="AX191" s="397" t="s">
        <v>222</v>
      </c>
      <c r="AZ191" s="46">
        <v>1</v>
      </c>
    </row>
    <row r="192" spans="16:52" ht="30" x14ac:dyDescent="0.25">
      <c r="P192" s="446" t="s">
        <v>1439</v>
      </c>
      <c r="Q192" s="415" t="s">
        <v>1309</v>
      </c>
      <c r="R192" s="388" t="s">
        <v>386</v>
      </c>
      <c r="S192" s="381">
        <f t="shared" si="42"/>
        <v>2024</v>
      </c>
      <c r="T192" s="447">
        <v>45405</v>
      </c>
      <c r="U192" s="447">
        <v>45405</v>
      </c>
      <c r="V192" s="467" t="s">
        <v>1718</v>
      </c>
      <c r="W192" s="449" t="s">
        <v>1719</v>
      </c>
      <c r="X192" s="450" t="s">
        <v>1375</v>
      </c>
      <c r="Y192" s="454" t="s">
        <v>1818</v>
      </c>
      <c r="Z192" s="451" t="s">
        <v>222</v>
      </c>
      <c r="AA192" s="452" t="s">
        <v>222</v>
      </c>
      <c r="AB192" s="452" t="s">
        <v>222</v>
      </c>
      <c r="AC192" s="389">
        <v>0</v>
      </c>
      <c r="AD192" s="390">
        <v>5</v>
      </c>
      <c r="AE192" s="390"/>
      <c r="AF192" s="391">
        <f t="shared" si="38"/>
        <v>0</v>
      </c>
      <c r="AG192" s="408">
        <v>0</v>
      </c>
      <c r="AH192" s="392">
        <v>0</v>
      </c>
      <c r="AI192" s="392"/>
      <c r="AJ192" s="393">
        <f t="shared" si="33"/>
        <v>0</v>
      </c>
      <c r="AK192" s="389">
        <v>0</v>
      </c>
      <c r="AL192" s="390">
        <v>2</v>
      </c>
      <c r="AM192" s="390"/>
      <c r="AN192" s="391">
        <f t="shared" si="34"/>
        <v>0</v>
      </c>
      <c r="AO192" s="408">
        <v>5</v>
      </c>
      <c r="AP192" s="392">
        <v>7</v>
      </c>
      <c r="AQ192" s="392">
        <v>24</v>
      </c>
      <c r="AR192" s="393">
        <f t="shared" si="35"/>
        <v>2.976190476190476E-2</v>
      </c>
      <c r="AS192" s="394">
        <f t="shared" si="39"/>
        <v>5</v>
      </c>
      <c r="AT192" s="395">
        <f t="shared" si="37"/>
        <v>14</v>
      </c>
      <c r="AU192" s="395">
        <f t="shared" si="37"/>
        <v>24</v>
      </c>
      <c r="AV192" s="395">
        <f t="shared" si="40"/>
        <v>336</v>
      </c>
      <c r="AW192" s="396">
        <f t="shared" si="41"/>
        <v>1.488095238095238E-2</v>
      </c>
      <c r="AX192" s="397" t="s">
        <v>222</v>
      </c>
      <c r="AZ192" s="46">
        <v>1</v>
      </c>
    </row>
    <row r="193" spans="16:52" ht="30" x14ac:dyDescent="0.25">
      <c r="P193" s="446" t="s">
        <v>1439</v>
      </c>
      <c r="Q193" s="415" t="s">
        <v>1309</v>
      </c>
      <c r="R193" s="388" t="s">
        <v>386</v>
      </c>
      <c r="S193" s="381">
        <f t="shared" si="42"/>
        <v>2024</v>
      </c>
      <c r="T193" s="447">
        <v>45405</v>
      </c>
      <c r="U193" s="447">
        <v>45405</v>
      </c>
      <c r="V193" s="468" t="s">
        <v>1519</v>
      </c>
      <c r="W193" s="460" t="s">
        <v>1520</v>
      </c>
      <c r="X193" s="463" t="s">
        <v>1521</v>
      </c>
      <c r="Y193" s="454" t="s">
        <v>1819</v>
      </c>
      <c r="Z193" s="451" t="s">
        <v>1820</v>
      </c>
      <c r="AA193" s="452">
        <v>1</v>
      </c>
      <c r="AB193" s="452" t="s">
        <v>813</v>
      </c>
      <c r="AC193" s="389">
        <v>0</v>
      </c>
      <c r="AD193" s="390">
        <v>5</v>
      </c>
      <c r="AE193" s="390"/>
      <c r="AF193" s="391">
        <f t="shared" si="38"/>
        <v>0</v>
      </c>
      <c r="AG193" s="408">
        <v>0</v>
      </c>
      <c r="AH193" s="392">
        <v>0</v>
      </c>
      <c r="AI193" s="392"/>
      <c r="AJ193" s="393">
        <f t="shared" si="33"/>
        <v>0</v>
      </c>
      <c r="AK193" s="389">
        <v>0</v>
      </c>
      <c r="AL193" s="390">
        <v>2</v>
      </c>
      <c r="AM193" s="390"/>
      <c r="AN193" s="391">
        <f t="shared" si="34"/>
        <v>0</v>
      </c>
      <c r="AO193" s="408">
        <v>2</v>
      </c>
      <c r="AP193" s="392">
        <v>7</v>
      </c>
      <c r="AQ193" s="392">
        <v>8</v>
      </c>
      <c r="AR193" s="393">
        <f t="shared" si="35"/>
        <v>3.5714285714285712E-2</v>
      </c>
      <c r="AS193" s="394">
        <f t="shared" si="39"/>
        <v>2</v>
      </c>
      <c r="AT193" s="395">
        <f t="shared" si="37"/>
        <v>14</v>
      </c>
      <c r="AU193" s="395">
        <f t="shared" si="37"/>
        <v>8</v>
      </c>
      <c r="AV193" s="395">
        <f t="shared" si="40"/>
        <v>112</v>
      </c>
      <c r="AW193" s="396">
        <f t="shared" si="41"/>
        <v>1.7857142857142856E-2</v>
      </c>
      <c r="AX193" s="397"/>
      <c r="AZ193" s="46">
        <v>1</v>
      </c>
    </row>
    <row r="194" spans="16:52" ht="15.75" x14ac:dyDescent="0.25">
      <c r="P194" s="446" t="s">
        <v>1439</v>
      </c>
      <c r="Q194" s="415" t="s">
        <v>1309</v>
      </c>
      <c r="R194" s="388" t="s">
        <v>386</v>
      </c>
      <c r="S194" s="381">
        <f t="shared" si="42"/>
        <v>2024</v>
      </c>
      <c r="T194" s="447">
        <v>45406</v>
      </c>
      <c r="U194" s="447">
        <v>45406</v>
      </c>
      <c r="V194" s="455" t="s">
        <v>1678</v>
      </c>
      <c r="W194" s="449" t="s">
        <v>1769</v>
      </c>
      <c r="X194" s="450" t="s">
        <v>1410</v>
      </c>
      <c r="Y194" s="459" t="s">
        <v>1821</v>
      </c>
      <c r="Z194" s="451" t="s">
        <v>222</v>
      </c>
      <c r="AA194" s="452" t="s">
        <v>222</v>
      </c>
      <c r="AB194" s="452" t="s">
        <v>222</v>
      </c>
      <c r="AC194" s="389">
        <v>0</v>
      </c>
      <c r="AD194" s="390">
        <v>5</v>
      </c>
      <c r="AE194" s="390"/>
      <c r="AF194" s="391">
        <f t="shared" si="38"/>
        <v>0</v>
      </c>
      <c r="AG194" s="408">
        <v>0</v>
      </c>
      <c r="AH194" s="392">
        <v>0</v>
      </c>
      <c r="AI194" s="392"/>
      <c r="AJ194" s="393">
        <f t="shared" si="33"/>
        <v>0</v>
      </c>
      <c r="AK194" s="389">
        <v>0</v>
      </c>
      <c r="AL194" s="390">
        <v>2</v>
      </c>
      <c r="AM194" s="390"/>
      <c r="AN194" s="391">
        <f t="shared" si="34"/>
        <v>0</v>
      </c>
      <c r="AO194" s="408">
        <v>1</v>
      </c>
      <c r="AP194" s="392">
        <v>7</v>
      </c>
      <c r="AQ194" s="392">
        <v>24</v>
      </c>
      <c r="AR194" s="393">
        <f t="shared" si="35"/>
        <v>5.9523809523809521E-3</v>
      </c>
      <c r="AS194" s="394">
        <f t="shared" si="39"/>
        <v>1</v>
      </c>
      <c r="AT194" s="395">
        <f t="shared" si="37"/>
        <v>14</v>
      </c>
      <c r="AU194" s="395">
        <f t="shared" si="37"/>
        <v>24</v>
      </c>
      <c r="AV194" s="395">
        <f t="shared" si="40"/>
        <v>336</v>
      </c>
      <c r="AW194" s="396">
        <f t="shared" si="41"/>
        <v>2.976190476190476E-3</v>
      </c>
      <c r="AX194" s="397" t="s">
        <v>222</v>
      </c>
      <c r="AZ194" s="46">
        <v>1</v>
      </c>
    </row>
    <row r="195" spans="16:52" ht="30" x14ac:dyDescent="0.25">
      <c r="P195" s="446" t="s">
        <v>1439</v>
      </c>
      <c r="Q195" s="415" t="s">
        <v>1309</v>
      </c>
      <c r="R195" s="388" t="s">
        <v>386</v>
      </c>
      <c r="S195" s="381">
        <f t="shared" si="42"/>
        <v>2024</v>
      </c>
      <c r="T195" s="447">
        <v>45406</v>
      </c>
      <c r="U195" s="447">
        <v>45406</v>
      </c>
      <c r="V195" s="466" t="s">
        <v>1525</v>
      </c>
      <c r="W195" s="449" t="s">
        <v>1526</v>
      </c>
      <c r="X195" s="450" t="s">
        <v>1375</v>
      </c>
      <c r="Y195" s="459" t="s">
        <v>1822</v>
      </c>
      <c r="Z195" s="451" t="s">
        <v>1823</v>
      </c>
      <c r="AA195" s="452">
        <v>1</v>
      </c>
      <c r="AB195" s="452" t="s">
        <v>813</v>
      </c>
      <c r="AC195" s="389">
        <v>0</v>
      </c>
      <c r="AD195" s="390">
        <v>5</v>
      </c>
      <c r="AE195" s="390"/>
      <c r="AF195" s="391">
        <f t="shared" si="38"/>
        <v>0</v>
      </c>
      <c r="AG195" s="408">
        <v>0</v>
      </c>
      <c r="AH195" s="392">
        <v>0</v>
      </c>
      <c r="AI195" s="392"/>
      <c r="AJ195" s="393">
        <f t="shared" si="33"/>
        <v>0</v>
      </c>
      <c r="AK195" s="389">
        <v>0</v>
      </c>
      <c r="AL195" s="390">
        <v>2</v>
      </c>
      <c r="AM195" s="390"/>
      <c r="AN195" s="391">
        <f t="shared" si="34"/>
        <v>0</v>
      </c>
      <c r="AO195" s="408">
        <v>0.5</v>
      </c>
      <c r="AP195" s="392">
        <v>7</v>
      </c>
      <c r="AQ195" s="392">
        <v>24</v>
      </c>
      <c r="AR195" s="393">
        <f t="shared" si="35"/>
        <v>2.976190476190476E-3</v>
      </c>
      <c r="AS195" s="394">
        <f t="shared" si="39"/>
        <v>0.5</v>
      </c>
      <c r="AT195" s="395">
        <f t="shared" si="37"/>
        <v>14</v>
      </c>
      <c r="AU195" s="395">
        <f t="shared" si="37"/>
        <v>24</v>
      </c>
      <c r="AV195" s="395">
        <f t="shared" si="40"/>
        <v>336</v>
      </c>
      <c r="AW195" s="396">
        <f t="shared" si="41"/>
        <v>1.488095238095238E-3</v>
      </c>
      <c r="AX195" s="397" t="s">
        <v>222</v>
      </c>
      <c r="AZ195" s="46">
        <v>1</v>
      </c>
    </row>
    <row r="196" spans="16:52" ht="30" x14ac:dyDescent="0.25">
      <c r="P196" s="446" t="s">
        <v>1439</v>
      </c>
      <c r="Q196" s="415" t="s">
        <v>1309</v>
      </c>
      <c r="R196" s="388" t="s">
        <v>386</v>
      </c>
      <c r="S196" s="381">
        <f t="shared" si="42"/>
        <v>2024</v>
      </c>
      <c r="T196" s="447">
        <v>45407</v>
      </c>
      <c r="U196" s="447">
        <v>45407</v>
      </c>
      <c r="V196" s="464" t="s">
        <v>1824</v>
      </c>
      <c r="W196" s="449" t="s">
        <v>1825</v>
      </c>
      <c r="X196" s="450" t="s">
        <v>1364</v>
      </c>
      <c r="Y196" s="454" t="s">
        <v>1826</v>
      </c>
      <c r="Z196" s="469" t="s">
        <v>1827</v>
      </c>
      <c r="AA196" s="450" t="s">
        <v>1458</v>
      </c>
      <c r="AB196" s="450" t="s">
        <v>1459</v>
      </c>
      <c r="AC196" s="389">
        <v>0</v>
      </c>
      <c r="AD196" s="390">
        <v>5</v>
      </c>
      <c r="AE196" s="390"/>
      <c r="AF196" s="391">
        <f t="shared" si="38"/>
        <v>0</v>
      </c>
      <c r="AG196" s="408">
        <v>0</v>
      </c>
      <c r="AH196" s="392">
        <v>0</v>
      </c>
      <c r="AI196" s="392"/>
      <c r="AJ196" s="393">
        <f t="shared" si="33"/>
        <v>0</v>
      </c>
      <c r="AK196" s="389">
        <v>0</v>
      </c>
      <c r="AL196" s="390">
        <v>2</v>
      </c>
      <c r="AM196" s="390"/>
      <c r="AN196" s="391">
        <f t="shared" si="34"/>
        <v>0</v>
      </c>
      <c r="AO196" s="408">
        <v>1</v>
      </c>
      <c r="AP196" s="392">
        <v>7</v>
      </c>
      <c r="AQ196" s="392">
        <v>8</v>
      </c>
      <c r="AR196" s="393">
        <f t="shared" si="35"/>
        <v>1.7857142857142856E-2</v>
      </c>
      <c r="AS196" s="394">
        <f t="shared" si="39"/>
        <v>1</v>
      </c>
      <c r="AT196" s="395">
        <f t="shared" si="37"/>
        <v>14</v>
      </c>
      <c r="AU196" s="395">
        <f t="shared" si="37"/>
        <v>8</v>
      </c>
      <c r="AV196" s="395">
        <f t="shared" si="40"/>
        <v>112</v>
      </c>
      <c r="AW196" s="396">
        <f t="shared" si="41"/>
        <v>8.9285714285714281E-3</v>
      </c>
      <c r="AX196" s="397" t="s">
        <v>222</v>
      </c>
      <c r="AZ196" s="46">
        <v>1</v>
      </c>
    </row>
    <row r="197" spans="16:52" ht="45" x14ac:dyDescent="0.25">
      <c r="P197" s="446" t="s">
        <v>1439</v>
      </c>
      <c r="Q197" s="415" t="s">
        <v>1309</v>
      </c>
      <c r="R197" s="388" t="s">
        <v>386</v>
      </c>
      <c r="S197" s="381">
        <f t="shared" si="42"/>
        <v>2024</v>
      </c>
      <c r="T197" s="447">
        <v>45407</v>
      </c>
      <c r="U197" s="447">
        <v>45407</v>
      </c>
      <c r="V197" s="464" t="s">
        <v>1586</v>
      </c>
      <c r="W197" s="449" t="s">
        <v>1587</v>
      </c>
      <c r="X197" s="450" t="s">
        <v>1364</v>
      </c>
      <c r="Y197" s="454" t="s">
        <v>1828</v>
      </c>
      <c r="Z197" s="469" t="s">
        <v>1829</v>
      </c>
      <c r="AA197" s="450" t="s">
        <v>1830</v>
      </c>
      <c r="AB197" s="450" t="s">
        <v>1740</v>
      </c>
      <c r="AC197" s="389">
        <v>0</v>
      </c>
      <c r="AD197" s="390">
        <v>5</v>
      </c>
      <c r="AE197" s="390"/>
      <c r="AF197" s="391">
        <f t="shared" si="38"/>
        <v>0</v>
      </c>
      <c r="AG197" s="408">
        <v>0</v>
      </c>
      <c r="AH197" s="392">
        <v>0</v>
      </c>
      <c r="AI197" s="392"/>
      <c r="AJ197" s="393">
        <f t="shared" ref="AJ197:AJ260" si="43">IFERROR(AG197/(AH197*AI197),0)</f>
        <v>0</v>
      </c>
      <c r="AK197" s="389">
        <v>0</v>
      </c>
      <c r="AL197" s="390">
        <v>2</v>
      </c>
      <c r="AM197" s="390"/>
      <c r="AN197" s="391">
        <f t="shared" ref="AN197:AN260" si="44">IFERROR(AK197/(AL197*AM197),0)</f>
        <v>0</v>
      </c>
      <c r="AO197" s="408">
        <v>1</v>
      </c>
      <c r="AP197" s="392">
        <v>7</v>
      </c>
      <c r="AQ197" s="392">
        <v>8</v>
      </c>
      <c r="AR197" s="393">
        <f t="shared" ref="AR197:AR262" si="45">IFERROR(AO197/(AP197*AQ197),0)</f>
        <v>1.7857142857142856E-2</v>
      </c>
      <c r="AS197" s="394">
        <f t="shared" si="39"/>
        <v>1</v>
      </c>
      <c r="AT197" s="395">
        <f t="shared" si="37"/>
        <v>14</v>
      </c>
      <c r="AU197" s="395">
        <f t="shared" si="37"/>
        <v>8</v>
      </c>
      <c r="AV197" s="395">
        <f t="shared" si="40"/>
        <v>112</v>
      </c>
      <c r="AW197" s="396">
        <f t="shared" si="41"/>
        <v>8.9285714285714281E-3</v>
      </c>
      <c r="AX197" s="397" t="s">
        <v>1831</v>
      </c>
      <c r="AZ197" s="46">
        <v>1</v>
      </c>
    </row>
    <row r="198" spans="16:52" ht="30" x14ac:dyDescent="0.25">
      <c r="P198" s="446" t="s">
        <v>1439</v>
      </c>
      <c r="Q198" s="415" t="s">
        <v>1309</v>
      </c>
      <c r="R198" s="388" t="s">
        <v>386</v>
      </c>
      <c r="S198" s="381">
        <f t="shared" si="42"/>
        <v>2024</v>
      </c>
      <c r="T198" s="447">
        <v>45408</v>
      </c>
      <c r="U198" s="447">
        <v>45408</v>
      </c>
      <c r="V198" s="456" t="s">
        <v>1691</v>
      </c>
      <c r="W198" s="449" t="s">
        <v>1692</v>
      </c>
      <c r="X198" s="450" t="s">
        <v>1442</v>
      </c>
      <c r="Y198" s="459" t="s">
        <v>1832</v>
      </c>
      <c r="Z198" s="451" t="s">
        <v>222</v>
      </c>
      <c r="AA198" s="452" t="s">
        <v>222</v>
      </c>
      <c r="AB198" s="452" t="s">
        <v>222</v>
      </c>
      <c r="AC198" s="389">
        <v>0</v>
      </c>
      <c r="AD198" s="390">
        <v>5</v>
      </c>
      <c r="AE198" s="390"/>
      <c r="AF198" s="391">
        <f t="shared" si="38"/>
        <v>0</v>
      </c>
      <c r="AG198" s="408">
        <v>0</v>
      </c>
      <c r="AH198" s="392">
        <v>0</v>
      </c>
      <c r="AI198" s="392"/>
      <c r="AJ198" s="393">
        <f t="shared" si="43"/>
        <v>0</v>
      </c>
      <c r="AK198" s="389">
        <v>0</v>
      </c>
      <c r="AL198" s="390">
        <v>2</v>
      </c>
      <c r="AM198" s="390"/>
      <c r="AN198" s="391">
        <f t="shared" si="44"/>
        <v>0</v>
      </c>
      <c r="AO198" s="408">
        <v>0.31666666666666665</v>
      </c>
      <c r="AP198" s="392">
        <v>7</v>
      </c>
      <c r="AQ198" s="392">
        <v>8</v>
      </c>
      <c r="AR198" s="393">
        <f t="shared" si="45"/>
        <v>5.6547619047619046E-3</v>
      </c>
      <c r="AS198" s="394">
        <f t="shared" si="39"/>
        <v>0.31666666666666665</v>
      </c>
      <c r="AT198" s="395">
        <f t="shared" si="37"/>
        <v>14</v>
      </c>
      <c r="AU198" s="395">
        <f t="shared" si="37"/>
        <v>8</v>
      </c>
      <c r="AV198" s="395">
        <f t="shared" si="40"/>
        <v>112</v>
      </c>
      <c r="AW198" s="396">
        <f t="shared" si="41"/>
        <v>2.8273809523809523E-3</v>
      </c>
      <c r="AX198" s="397" t="s">
        <v>222</v>
      </c>
      <c r="AZ198" s="46">
        <v>1</v>
      </c>
    </row>
    <row r="199" spans="16:52" ht="30" x14ac:dyDescent="0.25">
      <c r="P199" s="446" t="s">
        <v>1439</v>
      </c>
      <c r="Q199" s="415" t="s">
        <v>1309</v>
      </c>
      <c r="R199" s="388" t="s">
        <v>386</v>
      </c>
      <c r="S199" s="381">
        <f t="shared" si="42"/>
        <v>2024</v>
      </c>
      <c r="T199" s="447">
        <v>45408</v>
      </c>
      <c r="U199" s="447">
        <v>45408</v>
      </c>
      <c r="V199" s="468" t="s">
        <v>1833</v>
      </c>
      <c r="W199" s="460" t="s">
        <v>1834</v>
      </c>
      <c r="X199" s="463" t="s">
        <v>1835</v>
      </c>
      <c r="Y199" s="454" t="s">
        <v>1836</v>
      </c>
      <c r="Z199" s="451" t="s">
        <v>222</v>
      </c>
      <c r="AA199" s="452" t="s">
        <v>222</v>
      </c>
      <c r="AB199" s="452" t="s">
        <v>222</v>
      </c>
      <c r="AC199" s="389">
        <v>0</v>
      </c>
      <c r="AD199" s="390">
        <v>5</v>
      </c>
      <c r="AE199" s="390"/>
      <c r="AF199" s="391">
        <f t="shared" si="38"/>
        <v>0</v>
      </c>
      <c r="AG199" s="408">
        <v>0</v>
      </c>
      <c r="AH199" s="392">
        <v>0</v>
      </c>
      <c r="AI199" s="392"/>
      <c r="AJ199" s="393">
        <f t="shared" si="43"/>
        <v>0</v>
      </c>
      <c r="AK199" s="389">
        <v>0</v>
      </c>
      <c r="AL199" s="390">
        <v>2</v>
      </c>
      <c r="AM199" s="390"/>
      <c r="AN199" s="391">
        <f t="shared" si="44"/>
        <v>0</v>
      </c>
      <c r="AO199" s="408">
        <v>3</v>
      </c>
      <c r="AP199" s="392">
        <v>7</v>
      </c>
      <c r="AQ199" s="392">
        <v>8</v>
      </c>
      <c r="AR199" s="393">
        <f t="shared" si="45"/>
        <v>5.3571428571428568E-2</v>
      </c>
      <c r="AS199" s="394">
        <f t="shared" si="39"/>
        <v>3</v>
      </c>
      <c r="AT199" s="395">
        <f t="shared" si="37"/>
        <v>14</v>
      </c>
      <c r="AU199" s="395">
        <f t="shared" si="37"/>
        <v>8</v>
      </c>
      <c r="AV199" s="395">
        <f t="shared" si="40"/>
        <v>112</v>
      </c>
      <c r="AW199" s="396">
        <f t="shared" si="41"/>
        <v>2.6785714285714284E-2</v>
      </c>
      <c r="AX199" s="397"/>
      <c r="AZ199" s="46">
        <v>1</v>
      </c>
    </row>
    <row r="200" spans="16:52" ht="30" x14ac:dyDescent="0.25">
      <c r="P200" s="446" t="s">
        <v>1439</v>
      </c>
      <c r="Q200" s="415" t="s">
        <v>1309</v>
      </c>
      <c r="R200" s="388" t="s">
        <v>386</v>
      </c>
      <c r="S200" s="381">
        <f t="shared" si="42"/>
        <v>2024</v>
      </c>
      <c r="T200" s="447">
        <v>45411</v>
      </c>
      <c r="U200" s="447">
        <v>45411</v>
      </c>
      <c r="V200" s="470" t="s">
        <v>1837</v>
      </c>
      <c r="W200" s="449" t="s">
        <v>1838</v>
      </c>
      <c r="X200" s="450" t="s">
        <v>1375</v>
      </c>
      <c r="Y200" s="459" t="s">
        <v>1839</v>
      </c>
      <c r="Z200" s="451" t="s">
        <v>222</v>
      </c>
      <c r="AA200" s="452" t="s">
        <v>222</v>
      </c>
      <c r="AB200" s="452" t="s">
        <v>222</v>
      </c>
      <c r="AC200" s="389">
        <v>0</v>
      </c>
      <c r="AD200" s="390">
        <v>5</v>
      </c>
      <c r="AE200" s="390"/>
      <c r="AF200" s="391">
        <f t="shared" si="38"/>
        <v>0</v>
      </c>
      <c r="AG200" s="408">
        <v>0</v>
      </c>
      <c r="AH200" s="392">
        <v>0</v>
      </c>
      <c r="AI200" s="392"/>
      <c r="AJ200" s="393">
        <f t="shared" si="43"/>
        <v>0</v>
      </c>
      <c r="AK200" s="389">
        <v>0</v>
      </c>
      <c r="AL200" s="390">
        <v>2</v>
      </c>
      <c r="AM200" s="390"/>
      <c r="AN200" s="391">
        <f t="shared" si="44"/>
        <v>0</v>
      </c>
      <c r="AO200" s="408">
        <v>0.75</v>
      </c>
      <c r="AP200" s="392">
        <v>7</v>
      </c>
      <c r="AQ200" s="392">
        <v>24</v>
      </c>
      <c r="AR200" s="393">
        <f t="shared" si="45"/>
        <v>4.464285714285714E-3</v>
      </c>
      <c r="AS200" s="394">
        <f t="shared" si="39"/>
        <v>0.75</v>
      </c>
      <c r="AT200" s="395">
        <f t="shared" si="37"/>
        <v>14</v>
      </c>
      <c r="AU200" s="395">
        <f t="shared" si="37"/>
        <v>24</v>
      </c>
      <c r="AV200" s="395">
        <f t="shared" si="40"/>
        <v>336</v>
      </c>
      <c r="AW200" s="396">
        <f t="shared" si="41"/>
        <v>2.232142857142857E-3</v>
      </c>
      <c r="AX200" s="397" t="s">
        <v>222</v>
      </c>
      <c r="AZ200" s="46">
        <v>1</v>
      </c>
    </row>
    <row r="201" spans="16:52" ht="16.5" thickBot="1" x14ac:dyDescent="0.3">
      <c r="P201" s="446" t="s">
        <v>1439</v>
      </c>
      <c r="Q201" s="415" t="s">
        <v>1309</v>
      </c>
      <c r="R201" s="388" t="s">
        <v>386</v>
      </c>
      <c r="S201" s="381">
        <f t="shared" si="42"/>
        <v>2024</v>
      </c>
      <c r="T201" s="447">
        <v>45411</v>
      </c>
      <c r="U201" s="447">
        <v>45411</v>
      </c>
      <c r="V201" s="448" t="s">
        <v>1840</v>
      </c>
      <c r="W201" s="449" t="s">
        <v>1841</v>
      </c>
      <c r="X201" s="450" t="s">
        <v>1347</v>
      </c>
      <c r="Y201" s="459" t="s">
        <v>1842</v>
      </c>
      <c r="Z201" s="451" t="s">
        <v>1843</v>
      </c>
      <c r="AA201" s="452">
        <v>1</v>
      </c>
      <c r="AB201" s="452" t="s">
        <v>813</v>
      </c>
      <c r="AC201" s="389">
        <v>0</v>
      </c>
      <c r="AD201" s="390">
        <v>5</v>
      </c>
      <c r="AE201" s="390"/>
      <c r="AF201" s="391">
        <f t="shared" si="38"/>
        <v>0</v>
      </c>
      <c r="AG201" s="408">
        <v>0</v>
      </c>
      <c r="AH201" s="392">
        <v>0</v>
      </c>
      <c r="AI201" s="392"/>
      <c r="AJ201" s="393">
        <f t="shared" si="43"/>
        <v>0</v>
      </c>
      <c r="AK201" s="389">
        <v>0</v>
      </c>
      <c r="AL201" s="390">
        <v>2</v>
      </c>
      <c r="AM201" s="390"/>
      <c r="AN201" s="391">
        <f t="shared" si="44"/>
        <v>0</v>
      </c>
      <c r="AO201" s="408">
        <v>0</v>
      </c>
      <c r="AP201" s="392">
        <v>7</v>
      </c>
      <c r="AQ201" s="392">
        <v>8</v>
      </c>
      <c r="AR201" s="393">
        <f t="shared" si="45"/>
        <v>0</v>
      </c>
      <c r="AS201" s="394">
        <f t="shared" si="39"/>
        <v>0</v>
      </c>
      <c r="AT201" s="395">
        <f t="shared" si="37"/>
        <v>14</v>
      </c>
      <c r="AU201" s="395">
        <f t="shared" si="37"/>
        <v>8</v>
      </c>
      <c r="AV201" s="395">
        <f t="shared" si="40"/>
        <v>112</v>
      </c>
      <c r="AW201" s="396">
        <f t="shared" si="41"/>
        <v>0</v>
      </c>
      <c r="AX201" s="397" t="s">
        <v>222</v>
      </c>
      <c r="AZ201" s="46">
        <v>1</v>
      </c>
    </row>
    <row r="202" spans="16:52" ht="15.75" x14ac:dyDescent="0.25">
      <c r="P202" s="471" t="s">
        <v>1344</v>
      </c>
      <c r="Q202" s="415" t="s">
        <v>1304</v>
      </c>
      <c r="R202" s="388" t="s">
        <v>387</v>
      </c>
      <c r="S202" s="381">
        <f t="shared" si="42"/>
        <v>2024</v>
      </c>
      <c r="T202" s="472">
        <v>45415</v>
      </c>
      <c r="U202" s="472">
        <v>45415</v>
      </c>
      <c r="V202" s="473" t="s">
        <v>1345</v>
      </c>
      <c r="W202" s="474" t="s">
        <v>1346</v>
      </c>
      <c r="X202" s="475" t="s">
        <v>1347</v>
      </c>
      <c r="Y202" s="476" t="s">
        <v>1844</v>
      </c>
      <c r="Z202" s="477" t="s">
        <v>1845</v>
      </c>
      <c r="AA202" s="478">
        <v>1</v>
      </c>
      <c r="AB202" s="479" t="s">
        <v>813</v>
      </c>
      <c r="AC202" s="480">
        <v>1</v>
      </c>
      <c r="AD202" s="46">
        <v>5</v>
      </c>
      <c r="AE202" s="46">
        <v>8</v>
      </c>
      <c r="AF202" s="391">
        <f t="shared" si="38"/>
        <v>2.5000000000000001E-2</v>
      </c>
      <c r="AG202" s="480">
        <v>0</v>
      </c>
      <c r="AH202" s="46">
        <v>5</v>
      </c>
      <c r="AI202" s="46"/>
      <c r="AJ202" s="393">
        <f t="shared" si="43"/>
        <v>0</v>
      </c>
      <c r="AK202" s="480">
        <v>0</v>
      </c>
      <c r="AL202" s="46">
        <v>3</v>
      </c>
      <c r="AM202" s="46"/>
      <c r="AN202" s="391">
        <f t="shared" si="44"/>
        <v>0</v>
      </c>
      <c r="AO202" s="480">
        <v>0</v>
      </c>
      <c r="AP202" s="46">
        <v>4</v>
      </c>
      <c r="AQ202" s="46"/>
      <c r="AR202" s="393">
        <f t="shared" si="45"/>
        <v>0</v>
      </c>
      <c r="AS202" s="394">
        <f t="shared" si="39"/>
        <v>1</v>
      </c>
      <c r="AT202" s="395">
        <f t="shared" si="37"/>
        <v>17</v>
      </c>
      <c r="AU202" s="395">
        <f t="shared" si="37"/>
        <v>8</v>
      </c>
      <c r="AV202" s="395">
        <f t="shared" si="40"/>
        <v>136</v>
      </c>
      <c r="AW202" s="396">
        <f t="shared" si="41"/>
        <v>7.3529411764705881E-3</v>
      </c>
      <c r="AX202" s="481" t="s">
        <v>1846</v>
      </c>
      <c r="AZ202" s="46">
        <v>1</v>
      </c>
    </row>
    <row r="203" spans="16:52" ht="15.75" x14ac:dyDescent="0.25">
      <c r="P203" s="482" t="s">
        <v>1344</v>
      </c>
      <c r="Q203" s="415" t="s">
        <v>1304</v>
      </c>
      <c r="R203" s="388" t="s">
        <v>387</v>
      </c>
      <c r="S203" s="381">
        <f t="shared" si="42"/>
        <v>2024</v>
      </c>
      <c r="T203" s="483">
        <v>45419</v>
      </c>
      <c r="U203" s="484">
        <v>45419</v>
      </c>
      <c r="V203" s="485" t="s">
        <v>1548</v>
      </c>
      <c r="W203" s="486" t="s">
        <v>1549</v>
      </c>
      <c r="X203" s="487" t="s">
        <v>1357</v>
      </c>
      <c r="Y203" s="488" t="s">
        <v>1847</v>
      </c>
      <c r="Z203" s="489" t="s">
        <v>1848</v>
      </c>
      <c r="AA203" s="490">
        <v>2</v>
      </c>
      <c r="AB203" s="491" t="s">
        <v>1350</v>
      </c>
      <c r="AC203" s="480">
        <v>0.25</v>
      </c>
      <c r="AD203" s="46">
        <v>5</v>
      </c>
      <c r="AE203" s="46">
        <v>16</v>
      </c>
      <c r="AF203" s="391">
        <f t="shared" si="38"/>
        <v>3.1250000000000002E-3</v>
      </c>
      <c r="AG203" s="480">
        <v>0</v>
      </c>
      <c r="AH203" s="46">
        <v>5</v>
      </c>
      <c r="AI203" s="46"/>
      <c r="AJ203" s="393">
        <f t="shared" si="43"/>
        <v>0</v>
      </c>
      <c r="AK203" s="480">
        <v>0</v>
      </c>
      <c r="AL203" s="46">
        <v>3</v>
      </c>
      <c r="AM203" s="46"/>
      <c r="AN203" s="391">
        <f t="shared" si="44"/>
        <v>0</v>
      </c>
      <c r="AO203" s="480">
        <v>0</v>
      </c>
      <c r="AP203" s="46">
        <v>4</v>
      </c>
      <c r="AQ203" s="46"/>
      <c r="AR203" s="393">
        <f t="shared" si="45"/>
        <v>0</v>
      </c>
      <c r="AS203" s="394">
        <f t="shared" si="39"/>
        <v>0.25</v>
      </c>
      <c r="AT203" s="395">
        <f t="shared" si="37"/>
        <v>17</v>
      </c>
      <c r="AU203" s="395">
        <f t="shared" si="37"/>
        <v>16</v>
      </c>
      <c r="AV203" s="395">
        <f t="shared" si="40"/>
        <v>272</v>
      </c>
      <c r="AW203" s="396">
        <f t="shared" si="41"/>
        <v>9.1911764705882352E-4</v>
      </c>
      <c r="AX203" s="492" t="s">
        <v>222</v>
      </c>
      <c r="AZ203" s="46">
        <v>1</v>
      </c>
    </row>
    <row r="204" spans="16:52" ht="24" x14ac:dyDescent="0.25">
      <c r="P204" s="482" t="s">
        <v>1344</v>
      </c>
      <c r="Q204" s="415" t="s">
        <v>1304</v>
      </c>
      <c r="R204" s="388" t="s">
        <v>387</v>
      </c>
      <c r="S204" s="381">
        <f t="shared" si="42"/>
        <v>2024</v>
      </c>
      <c r="T204" s="483">
        <v>45419</v>
      </c>
      <c r="U204" s="483">
        <v>45419</v>
      </c>
      <c r="V204" s="493" t="s">
        <v>1444</v>
      </c>
      <c r="W204" s="494" t="s">
        <v>1445</v>
      </c>
      <c r="X204" s="495" t="s">
        <v>1446</v>
      </c>
      <c r="Y204" s="488" t="s">
        <v>1849</v>
      </c>
      <c r="Z204" s="489" t="s">
        <v>1850</v>
      </c>
      <c r="AA204" s="490">
        <v>2</v>
      </c>
      <c r="AB204" s="491" t="s">
        <v>813</v>
      </c>
      <c r="AC204" s="480">
        <v>3</v>
      </c>
      <c r="AD204" s="46">
        <v>5</v>
      </c>
      <c r="AE204" s="46">
        <v>8</v>
      </c>
      <c r="AF204" s="391">
        <f t="shared" si="38"/>
        <v>7.4999999999999997E-2</v>
      </c>
      <c r="AG204" s="480">
        <v>0</v>
      </c>
      <c r="AH204" s="46">
        <v>5</v>
      </c>
      <c r="AI204" s="46"/>
      <c r="AJ204" s="393">
        <f t="shared" si="43"/>
        <v>0</v>
      </c>
      <c r="AK204" s="480">
        <v>0</v>
      </c>
      <c r="AL204" s="46">
        <v>3</v>
      </c>
      <c r="AM204" s="46"/>
      <c r="AN204" s="391">
        <f t="shared" si="44"/>
        <v>0</v>
      </c>
      <c r="AO204" s="480">
        <v>0</v>
      </c>
      <c r="AP204" s="46">
        <v>4</v>
      </c>
      <c r="AQ204" s="46"/>
      <c r="AR204" s="393">
        <f t="shared" si="45"/>
        <v>0</v>
      </c>
      <c r="AS204" s="394">
        <f t="shared" si="39"/>
        <v>3</v>
      </c>
      <c r="AT204" s="395">
        <f t="shared" ref="AT204:AU224" si="46">SUM(AD204,AH204,AL204,AP204)</f>
        <v>17</v>
      </c>
      <c r="AU204" s="395">
        <f t="shared" si="46"/>
        <v>8</v>
      </c>
      <c r="AV204" s="395">
        <f t="shared" si="40"/>
        <v>136</v>
      </c>
      <c r="AW204" s="396">
        <f t="shared" si="41"/>
        <v>2.2058823529411766E-2</v>
      </c>
      <c r="AX204" s="492" t="s">
        <v>1851</v>
      </c>
      <c r="AZ204" s="46">
        <v>1</v>
      </c>
    </row>
    <row r="205" spans="16:52" ht="15.75" x14ac:dyDescent="0.25">
      <c r="P205" s="482" t="s">
        <v>1344</v>
      </c>
      <c r="Q205" s="415" t="s">
        <v>1304</v>
      </c>
      <c r="R205" s="388" t="s">
        <v>387</v>
      </c>
      <c r="S205" s="381">
        <f t="shared" si="42"/>
        <v>2024</v>
      </c>
      <c r="T205" s="496">
        <v>45419</v>
      </c>
      <c r="U205" s="496">
        <v>45419</v>
      </c>
      <c r="V205" s="493" t="s">
        <v>1448</v>
      </c>
      <c r="W205" s="494" t="s">
        <v>1391</v>
      </c>
      <c r="X205" s="497" t="s">
        <v>1449</v>
      </c>
      <c r="Y205" s="488" t="s">
        <v>1852</v>
      </c>
      <c r="Z205" s="489" t="s">
        <v>222</v>
      </c>
      <c r="AA205" s="490" t="s">
        <v>222</v>
      </c>
      <c r="AB205" s="491" t="s">
        <v>222</v>
      </c>
      <c r="AC205" s="480">
        <v>0.5</v>
      </c>
      <c r="AD205" s="46">
        <v>5</v>
      </c>
      <c r="AE205" s="46">
        <v>8</v>
      </c>
      <c r="AF205" s="391">
        <f t="shared" si="38"/>
        <v>1.2500000000000001E-2</v>
      </c>
      <c r="AG205" s="480">
        <v>0</v>
      </c>
      <c r="AH205" s="46">
        <v>5</v>
      </c>
      <c r="AI205" s="46"/>
      <c r="AJ205" s="393">
        <f t="shared" si="43"/>
        <v>0</v>
      </c>
      <c r="AK205" s="480">
        <v>0</v>
      </c>
      <c r="AL205" s="46">
        <v>3</v>
      </c>
      <c r="AM205" s="46"/>
      <c r="AN205" s="391">
        <f t="shared" si="44"/>
        <v>0</v>
      </c>
      <c r="AO205" s="480">
        <v>0</v>
      </c>
      <c r="AP205" s="46">
        <v>4</v>
      </c>
      <c r="AQ205" s="46"/>
      <c r="AR205" s="393">
        <f t="shared" si="45"/>
        <v>0</v>
      </c>
      <c r="AS205" s="394">
        <f t="shared" si="39"/>
        <v>0.5</v>
      </c>
      <c r="AT205" s="395">
        <f t="shared" si="46"/>
        <v>17</v>
      </c>
      <c r="AU205" s="395">
        <f t="shared" si="46"/>
        <v>8</v>
      </c>
      <c r="AV205" s="395">
        <f t="shared" si="40"/>
        <v>136</v>
      </c>
      <c r="AW205" s="396">
        <f t="shared" si="41"/>
        <v>3.6764705882352941E-3</v>
      </c>
      <c r="AX205" s="492" t="s">
        <v>1853</v>
      </c>
      <c r="AZ205" s="46">
        <v>1</v>
      </c>
    </row>
    <row r="206" spans="16:52" ht="15.75" x14ac:dyDescent="0.25">
      <c r="P206" s="482" t="s">
        <v>1344</v>
      </c>
      <c r="Q206" s="415" t="s">
        <v>1304</v>
      </c>
      <c r="R206" s="388" t="s">
        <v>387</v>
      </c>
      <c r="S206" s="381">
        <f t="shared" si="42"/>
        <v>2024</v>
      </c>
      <c r="T206" s="483">
        <v>45420</v>
      </c>
      <c r="U206" s="483">
        <v>45420</v>
      </c>
      <c r="V206" s="498" t="s">
        <v>1555</v>
      </c>
      <c r="W206" s="494" t="s">
        <v>1556</v>
      </c>
      <c r="X206" s="497" t="s">
        <v>1557</v>
      </c>
      <c r="Y206" s="499" t="s">
        <v>1854</v>
      </c>
      <c r="Z206" s="489" t="s">
        <v>222</v>
      </c>
      <c r="AA206" s="490" t="s">
        <v>222</v>
      </c>
      <c r="AB206" s="491" t="s">
        <v>222</v>
      </c>
      <c r="AC206" s="480">
        <v>2</v>
      </c>
      <c r="AD206" s="46">
        <v>5</v>
      </c>
      <c r="AE206" s="46">
        <v>8</v>
      </c>
      <c r="AF206" s="391">
        <f t="shared" si="38"/>
        <v>0.05</v>
      </c>
      <c r="AG206" s="480">
        <v>0</v>
      </c>
      <c r="AH206" s="46">
        <v>5</v>
      </c>
      <c r="AI206" s="46"/>
      <c r="AJ206" s="393">
        <f t="shared" si="43"/>
        <v>0</v>
      </c>
      <c r="AK206" s="480">
        <v>0</v>
      </c>
      <c r="AL206" s="46">
        <v>3</v>
      </c>
      <c r="AM206" s="46"/>
      <c r="AN206" s="391">
        <f t="shared" si="44"/>
        <v>0</v>
      </c>
      <c r="AO206" s="480">
        <v>0</v>
      </c>
      <c r="AP206" s="46">
        <v>4</v>
      </c>
      <c r="AQ206" s="46"/>
      <c r="AR206" s="393">
        <f t="shared" si="45"/>
        <v>0</v>
      </c>
      <c r="AS206" s="394">
        <f t="shared" si="39"/>
        <v>2</v>
      </c>
      <c r="AT206" s="395">
        <f t="shared" si="46"/>
        <v>17</v>
      </c>
      <c r="AU206" s="395">
        <f t="shared" si="46"/>
        <v>8</v>
      </c>
      <c r="AV206" s="395">
        <f t="shared" si="40"/>
        <v>136</v>
      </c>
      <c r="AW206" s="396">
        <f t="shared" si="41"/>
        <v>1.4705882352941176E-2</v>
      </c>
      <c r="AX206" s="492" t="s">
        <v>1851</v>
      </c>
      <c r="AZ206" s="46">
        <v>1</v>
      </c>
    </row>
    <row r="207" spans="16:52" ht="15.75" x14ac:dyDescent="0.25">
      <c r="P207" s="482" t="s">
        <v>1344</v>
      </c>
      <c r="Q207" s="415" t="s">
        <v>1304</v>
      </c>
      <c r="R207" s="388" t="s">
        <v>387</v>
      </c>
      <c r="S207" s="381">
        <f t="shared" si="42"/>
        <v>2024</v>
      </c>
      <c r="T207" s="483">
        <v>45420</v>
      </c>
      <c r="U207" s="483">
        <v>45420</v>
      </c>
      <c r="V207" s="500" t="s">
        <v>1678</v>
      </c>
      <c r="W207" s="494" t="s">
        <v>1769</v>
      </c>
      <c r="X207" s="497" t="s">
        <v>1410</v>
      </c>
      <c r="Y207" s="501" t="s">
        <v>1855</v>
      </c>
      <c r="Z207" s="489" t="s">
        <v>222</v>
      </c>
      <c r="AA207" s="490" t="s">
        <v>222</v>
      </c>
      <c r="AB207" s="491" t="s">
        <v>222</v>
      </c>
      <c r="AC207" s="480">
        <v>0.16666666666666666</v>
      </c>
      <c r="AD207" s="46">
        <v>5</v>
      </c>
      <c r="AE207" s="46">
        <v>24</v>
      </c>
      <c r="AF207" s="391">
        <f t="shared" si="38"/>
        <v>1.3888888888888887E-3</v>
      </c>
      <c r="AG207" s="480">
        <v>0</v>
      </c>
      <c r="AH207" s="46">
        <v>5</v>
      </c>
      <c r="AI207" s="46"/>
      <c r="AJ207" s="393">
        <f t="shared" si="43"/>
        <v>0</v>
      </c>
      <c r="AK207" s="480">
        <v>0</v>
      </c>
      <c r="AL207" s="46">
        <v>3</v>
      </c>
      <c r="AM207" s="46"/>
      <c r="AN207" s="391">
        <f t="shared" si="44"/>
        <v>0</v>
      </c>
      <c r="AO207" s="480">
        <v>0</v>
      </c>
      <c r="AP207" s="46">
        <v>4</v>
      </c>
      <c r="AQ207" s="46"/>
      <c r="AR207" s="393">
        <f t="shared" si="45"/>
        <v>0</v>
      </c>
      <c r="AS207" s="394">
        <f t="shared" si="39"/>
        <v>0.16666666666666666</v>
      </c>
      <c r="AT207" s="395">
        <f t="shared" si="46"/>
        <v>17</v>
      </c>
      <c r="AU207" s="395">
        <f t="shared" si="46"/>
        <v>24</v>
      </c>
      <c r="AV207" s="395">
        <f t="shared" si="40"/>
        <v>408</v>
      </c>
      <c r="AW207" s="396">
        <f t="shared" si="41"/>
        <v>4.0849673202614375E-4</v>
      </c>
      <c r="AX207" s="502" t="s">
        <v>222</v>
      </c>
      <c r="AZ207" s="46">
        <v>1</v>
      </c>
    </row>
    <row r="208" spans="16:52" ht="15.75" x14ac:dyDescent="0.25">
      <c r="P208" s="482" t="s">
        <v>1385</v>
      </c>
      <c r="Q208" s="415" t="s">
        <v>1304</v>
      </c>
      <c r="R208" s="388" t="s">
        <v>387</v>
      </c>
      <c r="S208" s="381">
        <f t="shared" si="42"/>
        <v>2024</v>
      </c>
      <c r="T208" s="483">
        <v>45425</v>
      </c>
      <c r="U208" s="483">
        <v>45425</v>
      </c>
      <c r="V208" s="485" t="s">
        <v>1856</v>
      </c>
      <c r="W208" s="494" t="s">
        <v>1857</v>
      </c>
      <c r="X208" s="495" t="s">
        <v>1369</v>
      </c>
      <c r="Y208" s="503" t="s">
        <v>1858</v>
      </c>
      <c r="Z208" s="489" t="s">
        <v>222</v>
      </c>
      <c r="AA208" s="490" t="s">
        <v>222</v>
      </c>
      <c r="AB208" s="491" t="s">
        <v>222</v>
      </c>
      <c r="AC208" s="480">
        <v>0</v>
      </c>
      <c r="AD208" s="46">
        <v>5</v>
      </c>
      <c r="AE208" s="46"/>
      <c r="AF208" s="391">
        <f t="shared" si="38"/>
        <v>0</v>
      </c>
      <c r="AG208" s="480">
        <v>0.5</v>
      </c>
      <c r="AH208" s="46">
        <v>5</v>
      </c>
      <c r="AI208" s="46">
        <v>16</v>
      </c>
      <c r="AJ208" s="393">
        <f t="shared" si="43"/>
        <v>6.2500000000000003E-3</v>
      </c>
      <c r="AK208" s="480">
        <v>0</v>
      </c>
      <c r="AL208" s="46">
        <v>3</v>
      </c>
      <c r="AM208" s="46"/>
      <c r="AN208" s="391">
        <f t="shared" si="44"/>
        <v>0</v>
      </c>
      <c r="AO208" s="480">
        <v>0</v>
      </c>
      <c r="AP208" s="46">
        <v>4</v>
      </c>
      <c r="AQ208" s="46"/>
      <c r="AR208" s="393">
        <f t="shared" si="45"/>
        <v>0</v>
      </c>
      <c r="AS208" s="394">
        <f t="shared" si="39"/>
        <v>0.5</v>
      </c>
      <c r="AT208" s="395">
        <f t="shared" si="46"/>
        <v>17</v>
      </c>
      <c r="AU208" s="395">
        <f t="shared" si="46"/>
        <v>16</v>
      </c>
      <c r="AV208" s="395">
        <f t="shared" si="40"/>
        <v>272</v>
      </c>
      <c r="AW208" s="396">
        <f t="shared" si="41"/>
        <v>1.838235294117647E-3</v>
      </c>
      <c r="AX208" s="492" t="s">
        <v>222</v>
      </c>
      <c r="AZ208" s="46">
        <v>1</v>
      </c>
    </row>
    <row r="209" spans="16:52" ht="24" x14ac:dyDescent="0.25">
      <c r="P209" s="482" t="s">
        <v>1385</v>
      </c>
      <c r="Q209" s="415" t="s">
        <v>1304</v>
      </c>
      <c r="R209" s="388" t="s">
        <v>387</v>
      </c>
      <c r="S209" s="381">
        <f t="shared" si="42"/>
        <v>2024</v>
      </c>
      <c r="T209" s="483">
        <v>45425</v>
      </c>
      <c r="U209" s="483">
        <v>45425</v>
      </c>
      <c r="V209" s="498" t="s">
        <v>1859</v>
      </c>
      <c r="W209" s="494" t="s">
        <v>1860</v>
      </c>
      <c r="X209" s="497" t="s">
        <v>1364</v>
      </c>
      <c r="Y209" s="499" t="s">
        <v>1861</v>
      </c>
      <c r="Z209" s="489" t="s">
        <v>1862</v>
      </c>
      <c r="AA209" s="490">
        <v>1</v>
      </c>
      <c r="AB209" s="491" t="s">
        <v>813</v>
      </c>
      <c r="AC209" s="480">
        <v>0</v>
      </c>
      <c r="AD209" s="46">
        <v>5</v>
      </c>
      <c r="AE209" s="46"/>
      <c r="AF209" s="391">
        <f t="shared" si="38"/>
        <v>0</v>
      </c>
      <c r="AG209" s="480">
        <v>0.16666666666666666</v>
      </c>
      <c r="AH209" s="46">
        <v>5</v>
      </c>
      <c r="AI209" s="46">
        <v>8</v>
      </c>
      <c r="AJ209" s="393">
        <f t="shared" si="43"/>
        <v>4.1666666666666666E-3</v>
      </c>
      <c r="AK209" s="480">
        <v>0</v>
      </c>
      <c r="AL209" s="46">
        <v>3</v>
      </c>
      <c r="AM209" s="46"/>
      <c r="AN209" s="391">
        <f t="shared" si="44"/>
        <v>0</v>
      </c>
      <c r="AO209" s="480">
        <v>0</v>
      </c>
      <c r="AP209" s="46">
        <v>4</v>
      </c>
      <c r="AQ209" s="46"/>
      <c r="AR209" s="393">
        <f t="shared" si="45"/>
        <v>0</v>
      </c>
      <c r="AS209" s="394">
        <f t="shared" si="39"/>
        <v>0.16666666666666666</v>
      </c>
      <c r="AT209" s="395">
        <f t="shared" si="46"/>
        <v>17</v>
      </c>
      <c r="AU209" s="395">
        <f t="shared" si="46"/>
        <v>8</v>
      </c>
      <c r="AV209" s="395">
        <f t="shared" si="40"/>
        <v>136</v>
      </c>
      <c r="AW209" s="396">
        <f t="shared" si="41"/>
        <v>1.2254901960784314E-3</v>
      </c>
      <c r="AX209" s="492" t="s">
        <v>1189</v>
      </c>
      <c r="AZ209" s="46">
        <v>1</v>
      </c>
    </row>
    <row r="210" spans="16:52" ht="24" x14ac:dyDescent="0.25">
      <c r="P210" s="482" t="s">
        <v>1385</v>
      </c>
      <c r="Q210" s="415" t="s">
        <v>1304</v>
      </c>
      <c r="R210" s="388" t="s">
        <v>387</v>
      </c>
      <c r="S210" s="381">
        <f t="shared" si="42"/>
        <v>2024</v>
      </c>
      <c r="T210" s="483">
        <v>45426</v>
      </c>
      <c r="U210" s="483">
        <v>45426</v>
      </c>
      <c r="V210" s="498" t="s">
        <v>1859</v>
      </c>
      <c r="W210" s="494" t="s">
        <v>1860</v>
      </c>
      <c r="X210" s="497" t="s">
        <v>1364</v>
      </c>
      <c r="Y210" s="499" t="s">
        <v>1861</v>
      </c>
      <c r="Z210" s="489" t="s">
        <v>1862</v>
      </c>
      <c r="AA210" s="490">
        <v>1</v>
      </c>
      <c r="AB210" s="491" t="s">
        <v>813</v>
      </c>
      <c r="AC210" s="480">
        <v>0</v>
      </c>
      <c r="AD210" s="46">
        <v>5</v>
      </c>
      <c r="AE210" s="46"/>
      <c r="AF210" s="391">
        <f t="shared" si="38"/>
        <v>0</v>
      </c>
      <c r="AG210" s="480">
        <v>0.16666666666666666</v>
      </c>
      <c r="AH210" s="46">
        <v>5</v>
      </c>
      <c r="AI210" s="46">
        <v>8</v>
      </c>
      <c r="AJ210" s="393">
        <f t="shared" si="43"/>
        <v>4.1666666666666666E-3</v>
      </c>
      <c r="AK210" s="480">
        <v>0</v>
      </c>
      <c r="AL210" s="46">
        <v>3</v>
      </c>
      <c r="AM210" s="46"/>
      <c r="AN210" s="391">
        <f t="shared" si="44"/>
        <v>0</v>
      </c>
      <c r="AO210" s="480">
        <v>0</v>
      </c>
      <c r="AP210" s="46">
        <v>4</v>
      </c>
      <c r="AQ210" s="46"/>
      <c r="AR210" s="393">
        <f t="shared" si="45"/>
        <v>0</v>
      </c>
      <c r="AS210" s="394">
        <f t="shared" si="39"/>
        <v>0.16666666666666666</v>
      </c>
      <c r="AT210" s="395">
        <f t="shared" si="46"/>
        <v>17</v>
      </c>
      <c r="AU210" s="395">
        <f t="shared" si="46"/>
        <v>8</v>
      </c>
      <c r="AV210" s="395">
        <f t="shared" si="40"/>
        <v>136</v>
      </c>
      <c r="AW210" s="396">
        <f t="shared" si="41"/>
        <v>1.2254901960784314E-3</v>
      </c>
      <c r="AX210" s="492" t="s">
        <v>1189</v>
      </c>
      <c r="AZ210" s="46">
        <v>1</v>
      </c>
    </row>
    <row r="211" spans="16:52" ht="30" x14ac:dyDescent="0.25">
      <c r="P211" s="482" t="s">
        <v>1385</v>
      </c>
      <c r="Q211" s="415" t="s">
        <v>1304</v>
      </c>
      <c r="R211" s="388" t="s">
        <v>387</v>
      </c>
      <c r="S211" s="381">
        <f t="shared" si="42"/>
        <v>2024</v>
      </c>
      <c r="T211" s="483">
        <v>45428</v>
      </c>
      <c r="U211" s="483">
        <v>45428</v>
      </c>
      <c r="V211" s="504" t="s">
        <v>1863</v>
      </c>
      <c r="W211" s="494" t="s">
        <v>1864</v>
      </c>
      <c r="X211" s="497" t="s">
        <v>1442</v>
      </c>
      <c r="Y211" s="505" t="s">
        <v>1865</v>
      </c>
      <c r="Z211" s="489" t="s">
        <v>222</v>
      </c>
      <c r="AA211" s="490" t="s">
        <v>222</v>
      </c>
      <c r="AB211" s="491" t="s">
        <v>222</v>
      </c>
      <c r="AC211" s="480">
        <v>0</v>
      </c>
      <c r="AD211" s="46">
        <v>5</v>
      </c>
      <c r="AE211" s="46"/>
      <c r="AF211" s="391">
        <f t="shared" si="38"/>
        <v>0</v>
      </c>
      <c r="AG211" s="480">
        <v>2.0499999999999998</v>
      </c>
      <c r="AH211" s="46">
        <v>5</v>
      </c>
      <c r="AI211" s="46">
        <v>8</v>
      </c>
      <c r="AJ211" s="393">
        <f t="shared" si="43"/>
        <v>5.1249999999999997E-2</v>
      </c>
      <c r="AK211" s="480">
        <v>0</v>
      </c>
      <c r="AL211" s="46">
        <v>3</v>
      </c>
      <c r="AM211" s="46"/>
      <c r="AN211" s="391">
        <f t="shared" si="44"/>
        <v>0</v>
      </c>
      <c r="AO211" s="480">
        <v>0</v>
      </c>
      <c r="AP211" s="46">
        <v>4</v>
      </c>
      <c r="AQ211" s="46"/>
      <c r="AR211" s="393">
        <f t="shared" si="45"/>
        <v>0</v>
      </c>
      <c r="AS211" s="394">
        <f t="shared" si="39"/>
        <v>2.0499999999999998</v>
      </c>
      <c r="AT211" s="395">
        <f t="shared" si="46"/>
        <v>17</v>
      </c>
      <c r="AU211" s="395">
        <f t="shared" si="46"/>
        <v>8</v>
      </c>
      <c r="AV211" s="395">
        <f t="shared" si="40"/>
        <v>136</v>
      </c>
      <c r="AW211" s="396">
        <f t="shared" si="41"/>
        <v>1.5073529411764704E-2</v>
      </c>
      <c r="AX211" s="492" t="s">
        <v>1866</v>
      </c>
      <c r="AZ211" s="46">
        <v>1</v>
      </c>
    </row>
    <row r="212" spans="16:52" ht="15.75" x14ac:dyDescent="0.25">
      <c r="P212" s="482" t="s">
        <v>1385</v>
      </c>
      <c r="Q212" s="415" t="s">
        <v>1304</v>
      </c>
      <c r="R212" s="388" t="s">
        <v>387</v>
      </c>
      <c r="S212" s="381">
        <f t="shared" si="42"/>
        <v>2024</v>
      </c>
      <c r="T212" s="483">
        <v>45429</v>
      </c>
      <c r="U212" s="483">
        <v>45429</v>
      </c>
      <c r="V212" s="500" t="s">
        <v>1785</v>
      </c>
      <c r="W212" s="494" t="s">
        <v>1786</v>
      </c>
      <c r="X212" s="497" t="s">
        <v>1410</v>
      </c>
      <c r="Y212" s="505" t="s">
        <v>1867</v>
      </c>
      <c r="Z212" s="489" t="s">
        <v>222</v>
      </c>
      <c r="AA212" s="490" t="s">
        <v>222</v>
      </c>
      <c r="AB212" s="491" t="s">
        <v>222</v>
      </c>
      <c r="AC212" s="480">
        <v>0</v>
      </c>
      <c r="AD212" s="46">
        <v>5</v>
      </c>
      <c r="AE212" s="46"/>
      <c r="AF212" s="391">
        <f t="shared" si="38"/>
        <v>0</v>
      </c>
      <c r="AG212" s="480">
        <v>0.05</v>
      </c>
      <c r="AH212" s="46">
        <v>5</v>
      </c>
      <c r="AI212" s="46">
        <v>24</v>
      </c>
      <c r="AJ212" s="393">
        <f t="shared" si="43"/>
        <v>4.1666666666666669E-4</v>
      </c>
      <c r="AK212" s="480">
        <v>0</v>
      </c>
      <c r="AL212" s="46">
        <v>3</v>
      </c>
      <c r="AM212" s="46"/>
      <c r="AN212" s="391">
        <f t="shared" si="44"/>
        <v>0</v>
      </c>
      <c r="AO212" s="480">
        <v>0</v>
      </c>
      <c r="AP212" s="46">
        <v>4</v>
      </c>
      <c r="AQ212" s="46"/>
      <c r="AR212" s="393">
        <f t="shared" si="45"/>
        <v>0</v>
      </c>
      <c r="AS212" s="394">
        <f t="shared" si="39"/>
        <v>0.05</v>
      </c>
      <c r="AT212" s="395">
        <f t="shared" si="46"/>
        <v>17</v>
      </c>
      <c r="AU212" s="395">
        <f t="shared" si="46"/>
        <v>24</v>
      </c>
      <c r="AV212" s="395">
        <f t="shared" si="40"/>
        <v>408</v>
      </c>
      <c r="AW212" s="396">
        <f t="shared" si="41"/>
        <v>1.2254901960784314E-4</v>
      </c>
      <c r="AX212" s="502" t="s">
        <v>222</v>
      </c>
      <c r="AZ212" s="46">
        <v>1</v>
      </c>
    </row>
    <row r="213" spans="16:52" ht="15.75" x14ac:dyDescent="0.25">
      <c r="P213" s="482" t="s">
        <v>1385</v>
      </c>
      <c r="Q213" s="415" t="s">
        <v>1304</v>
      </c>
      <c r="R213" s="388" t="s">
        <v>387</v>
      </c>
      <c r="S213" s="381">
        <f t="shared" si="42"/>
        <v>2024</v>
      </c>
      <c r="T213" s="483">
        <v>45429</v>
      </c>
      <c r="U213" s="483">
        <v>45429</v>
      </c>
      <c r="V213" s="500" t="s">
        <v>1678</v>
      </c>
      <c r="W213" s="494" t="s">
        <v>1769</v>
      </c>
      <c r="X213" s="497" t="s">
        <v>1410</v>
      </c>
      <c r="Y213" s="505" t="s">
        <v>1867</v>
      </c>
      <c r="Z213" s="489" t="s">
        <v>222</v>
      </c>
      <c r="AA213" s="490" t="s">
        <v>222</v>
      </c>
      <c r="AB213" s="491" t="s">
        <v>222</v>
      </c>
      <c r="AC213" s="480">
        <v>0</v>
      </c>
      <c r="AD213" s="46">
        <v>5</v>
      </c>
      <c r="AE213" s="46"/>
      <c r="AF213" s="391">
        <f t="shared" si="38"/>
        <v>0</v>
      </c>
      <c r="AG213" s="480">
        <v>0.05</v>
      </c>
      <c r="AH213" s="46">
        <v>5</v>
      </c>
      <c r="AI213" s="46">
        <v>24</v>
      </c>
      <c r="AJ213" s="393">
        <f t="shared" si="43"/>
        <v>4.1666666666666669E-4</v>
      </c>
      <c r="AK213" s="480">
        <v>0</v>
      </c>
      <c r="AL213" s="46">
        <v>3</v>
      </c>
      <c r="AM213" s="46"/>
      <c r="AN213" s="391">
        <f t="shared" si="44"/>
        <v>0</v>
      </c>
      <c r="AO213" s="480">
        <v>0</v>
      </c>
      <c r="AP213" s="46">
        <v>4</v>
      </c>
      <c r="AQ213" s="46"/>
      <c r="AR213" s="393">
        <f t="shared" si="45"/>
        <v>0</v>
      </c>
      <c r="AS213" s="394">
        <f t="shared" si="39"/>
        <v>0.05</v>
      </c>
      <c r="AT213" s="395">
        <f t="shared" si="46"/>
        <v>17</v>
      </c>
      <c r="AU213" s="395">
        <f t="shared" si="46"/>
        <v>24</v>
      </c>
      <c r="AV213" s="395">
        <f t="shared" si="40"/>
        <v>408</v>
      </c>
      <c r="AW213" s="396">
        <f t="shared" si="41"/>
        <v>1.2254901960784314E-4</v>
      </c>
      <c r="AX213" s="492" t="s">
        <v>222</v>
      </c>
    </row>
    <row r="214" spans="16:52" ht="30" x14ac:dyDescent="0.25">
      <c r="P214" s="482" t="s">
        <v>1423</v>
      </c>
      <c r="Q214" s="415" t="s">
        <v>1304</v>
      </c>
      <c r="R214" s="388" t="s">
        <v>387</v>
      </c>
      <c r="S214" s="381">
        <f t="shared" si="42"/>
        <v>2024</v>
      </c>
      <c r="T214" s="483">
        <v>45432</v>
      </c>
      <c r="U214" s="483">
        <v>45432</v>
      </c>
      <c r="V214" s="504" t="s">
        <v>1658</v>
      </c>
      <c r="W214" s="494" t="s">
        <v>1659</v>
      </c>
      <c r="X214" s="497" t="s">
        <v>1442</v>
      </c>
      <c r="Y214" s="501" t="s">
        <v>1868</v>
      </c>
      <c r="Z214" s="489" t="s">
        <v>222</v>
      </c>
      <c r="AA214" s="490" t="s">
        <v>222</v>
      </c>
      <c r="AB214" s="491" t="s">
        <v>222</v>
      </c>
      <c r="AC214" s="480">
        <v>0</v>
      </c>
      <c r="AD214" s="46">
        <v>5</v>
      </c>
      <c r="AE214" s="46"/>
      <c r="AF214" s="391">
        <f t="shared" si="38"/>
        <v>0</v>
      </c>
      <c r="AG214" s="480">
        <v>0</v>
      </c>
      <c r="AH214" s="46">
        <v>5</v>
      </c>
      <c r="AI214" s="46"/>
      <c r="AJ214" s="393">
        <f t="shared" si="43"/>
        <v>0</v>
      </c>
      <c r="AK214" s="480">
        <v>0.75</v>
      </c>
      <c r="AL214" s="46">
        <v>3</v>
      </c>
      <c r="AM214" s="46">
        <v>8</v>
      </c>
      <c r="AN214" s="391">
        <f t="shared" si="44"/>
        <v>3.125E-2</v>
      </c>
      <c r="AO214" s="480">
        <v>0</v>
      </c>
      <c r="AP214" s="46">
        <v>4</v>
      </c>
      <c r="AQ214" s="46"/>
      <c r="AR214" s="393">
        <f t="shared" si="45"/>
        <v>0</v>
      </c>
      <c r="AS214" s="394">
        <f t="shared" si="39"/>
        <v>0.75</v>
      </c>
      <c r="AT214" s="395">
        <f t="shared" si="46"/>
        <v>17</v>
      </c>
      <c r="AU214" s="395">
        <f t="shared" si="46"/>
        <v>8</v>
      </c>
      <c r="AV214" s="395">
        <f t="shared" si="40"/>
        <v>136</v>
      </c>
      <c r="AW214" s="396">
        <f t="shared" si="41"/>
        <v>5.5147058823529415E-3</v>
      </c>
      <c r="AX214" s="492" t="s">
        <v>1869</v>
      </c>
      <c r="AZ214" s="46">
        <v>1</v>
      </c>
    </row>
    <row r="215" spans="16:52" ht="30" x14ac:dyDescent="0.25">
      <c r="P215" s="482" t="s">
        <v>1423</v>
      </c>
      <c r="Q215" s="415" t="s">
        <v>1304</v>
      </c>
      <c r="R215" s="388" t="s">
        <v>387</v>
      </c>
      <c r="S215" s="381">
        <f t="shared" si="42"/>
        <v>2024</v>
      </c>
      <c r="T215" s="483">
        <v>45434</v>
      </c>
      <c r="U215" s="483">
        <v>45434</v>
      </c>
      <c r="V215" s="485" t="s">
        <v>1401</v>
      </c>
      <c r="W215" s="494" t="s">
        <v>1402</v>
      </c>
      <c r="X215" s="497" t="s">
        <v>1357</v>
      </c>
      <c r="Y215" s="503" t="s">
        <v>1870</v>
      </c>
      <c r="Z215" s="489" t="s">
        <v>222</v>
      </c>
      <c r="AA215" s="506" t="s">
        <v>222</v>
      </c>
      <c r="AB215" s="507" t="s">
        <v>222</v>
      </c>
      <c r="AC215" s="480">
        <v>0</v>
      </c>
      <c r="AD215" s="46">
        <v>5</v>
      </c>
      <c r="AE215" s="46"/>
      <c r="AF215" s="391">
        <f t="shared" si="38"/>
        <v>0</v>
      </c>
      <c r="AG215" s="480">
        <v>0</v>
      </c>
      <c r="AH215" s="46">
        <v>5</v>
      </c>
      <c r="AI215" s="46"/>
      <c r="AJ215" s="393">
        <f t="shared" si="43"/>
        <v>0</v>
      </c>
      <c r="AK215" s="480">
        <v>0.5</v>
      </c>
      <c r="AL215" s="46">
        <v>3</v>
      </c>
      <c r="AM215" s="46">
        <v>16</v>
      </c>
      <c r="AN215" s="391">
        <f t="shared" si="44"/>
        <v>1.0416666666666666E-2</v>
      </c>
      <c r="AO215" s="480">
        <v>0</v>
      </c>
      <c r="AP215" s="46">
        <v>4</v>
      </c>
      <c r="AQ215" s="46"/>
      <c r="AR215" s="393">
        <f t="shared" si="45"/>
        <v>0</v>
      </c>
      <c r="AS215" s="394">
        <f t="shared" si="39"/>
        <v>0.5</v>
      </c>
      <c r="AT215" s="395">
        <f t="shared" si="46"/>
        <v>17</v>
      </c>
      <c r="AU215" s="395">
        <f t="shared" si="46"/>
        <v>16</v>
      </c>
      <c r="AV215" s="395">
        <f t="shared" si="40"/>
        <v>272</v>
      </c>
      <c r="AW215" s="396">
        <f t="shared" si="41"/>
        <v>1.838235294117647E-3</v>
      </c>
      <c r="AX215" s="492" t="s">
        <v>222</v>
      </c>
      <c r="AZ215" s="46">
        <v>1</v>
      </c>
    </row>
    <row r="216" spans="16:52" ht="30" x14ac:dyDescent="0.25">
      <c r="P216" s="482" t="s">
        <v>1439</v>
      </c>
      <c r="Q216" s="415" t="s">
        <v>1304</v>
      </c>
      <c r="R216" s="388" t="s">
        <v>387</v>
      </c>
      <c r="S216" s="381">
        <f t="shared" si="42"/>
        <v>2024</v>
      </c>
      <c r="T216" s="483">
        <v>45440</v>
      </c>
      <c r="U216" s="483">
        <v>45440</v>
      </c>
      <c r="V216" s="485" t="s">
        <v>1871</v>
      </c>
      <c r="W216" s="494" t="s">
        <v>1872</v>
      </c>
      <c r="X216" s="495" t="s">
        <v>1369</v>
      </c>
      <c r="Y216" s="508" t="s">
        <v>1873</v>
      </c>
      <c r="Z216" s="489" t="s">
        <v>1874</v>
      </c>
      <c r="AA216" s="506">
        <v>50</v>
      </c>
      <c r="AB216" s="507" t="s">
        <v>1875</v>
      </c>
      <c r="AC216" s="480">
        <v>0</v>
      </c>
      <c r="AD216" s="46">
        <v>5</v>
      </c>
      <c r="AE216" s="46"/>
      <c r="AF216" s="391">
        <f t="shared" si="38"/>
        <v>0</v>
      </c>
      <c r="AG216" s="480">
        <v>0</v>
      </c>
      <c r="AH216" s="46">
        <v>5</v>
      </c>
      <c r="AI216" s="46"/>
      <c r="AJ216" s="393">
        <f t="shared" si="43"/>
        <v>0</v>
      </c>
      <c r="AK216" s="480">
        <v>0</v>
      </c>
      <c r="AL216" s="46">
        <v>3</v>
      </c>
      <c r="AM216" s="46"/>
      <c r="AN216" s="391">
        <f t="shared" si="44"/>
        <v>0</v>
      </c>
      <c r="AO216" s="480">
        <v>0.25</v>
      </c>
      <c r="AP216" s="46">
        <v>4</v>
      </c>
      <c r="AQ216" s="46">
        <v>16</v>
      </c>
      <c r="AR216" s="393">
        <f t="shared" si="45"/>
        <v>3.90625E-3</v>
      </c>
      <c r="AS216" s="394">
        <f t="shared" si="39"/>
        <v>0.25</v>
      </c>
      <c r="AT216" s="395">
        <f t="shared" si="46"/>
        <v>17</v>
      </c>
      <c r="AU216" s="395">
        <f t="shared" si="46"/>
        <v>16</v>
      </c>
      <c r="AV216" s="395">
        <f t="shared" si="40"/>
        <v>272</v>
      </c>
      <c r="AW216" s="396">
        <f t="shared" si="41"/>
        <v>9.1911764705882352E-4</v>
      </c>
      <c r="AX216" s="502" t="s">
        <v>222</v>
      </c>
      <c r="AZ216" s="46">
        <v>1</v>
      </c>
    </row>
    <row r="217" spans="16:52" ht="30" x14ac:dyDescent="0.25">
      <c r="P217" s="482" t="s">
        <v>1439</v>
      </c>
      <c r="Q217" s="415" t="s">
        <v>1304</v>
      </c>
      <c r="R217" s="388" t="s">
        <v>387</v>
      </c>
      <c r="S217" s="381">
        <f t="shared" si="42"/>
        <v>2024</v>
      </c>
      <c r="T217" s="483">
        <v>45441</v>
      </c>
      <c r="U217" s="483">
        <v>45441</v>
      </c>
      <c r="V217" s="493" t="s">
        <v>1444</v>
      </c>
      <c r="W217" s="494" t="s">
        <v>1445</v>
      </c>
      <c r="X217" s="509" t="s">
        <v>1446</v>
      </c>
      <c r="Y217" s="501" t="s">
        <v>1876</v>
      </c>
      <c r="Z217" s="489" t="s">
        <v>1877</v>
      </c>
      <c r="AA217" s="506">
        <v>1</v>
      </c>
      <c r="AB217" s="507" t="s">
        <v>813</v>
      </c>
      <c r="AC217" s="480">
        <v>0</v>
      </c>
      <c r="AD217" s="46">
        <v>5</v>
      </c>
      <c r="AE217" s="46"/>
      <c r="AF217" s="391">
        <f t="shared" si="38"/>
        <v>0</v>
      </c>
      <c r="AG217" s="480">
        <v>0</v>
      </c>
      <c r="AH217" s="46">
        <v>5</v>
      </c>
      <c r="AI217" s="46"/>
      <c r="AJ217" s="393">
        <f t="shared" si="43"/>
        <v>0</v>
      </c>
      <c r="AK217" s="480">
        <v>0</v>
      </c>
      <c r="AL217" s="46">
        <v>3</v>
      </c>
      <c r="AM217" s="46"/>
      <c r="AN217" s="391">
        <f t="shared" si="44"/>
        <v>0</v>
      </c>
      <c r="AO217" s="480">
        <v>3.3333333333333335</v>
      </c>
      <c r="AP217" s="46">
        <v>4</v>
      </c>
      <c r="AQ217" s="46">
        <v>8</v>
      </c>
      <c r="AR217" s="393">
        <f t="shared" si="45"/>
        <v>0.10416666666666667</v>
      </c>
      <c r="AS217" s="394">
        <f t="shared" si="39"/>
        <v>3.3333333333333335</v>
      </c>
      <c r="AT217" s="395">
        <f t="shared" si="46"/>
        <v>17</v>
      </c>
      <c r="AU217" s="395">
        <f t="shared" si="46"/>
        <v>8</v>
      </c>
      <c r="AV217" s="395">
        <f t="shared" si="40"/>
        <v>136</v>
      </c>
      <c r="AW217" s="396">
        <f t="shared" si="41"/>
        <v>2.4509803921568627E-2</v>
      </c>
      <c r="AX217" s="492" t="s">
        <v>1851</v>
      </c>
      <c r="AZ217" s="46">
        <v>1</v>
      </c>
    </row>
    <row r="218" spans="16:52" ht="30" x14ac:dyDescent="0.25">
      <c r="P218" s="482" t="s">
        <v>1439</v>
      </c>
      <c r="Q218" s="415" t="s">
        <v>1304</v>
      </c>
      <c r="R218" s="388" t="s">
        <v>387</v>
      </c>
      <c r="S218" s="381">
        <f t="shared" si="42"/>
        <v>2024</v>
      </c>
      <c r="T218" s="483">
        <v>45441</v>
      </c>
      <c r="U218" s="483">
        <v>45447</v>
      </c>
      <c r="V218" s="504" t="s">
        <v>1691</v>
      </c>
      <c r="W218" s="510" t="s">
        <v>1692</v>
      </c>
      <c r="X218" s="511" t="s">
        <v>1442</v>
      </c>
      <c r="Y218" s="512" t="s">
        <v>1878</v>
      </c>
      <c r="Z218" s="489" t="s">
        <v>222</v>
      </c>
      <c r="AA218" s="506" t="s">
        <v>222</v>
      </c>
      <c r="AB218" s="507" t="s">
        <v>222</v>
      </c>
      <c r="AC218" s="480">
        <v>0</v>
      </c>
      <c r="AD218" s="46">
        <v>5</v>
      </c>
      <c r="AE218" s="46"/>
      <c r="AF218" s="391">
        <f t="shared" si="38"/>
        <v>0</v>
      </c>
      <c r="AG218" s="480">
        <v>0</v>
      </c>
      <c r="AH218" s="46">
        <v>5</v>
      </c>
      <c r="AI218" s="46"/>
      <c r="AJ218" s="393">
        <f t="shared" si="43"/>
        <v>0</v>
      </c>
      <c r="AK218" s="480">
        <v>0</v>
      </c>
      <c r="AL218" s="46">
        <v>3</v>
      </c>
      <c r="AM218" s="46"/>
      <c r="AN218" s="391">
        <f t="shared" si="44"/>
        <v>0</v>
      </c>
      <c r="AO218" s="480">
        <v>3.2166666666666668</v>
      </c>
      <c r="AP218" s="46">
        <v>4</v>
      </c>
      <c r="AQ218" s="46">
        <v>8</v>
      </c>
      <c r="AR218" s="393">
        <f t="shared" si="45"/>
        <v>0.10052083333333334</v>
      </c>
      <c r="AS218" s="394">
        <f t="shared" si="39"/>
        <v>3.2166666666666668</v>
      </c>
      <c r="AT218" s="395">
        <f t="shared" si="46"/>
        <v>17</v>
      </c>
      <c r="AU218" s="395">
        <f t="shared" si="46"/>
        <v>8</v>
      </c>
      <c r="AV218" s="395">
        <f t="shared" si="40"/>
        <v>136</v>
      </c>
      <c r="AW218" s="396">
        <f t="shared" si="41"/>
        <v>2.3651960784313725E-2</v>
      </c>
      <c r="AX218" s="492" t="s">
        <v>222</v>
      </c>
      <c r="AZ218" s="46">
        <v>1</v>
      </c>
    </row>
    <row r="219" spans="16:52" ht="30" x14ac:dyDescent="0.25">
      <c r="P219" s="482" t="s">
        <v>1439</v>
      </c>
      <c r="Q219" s="415" t="s">
        <v>1304</v>
      </c>
      <c r="R219" s="388" t="s">
        <v>387</v>
      </c>
      <c r="S219" s="381">
        <f t="shared" si="42"/>
        <v>2024</v>
      </c>
      <c r="T219" s="483">
        <v>45442</v>
      </c>
      <c r="U219" s="483">
        <v>45447</v>
      </c>
      <c r="V219" s="504" t="s">
        <v>1691</v>
      </c>
      <c r="W219" s="510" t="s">
        <v>1692</v>
      </c>
      <c r="X219" s="511" t="s">
        <v>1442</v>
      </c>
      <c r="Y219" s="512" t="s">
        <v>1878</v>
      </c>
      <c r="Z219" s="489" t="s">
        <v>222</v>
      </c>
      <c r="AA219" s="506" t="s">
        <v>222</v>
      </c>
      <c r="AB219" s="507" t="s">
        <v>222</v>
      </c>
      <c r="AC219" s="480">
        <v>0</v>
      </c>
      <c r="AD219" s="46">
        <v>5</v>
      </c>
      <c r="AE219" s="46"/>
      <c r="AF219" s="391">
        <f t="shared" si="38"/>
        <v>0</v>
      </c>
      <c r="AG219" s="480">
        <v>0</v>
      </c>
      <c r="AH219" s="46">
        <v>5</v>
      </c>
      <c r="AI219" s="46"/>
      <c r="AJ219" s="393">
        <f t="shared" si="43"/>
        <v>0</v>
      </c>
      <c r="AK219" s="480">
        <v>0</v>
      </c>
      <c r="AL219" s="46">
        <v>3</v>
      </c>
      <c r="AM219" s="46"/>
      <c r="AN219" s="391">
        <f t="shared" si="44"/>
        <v>0</v>
      </c>
      <c r="AO219" s="480">
        <v>8</v>
      </c>
      <c r="AP219" s="46">
        <v>4</v>
      </c>
      <c r="AQ219" s="46">
        <v>8</v>
      </c>
      <c r="AR219" s="393">
        <f t="shared" si="45"/>
        <v>0.25</v>
      </c>
      <c r="AS219" s="394">
        <f t="shared" si="39"/>
        <v>8</v>
      </c>
      <c r="AT219" s="395">
        <f t="shared" si="46"/>
        <v>17</v>
      </c>
      <c r="AU219" s="395">
        <f t="shared" si="46"/>
        <v>8</v>
      </c>
      <c r="AV219" s="395">
        <f t="shared" si="40"/>
        <v>136</v>
      </c>
      <c r="AW219" s="396">
        <f t="shared" si="41"/>
        <v>5.8823529411764705E-2</v>
      </c>
      <c r="AX219" s="492" t="s">
        <v>222</v>
      </c>
    </row>
    <row r="220" spans="16:52" ht="30" x14ac:dyDescent="0.25">
      <c r="P220" s="482" t="s">
        <v>1439</v>
      </c>
      <c r="Q220" s="415" t="s">
        <v>1304</v>
      </c>
      <c r="R220" s="388" t="s">
        <v>387</v>
      </c>
      <c r="S220" s="381">
        <f t="shared" si="42"/>
        <v>2024</v>
      </c>
      <c r="T220" s="483">
        <v>45443</v>
      </c>
      <c r="U220" s="483">
        <v>45447</v>
      </c>
      <c r="V220" s="504" t="s">
        <v>1691</v>
      </c>
      <c r="W220" s="510" t="s">
        <v>1692</v>
      </c>
      <c r="X220" s="511" t="s">
        <v>1442</v>
      </c>
      <c r="Y220" s="512" t="s">
        <v>1878</v>
      </c>
      <c r="Z220" s="489" t="s">
        <v>222</v>
      </c>
      <c r="AA220" s="506" t="s">
        <v>222</v>
      </c>
      <c r="AB220" s="507" t="s">
        <v>222</v>
      </c>
      <c r="AC220" s="480">
        <v>0</v>
      </c>
      <c r="AD220" s="46">
        <v>5</v>
      </c>
      <c r="AE220" s="46"/>
      <c r="AF220" s="391">
        <f t="shared" si="38"/>
        <v>0</v>
      </c>
      <c r="AG220" s="480">
        <v>0</v>
      </c>
      <c r="AH220" s="46">
        <v>5</v>
      </c>
      <c r="AI220" s="46"/>
      <c r="AJ220" s="393">
        <f t="shared" si="43"/>
        <v>0</v>
      </c>
      <c r="AK220" s="480">
        <v>0</v>
      </c>
      <c r="AL220" s="46">
        <v>3</v>
      </c>
      <c r="AM220" s="46"/>
      <c r="AN220" s="391">
        <f t="shared" si="44"/>
        <v>0</v>
      </c>
      <c r="AO220" s="480">
        <v>8</v>
      </c>
      <c r="AP220" s="46">
        <v>4</v>
      </c>
      <c r="AQ220" s="46">
        <v>8</v>
      </c>
      <c r="AR220" s="393">
        <f t="shared" si="45"/>
        <v>0.25</v>
      </c>
      <c r="AS220" s="394">
        <f t="shared" si="39"/>
        <v>8</v>
      </c>
      <c r="AT220" s="395">
        <f t="shared" si="46"/>
        <v>17</v>
      </c>
      <c r="AU220" s="395">
        <f t="shared" si="46"/>
        <v>8</v>
      </c>
      <c r="AV220" s="395">
        <f t="shared" si="40"/>
        <v>136</v>
      </c>
      <c r="AW220" s="396">
        <f t="shared" si="41"/>
        <v>5.8823529411764705E-2</v>
      </c>
      <c r="AX220" s="492" t="s">
        <v>222</v>
      </c>
    </row>
    <row r="221" spans="16:52" ht="30" x14ac:dyDescent="0.25">
      <c r="P221" s="482" t="s">
        <v>1439</v>
      </c>
      <c r="Q221" s="415" t="s">
        <v>1304</v>
      </c>
      <c r="R221" s="388" t="s">
        <v>387</v>
      </c>
      <c r="S221" s="381">
        <f t="shared" si="42"/>
        <v>2024</v>
      </c>
      <c r="T221" s="483">
        <v>45442</v>
      </c>
      <c r="U221" s="483">
        <v>45442</v>
      </c>
      <c r="V221" s="513" t="s">
        <v>1454</v>
      </c>
      <c r="W221" s="494" t="s">
        <v>1455</v>
      </c>
      <c r="X221" s="514" t="s">
        <v>1347</v>
      </c>
      <c r="Y221" s="515" t="s">
        <v>1879</v>
      </c>
      <c r="Z221" s="516" t="s">
        <v>1880</v>
      </c>
      <c r="AA221" s="517" t="s">
        <v>1524</v>
      </c>
      <c r="AB221" s="518" t="s">
        <v>1459</v>
      </c>
      <c r="AC221" s="480">
        <v>0</v>
      </c>
      <c r="AD221" s="46">
        <v>5</v>
      </c>
      <c r="AE221" s="46"/>
      <c r="AF221" s="391">
        <f t="shared" si="38"/>
        <v>0</v>
      </c>
      <c r="AG221" s="480">
        <v>0</v>
      </c>
      <c r="AH221" s="46">
        <v>5</v>
      </c>
      <c r="AI221" s="46"/>
      <c r="AJ221" s="393">
        <f t="shared" si="43"/>
        <v>0</v>
      </c>
      <c r="AK221" s="480">
        <v>0</v>
      </c>
      <c r="AL221" s="46">
        <v>3</v>
      </c>
      <c r="AM221" s="46"/>
      <c r="AN221" s="391">
        <f t="shared" si="44"/>
        <v>0</v>
      </c>
      <c r="AO221" s="480">
        <v>0.5</v>
      </c>
      <c r="AP221" s="46">
        <v>4</v>
      </c>
      <c r="AQ221" s="46">
        <v>8</v>
      </c>
      <c r="AR221" s="393">
        <f t="shared" si="45"/>
        <v>1.5625E-2</v>
      </c>
      <c r="AS221" s="394">
        <f t="shared" si="39"/>
        <v>0.5</v>
      </c>
      <c r="AT221" s="395">
        <f t="shared" si="46"/>
        <v>17</v>
      </c>
      <c r="AU221" s="395">
        <f t="shared" si="46"/>
        <v>8</v>
      </c>
      <c r="AV221" s="395">
        <f t="shared" si="40"/>
        <v>136</v>
      </c>
      <c r="AW221" s="396">
        <f t="shared" si="41"/>
        <v>3.6764705882352941E-3</v>
      </c>
      <c r="AX221" s="492" t="s">
        <v>222</v>
      </c>
      <c r="AZ221" s="46">
        <v>1</v>
      </c>
    </row>
    <row r="222" spans="16:52" ht="45.75" thickBot="1" x14ac:dyDescent="0.3">
      <c r="P222" s="519" t="s">
        <v>1439</v>
      </c>
      <c r="Q222" s="415" t="s">
        <v>1304</v>
      </c>
      <c r="R222" s="388" t="s">
        <v>387</v>
      </c>
      <c r="S222" s="381">
        <f t="shared" si="42"/>
        <v>2024</v>
      </c>
      <c r="T222" s="520">
        <v>45442</v>
      </c>
      <c r="U222" s="520">
        <v>45442</v>
      </c>
      <c r="V222" s="521" t="s">
        <v>1548</v>
      </c>
      <c r="W222" s="522" t="s">
        <v>1549</v>
      </c>
      <c r="X222" s="523" t="s">
        <v>1357</v>
      </c>
      <c r="Y222" s="524" t="s">
        <v>1881</v>
      </c>
      <c r="Z222" s="525" t="s">
        <v>1882</v>
      </c>
      <c r="AA222" s="526">
        <v>1</v>
      </c>
      <c r="AB222" s="527" t="s">
        <v>813</v>
      </c>
      <c r="AC222" s="480">
        <v>0</v>
      </c>
      <c r="AD222" s="46">
        <v>5</v>
      </c>
      <c r="AE222" s="46"/>
      <c r="AF222" s="391">
        <f t="shared" si="38"/>
        <v>0</v>
      </c>
      <c r="AG222" s="480">
        <v>0</v>
      </c>
      <c r="AH222" s="46">
        <v>5</v>
      </c>
      <c r="AI222" s="46"/>
      <c r="AJ222" s="393">
        <f t="shared" si="43"/>
        <v>0</v>
      </c>
      <c r="AK222" s="480">
        <v>0</v>
      </c>
      <c r="AL222" s="46">
        <v>3</v>
      </c>
      <c r="AM222" s="46"/>
      <c r="AN222" s="391">
        <f t="shared" si="44"/>
        <v>0</v>
      </c>
      <c r="AO222" s="480">
        <v>0.5</v>
      </c>
      <c r="AP222" s="46">
        <v>4</v>
      </c>
      <c r="AQ222" s="46">
        <v>16</v>
      </c>
      <c r="AR222" s="393">
        <f t="shared" si="45"/>
        <v>7.8125E-3</v>
      </c>
      <c r="AS222" s="394">
        <f t="shared" si="39"/>
        <v>0.5</v>
      </c>
      <c r="AT222" s="395">
        <f t="shared" si="46"/>
        <v>17</v>
      </c>
      <c r="AU222" s="395">
        <f t="shared" si="46"/>
        <v>16</v>
      </c>
      <c r="AV222" s="395">
        <f t="shared" si="40"/>
        <v>272</v>
      </c>
      <c r="AW222" s="396">
        <f t="shared" si="41"/>
        <v>1.838235294117647E-3</v>
      </c>
      <c r="AX222" s="528" t="s">
        <v>222</v>
      </c>
      <c r="AZ222" s="46">
        <v>1</v>
      </c>
    </row>
    <row r="223" spans="16:52" ht="30" x14ac:dyDescent="0.25">
      <c r="P223" s="471" t="s">
        <v>1344</v>
      </c>
      <c r="Q223" s="415" t="s">
        <v>1309</v>
      </c>
      <c r="R223" s="388" t="s">
        <v>387</v>
      </c>
      <c r="S223" s="381">
        <f t="shared" si="42"/>
        <v>2024</v>
      </c>
      <c r="T223" s="472">
        <v>45418</v>
      </c>
      <c r="U223" s="529">
        <v>45418</v>
      </c>
      <c r="V223" s="530" t="s">
        <v>1883</v>
      </c>
      <c r="W223" s="531" t="s">
        <v>1429</v>
      </c>
      <c r="X223" s="475" t="s">
        <v>1410</v>
      </c>
      <c r="Y223" s="532" t="s">
        <v>1884</v>
      </c>
      <c r="Z223" s="533" t="s">
        <v>1885</v>
      </c>
      <c r="AA223" s="478">
        <v>1</v>
      </c>
      <c r="AB223" s="479" t="s">
        <v>1400</v>
      </c>
      <c r="AC223" s="480">
        <v>3</v>
      </c>
      <c r="AD223" s="46">
        <v>5</v>
      </c>
      <c r="AE223" s="46">
        <v>24</v>
      </c>
      <c r="AF223" s="391">
        <f t="shared" si="38"/>
        <v>2.5000000000000001E-2</v>
      </c>
      <c r="AG223" s="480">
        <v>0</v>
      </c>
      <c r="AH223" s="46">
        <v>5</v>
      </c>
      <c r="AI223" s="46"/>
      <c r="AJ223" s="393">
        <f t="shared" si="43"/>
        <v>0</v>
      </c>
      <c r="AK223" s="480">
        <v>0</v>
      </c>
      <c r="AL223" s="46">
        <v>3</v>
      </c>
      <c r="AM223" s="46"/>
      <c r="AN223" s="391">
        <f t="shared" si="44"/>
        <v>0</v>
      </c>
      <c r="AO223" s="480">
        <v>0</v>
      </c>
      <c r="AP223" s="46">
        <v>4</v>
      </c>
      <c r="AQ223" s="46"/>
      <c r="AR223" s="393">
        <f t="shared" si="45"/>
        <v>0</v>
      </c>
      <c r="AS223" s="394">
        <f t="shared" si="39"/>
        <v>3</v>
      </c>
      <c r="AT223" s="395">
        <f t="shared" si="46"/>
        <v>17</v>
      </c>
      <c r="AU223" s="395">
        <f t="shared" si="46"/>
        <v>24</v>
      </c>
      <c r="AV223" s="395">
        <f t="shared" si="40"/>
        <v>408</v>
      </c>
      <c r="AW223" s="396">
        <f t="shared" si="41"/>
        <v>7.3529411764705881E-3</v>
      </c>
      <c r="AX223" s="481" t="s">
        <v>222</v>
      </c>
      <c r="AZ223" s="46">
        <v>1</v>
      </c>
    </row>
    <row r="224" spans="16:52" ht="15.75" x14ac:dyDescent="0.25">
      <c r="P224" s="482" t="s">
        <v>1344</v>
      </c>
      <c r="Q224" s="415" t="s">
        <v>1309</v>
      </c>
      <c r="R224" s="388" t="s">
        <v>387</v>
      </c>
      <c r="S224" s="381">
        <f t="shared" si="42"/>
        <v>2024</v>
      </c>
      <c r="T224" s="483">
        <v>45419</v>
      </c>
      <c r="U224" s="483">
        <v>45419</v>
      </c>
      <c r="V224" s="500" t="s">
        <v>1678</v>
      </c>
      <c r="W224" s="494" t="s">
        <v>1769</v>
      </c>
      <c r="X224" s="497" t="s">
        <v>1410</v>
      </c>
      <c r="Y224" s="534" t="s">
        <v>1886</v>
      </c>
      <c r="Z224" s="535" t="s">
        <v>222</v>
      </c>
      <c r="AA224" s="506" t="s">
        <v>222</v>
      </c>
      <c r="AB224" s="536" t="s">
        <v>222</v>
      </c>
      <c r="AC224" s="480">
        <v>8.3333333333333329E-2</v>
      </c>
      <c r="AD224" s="46">
        <v>5</v>
      </c>
      <c r="AE224" s="46">
        <v>24</v>
      </c>
      <c r="AF224" s="391">
        <f t="shared" si="38"/>
        <v>6.9444444444444436E-4</v>
      </c>
      <c r="AG224" s="480">
        <v>0</v>
      </c>
      <c r="AH224" s="46">
        <v>5</v>
      </c>
      <c r="AI224" s="46"/>
      <c r="AJ224" s="393">
        <f t="shared" si="43"/>
        <v>0</v>
      </c>
      <c r="AK224" s="480">
        <v>0</v>
      </c>
      <c r="AL224" s="46">
        <v>3</v>
      </c>
      <c r="AM224" s="46"/>
      <c r="AN224" s="391">
        <f t="shared" si="44"/>
        <v>0</v>
      </c>
      <c r="AO224" s="480">
        <v>0</v>
      </c>
      <c r="AP224" s="46">
        <v>4</v>
      </c>
      <c r="AQ224" s="46"/>
      <c r="AR224" s="393">
        <f t="shared" si="45"/>
        <v>0</v>
      </c>
      <c r="AS224" s="394">
        <f t="shared" si="39"/>
        <v>8.3333333333333329E-2</v>
      </c>
      <c r="AT224" s="395">
        <f>SUM(AD224,AH224,AL224,AP224)</f>
        <v>17</v>
      </c>
      <c r="AU224" s="395">
        <f t="shared" si="46"/>
        <v>24</v>
      </c>
      <c r="AV224" s="395">
        <f t="shared" si="40"/>
        <v>408</v>
      </c>
      <c r="AW224" s="396">
        <f t="shared" si="41"/>
        <v>2.0424836601307187E-4</v>
      </c>
      <c r="AX224" s="537" t="s">
        <v>222</v>
      </c>
      <c r="AZ224" s="46">
        <v>1</v>
      </c>
    </row>
    <row r="225" spans="16:52" ht="24" x14ac:dyDescent="0.25">
      <c r="P225" s="482" t="s">
        <v>1344</v>
      </c>
      <c r="Q225" s="415" t="s">
        <v>1309</v>
      </c>
      <c r="R225" s="388" t="s">
        <v>387</v>
      </c>
      <c r="S225" s="381">
        <f t="shared" si="42"/>
        <v>2024</v>
      </c>
      <c r="T225" s="483">
        <v>45419</v>
      </c>
      <c r="U225" s="483">
        <v>45419</v>
      </c>
      <c r="V225" s="500" t="s">
        <v>1887</v>
      </c>
      <c r="W225" s="538" t="s">
        <v>1888</v>
      </c>
      <c r="X225" s="497" t="s">
        <v>1410</v>
      </c>
      <c r="Y225" s="539" t="s">
        <v>1889</v>
      </c>
      <c r="Z225" s="540" t="s">
        <v>1494</v>
      </c>
      <c r="AA225" s="490">
        <v>8</v>
      </c>
      <c r="AB225" s="491" t="s">
        <v>813</v>
      </c>
      <c r="AC225" s="480">
        <v>1.5</v>
      </c>
      <c r="AD225" s="46">
        <v>5</v>
      </c>
      <c r="AE225" s="46">
        <v>24</v>
      </c>
      <c r="AF225" s="391">
        <f t="shared" si="38"/>
        <v>1.2500000000000001E-2</v>
      </c>
      <c r="AG225" s="480">
        <v>0</v>
      </c>
      <c r="AH225" s="46">
        <v>5</v>
      </c>
      <c r="AI225" s="46"/>
      <c r="AJ225" s="393">
        <f t="shared" si="43"/>
        <v>0</v>
      </c>
      <c r="AK225" s="480">
        <v>0</v>
      </c>
      <c r="AL225" s="46">
        <v>3</v>
      </c>
      <c r="AM225" s="46"/>
      <c r="AN225" s="391">
        <f t="shared" si="44"/>
        <v>0</v>
      </c>
      <c r="AO225" s="480">
        <v>0</v>
      </c>
      <c r="AP225" s="46">
        <v>4</v>
      </c>
      <c r="AQ225" s="46"/>
      <c r="AR225" s="393">
        <f t="shared" si="45"/>
        <v>0</v>
      </c>
      <c r="AS225" s="394">
        <f t="shared" si="39"/>
        <v>1.5</v>
      </c>
      <c r="AT225" s="395">
        <f t="shared" ref="AT225:AU240" si="47">SUM(AD225,AH225,AL225,AP225)</f>
        <v>17</v>
      </c>
      <c r="AU225" s="395">
        <f t="shared" si="47"/>
        <v>24</v>
      </c>
      <c r="AV225" s="395">
        <f t="shared" si="40"/>
        <v>408</v>
      </c>
      <c r="AW225" s="396">
        <f t="shared" si="41"/>
        <v>3.6764705882352941E-3</v>
      </c>
      <c r="AX225" s="492" t="s">
        <v>222</v>
      </c>
      <c r="AZ225" s="46">
        <v>1</v>
      </c>
    </row>
    <row r="226" spans="16:52" ht="24" x14ac:dyDescent="0.25">
      <c r="P226" s="482" t="s">
        <v>1344</v>
      </c>
      <c r="Q226" s="415" t="s">
        <v>1309</v>
      </c>
      <c r="R226" s="388" t="s">
        <v>387</v>
      </c>
      <c r="S226" s="381">
        <f t="shared" si="42"/>
        <v>2024</v>
      </c>
      <c r="T226" s="483">
        <v>45419</v>
      </c>
      <c r="U226" s="483">
        <v>45419</v>
      </c>
      <c r="V226" s="541" t="s">
        <v>1890</v>
      </c>
      <c r="W226" s="494" t="s">
        <v>1891</v>
      </c>
      <c r="X226" s="497" t="s">
        <v>1410</v>
      </c>
      <c r="Y226" s="542" t="s">
        <v>1892</v>
      </c>
      <c r="Z226" s="540" t="s">
        <v>1893</v>
      </c>
      <c r="AA226" s="490">
        <v>1</v>
      </c>
      <c r="AB226" s="491" t="s">
        <v>1400</v>
      </c>
      <c r="AC226" s="480">
        <v>1.5</v>
      </c>
      <c r="AD226" s="46">
        <v>5</v>
      </c>
      <c r="AE226" s="46">
        <v>24</v>
      </c>
      <c r="AF226" s="391">
        <f t="shared" si="38"/>
        <v>1.2500000000000001E-2</v>
      </c>
      <c r="AG226" s="480">
        <v>0</v>
      </c>
      <c r="AH226" s="46">
        <v>5</v>
      </c>
      <c r="AI226" s="46"/>
      <c r="AJ226" s="393">
        <f t="shared" si="43"/>
        <v>0</v>
      </c>
      <c r="AK226" s="480">
        <v>0</v>
      </c>
      <c r="AL226" s="46">
        <v>3</v>
      </c>
      <c r="AM226" s="46"/>
      <c r="AN226" s="391">
        <f t="shared" si="44"/>
        <v>0</v>
      </c>
      <c r="AO226" s="480">
        <v>0</v>
      </c>
      <c r="AP226" s="46">
        <v>4</v>
      </c>
      <c r="AQ226" s="46"/>
      <c r="AR226" s="393">
        <f t="shared" si="45"/>
        <v>0</v>
      </c>
      <c r="AS226" s="394">
        <f t="shared" si="39"/>
        <v>1.5</v>
      </c>
      <c r="AT226" s="395">
        <f t="shared" si="47"/>
        <v>17</v>
      </c>
      <c r="AU226" s="395">
        <f t="shared" si="47"/>
        <v>24</v>
      </c>
      <c r="AV226" s="395">
        <f t="shared" si="40"/>
        <v>408</v>
      </c>
      <c r="AW226" s="396">
        <f t="shared" si="41"/>
        <v>3.6764705882352941E-3</v>
      </c>
      <c r="AX226" s="492" t="s">
        <v>222</v>
      </c>
      <c r="AZ226" s="46">
        <v>1</v>
      </c>
    </row>
    <row r="227" spans="16:52" ht="15.75" x14ac:dyDescent="0.25">
      <c r="P227" s="482" t="s">
        <v>1344</v>
      </c>
      <c r="Q227" s="415" t="s">
        <v>1309</v>
      </c>
      <c r="R227" s="388" t="s">
        <v>387</v>
      </c>
      <c r="S227" s="381">
        <f t="shared" si="42"/>
        <v>2024</v>
      </c>
      <c r="T227" s="483">
        <v>45420</v>
      </c>
      <c r="U227" s="483">
        <v>45420</v>
      </c>
      <c r="V227" s="543" t="s">
        <v>1894</v>
      </c>
      <c r="W227" s="494" t="s">
        <v>1895</v>
      </c>
      <c r="X227" s="497" t="s">
        <v>1410</v>
      </c>
      <c r="Y227" s="544" t="s">
        <v>1896</v>
      </c>
      <c r="Z227" s="540" t="s">
        <v>222</v>
      </c>
      <c r="AA227" s="490" t="s">
        <v>222</v>
      </c>
      <c r="AB227" s="491" t="s">
        <v>222</v>
      </c>
      <c r="AC227" s="480">
        <v>8.3333333333333329E-2</v>
      </c>
      <c r="AD227" s="46">
        <v>5</v>
      </c>
      <c r="AE227" s="46">
        <v>24</v>
      </c>
      <c r="AF227" s="391">
        <f t="shared" si="38"/>
        <v>6.9444444444444436E-4</v>
      </c>
      <c r="AG227" s="480">
        <v>0</v>
      </c>
      <c r="AH227" s="46">
        <v>5</v>
      </c>
      <c r="AI227" s="46"/>
      <c r="AJ227" s="393">
        <f t="shared" si="43"/>
        <v>0</v>
      </c>
      <c r="AK227" s="480">
        <v>0</v>
      </c>
      <c r="AL227" s="46">
        <v>3</v>
      </c>
      <c r="AM227" s="46"/>
      <c r="AN227" s="391">
        <f t="shared" si="44"/>
        <v>0</v>
      </c>
      <c r="AO227" s="480">
        <v>0</v>
      </c>
      <c r="AP227" s="46">
        <v>4</v>
      </c>
      <c r="AQ227" s="46"/>
      <c r="AR227" s="393">
        <f t="shared" si="45"/>
        <v>0</v>
      </c>
      <c r="AS227" s="394">
        <f t="shared" si="39"/>
        <v>8.3333333333333329E-2</v>
      </c>
      <c r="AT227" s="395">
        <f t="shared" si="47"/>
        <v>17</v>
      </c>
      <c r="AU227" s="395">
        <f t="shared" si="47"/>
        <v>24</v>
      </c>
      <c r="AV227" s="395">
        <f t="shared" si="40"/>
        <v>408</v>
      </c>
      <c r="AW227" s="396">
        <f t="shared" si="41"/>
        <v>2.0424836601307187E-4</v>
      </c>
      <c r="AX227" s="492" t="s">
        <v>222</v>
      </c>
      <c r="AZ227" s="46">
        <v>1</v>
      </c>
    </row>
    <row r="228" spans="16:52" ht="24" x14ac:dyDescent="0.25">
      <c r="P228" s="482" t="s">
        <v>1344</v>
      </c>
      <c r="Q228" s="415" t="s">
        <v>1309</v>
      </c>
      <c r="R228" s="388" t="s">
        <v>387</v>
      </c>
      <c r="S228" s="381">
        <f t="shared" si="42"/>
        <v>2024</v>
      </c>
      <c r="T228" s="483">
        <v>45420</v>
      </c>
      <c r="U228" s="483">
        <v>45420</v>
      </c>
      <c r="V228" s="543" t="s">
        <v>1897</v>
      </c>
      <c r="W228" s="494" t="s">
        <v>1898</v>
      </c>
      <c r="X228" s="497" t="s">
        <v>1410</v>
      </c>
      <c r="Y228" s="544" t="s">
        <v>1896</v>
      </c>
      <c r="Z228" s="540" t="s">
        <v>222</v>
      </c>
      <c r="AA228" s="490" t="s">
        <v>222</v>
      </c>
      <c r="AB228" s="491" t="s">
        <v>222</v>
      </c>
      <c r="AC228" s="480">
        <v>8.3333333333333329E-2</v>
      </c>
      <c r="AD228" s="46">
        <v>5</v>
      </c>
      <c r="AE228" s="46">
        <v>24</v>
      </c>
      <c r="AF228" s="391">
        <f t="shared" si="38"/>
        <v>6.9444444444444436E-4</v>
      </c>
      <c r="AG228" s="480">
        <v>0</v>
      </c>
      <c r="AH228" s="46">
        <v>5</v>
      </c>
      <c r="AI228" s="46"/>
      <c r="AJ228" s="393">
        <f t="shared" si="43"/>
        <v>0</v>
      </c>
      <c r="AK228" s="480">
        <v>0</v>
      </c>
      <c r="AL228" s="46">
        <v>3</v>
      </c>
      <c r="AM228" s="46"/>
      <c r="AN228" s="391">
        <f t="shared" si="44"/>
        <v>0</v>
      </c>
      <c r="AO228" s="480">
        <v>0</v>
      </c>
      <c r="AP228" s="46">
        <v>4</v>
      </c>
      <c r="AQ228" s="46"/>
      <c r="AR228" s="393">
        <f t="shared" si="45"/>
        <v>0</v>
      </c>
      <c r="AS228" s="394">
        <f t="shared" si="39"/>
        <v>8.3333333333333329E-2</v>
      </c>
      <c r="AT228" s="395">
        <f t="shared" si="47"/>
        <v>17</v>
      </c>
      <c r="AU228" s="395">
        <f t="shared" si="47"/>
        <v>24</v>
      </c>
      <c r="AV228" s="395">
        <f t="shared" si="40"/>
        <v>408</v>
      </c>
      <c r="AW228" s="396">
        <f t="shared" si="41"/>
        <v>2.0424836601307187E-4</v>
      </c>
      <c r="AX228" s="502" t="s">
        <v>222</v>
      </c>
      <c r="AZ228" s="46">
        <v>1</v>
      </c>
    </row>
    <row r="229" spans="16:52" ht="24" x14ac:dyDescent="0.25">
      <c r="P229" s="482" t="s">
        <v>1385</v>
      </c>
      <c r="Q229" s="415" t="s">
        <v>1309</v>
      </c>
      <c r="R229" s="388" t="s">
        <v>387</v>
      </c>
      <c r="S229" s="381">
        <f t="shared" si="42"/>
        <v>2024</v>
      </c>
      <c r="T229" s="483">
        <v>45425</v>
      </c>
      <c r="U229" s="483">
        <v>45425</v>
      </c>
      <c r="V229" s="543" t="s">
        <v>1899</v>
      </c>
      <c r="W229" s="494" t="s">
        <v>1900</v>
      </c>
      <c r="X229" s="497" t="s">
        <v>1410</v>
      </c>
      <c r="Y229" s="544" t="s">
        <v>1896</v>
      </c>
      <c r="Z229" s="540" t="s">
        <v>222</v>
      </c>
      <c r="AA229" s="490" t="s">
        <v>222</v>
      </c>
      <c r="AB229" s="491" t="s">
        <v>222</v>
      </c>
      <c r="AC229" s="480">
        <v>0</v>
      </c>
      <c r="AD229" s="46">
        <v>5</v>
      </c>
      <c r="AE229" s="46"/>
      <c r="AF229" s="391">
        <f t="shared" si="38"/>
        <v>0</v>
      </c>
      <c r="AG229" s="480">
        <v>0.25</v>
      </c>
      <c r="AH229" s="46">
        <v>5</v>
      </c>
      <c r="AI229" s="46">
        <v>24</v>
      </c>
      <c r="AJ229" s="393">
        <f t="shared" si="43"/>
        <v>2.0833333333333333E-3</v>
      </c>
      <c r="AK229" s="480">
        <v>0</v>
      </c>
      <c r="AL229" s="46">
        <v>3</v>
      </c>
      <c r="AM229" s="46"/>
      <c r="AN229" s="391">
        <f t="shared" si="44"/>
        <v>0</v>
      </c>
      <c r="AO229" s="480">
        <v>0</v>
      </c>
      <c r="AP229" s="46">
        <v>4</v>
      </c>
      <c r="AQ229" s="46"/>
      <c r="AR229" s="393">
        <f t="shared" si="45"/>
        <v>0</v>
      </c>
      <c r="AS229" s="394">
        <f t="shared" si="39"/>
        <v>0.25</v>
      </c>
      <c r="AT229" s="395">
        <f t="shared" si="47"/>
        <v>17</v>
      </c>
      <c r="AU229" s="395">
        <f t="shared" si="47"/>
        <v>24</v>
      </c>
      <c r="AV229" s="395">
        <f t="shared" si="40"/>
        <v>408</v>
      </c>
      <c r="AW229" s="396">
        <f t="shared" si="41"/>
        <v>6.1274509803921568E-4</v>
      </c>
      <c r="AX229" s="492" t="s">
        <v>222</v>
      </c>
      <c r="AZ229" s="46">
        <v>1</v>
      </c>
    </row>
    <row r="230" spans="16:52" ht="24" x14ac:dyDescent="0.25">
      <c r="P230" s="482" t="s">
        <v>1385</v>
      </c>
      <c r="Q230" s="415" t="s">
        <v>1309</v>
      </c>
      <c r="R230" s="388" t="s">
        <v>387</v>
      </c>
      <c r="S230" s="381">
        <f t="shared" si="42"/>
        <v>2024</v>
      </c>
      <c r="T230" s="483">
        <v>45425</v>
      </c>
      <c r="U230" s="483">
        <v>45425</v>
      </c>
      <c r="V230" s="543" t="s">
        <v>1538</v>
      </c>
      <c r="W230" s="494" t="s">
        <v>1539</v>
      </c>
      <c r="X230" s="497" t="s">
        <v>1410</v>
      </c>
      <c r="Y230" s="544" t="s">
        <v>1896</v>
      </c>
      <c r="Z230" s="540" t="s">
        <v>222</v>
      </c>
      <c r="AA230" s="490" t="s">
        <v>222</v>
      </c>
      <c r="AB230" s="491" t="s">
        <v>222</v>
      </c>
      <c r="AC230" s="480">
        <v>0</v>
      </c>
      <c r="AD230" s="46">
        <v>5</v>
      </c>
      <c r="AE230" s="46"/>
      <c r="AF230" s="391">
        <f t="shared" si="38"/>
        <v>0</v>
      </c>
      <c r="AG230" s="480">
        <v>0.25</v>
      </c>
      <c r="AH230" s="46">
        <v>5</v>
      </c>
      <c r="AI230" s="46">
        <v>24</v>
      </c>
      <c r="AJ230" s="393">
        <f t="shared" si="43"/>
        <v>2.0833333333333333E-3</v>
      </c>
      <c r="AK230" s="480">
        <v>0</v>
      </c>
      <c r="AL230" s="46">
        <v>3</v>
      </c>
      <c r="AM230" s="46"/>
      <c r="AN230" s="391">
        <f t="shared" si="44"/>
        <v>0</v>
      </c>
      <c r="AO230" s="480">
        <v>0</v>
      </c>
      <c r="AP230" s="46">
        <v>4</v>
      </c>
      <c r="AQ230" s="46"/>
      <c r="AR230" s="393">
        <f t="shared" si="45"/>
        <v>0</v>
      </c>
      <c r="AS230" s="394">
        <f t="shared" si="39"/>
        <v>0.25</v>
      </c>
      <c r="AT230" s="395">
        <f t="shared" si="47"/>
        <v>17</v>
      </c>
      <c r="AU230" s="395">
        <f t="shared" si="47"/>
        <v>24</v>
      </c>
      <c r="AV230" s="395">
        <f t="shared" si="40"/>
        <v>408</v>
      </c>
      <c r="AW230" s="396">
        <f t="shared" si="41"/>
        <v>6.1274509803921568E-4</v>
      </c>
      <c r="AX230" s="492" t="s">
        <v>222</v>
      </c>
    </row>
    <row r="231" spans="16:52" ht="30" x14ac:dyDescent="0.25">
      <c r="P231" s="482" t="s">
        <v>1385</v>
      </c>
      <c r="Q231" s="415" t="s">
        <v>1309</v>
      </c>
      <c r="R231" s="388" t="s">
        <v>387</v>
      </c>
      <c r="S231" s="381">
        <f t="shared" si="42"/>
        <v>2024</v>
      </c>
      <c r="T231" s="496">
        <v>45425</v>
      </c>
      <c r="U231" s="496">
        <v>45425</v>
      </c>
      <c r="V231" s="498" t="s">
        <v>1883</v>
      </c>
      <c r="W231" s="538" t="s">
        <v>1429</v>
      </c>
      <c r="X231" s="497" t="s">
        <v>1410</v>
      </c>
      <c r="Y231" s="545" t="s">
        <v>1901</v>
      </c>
      <c r="Z231" s="540" t="s">
        <v>1902</v>
      </c>
      <c r="AA231" s="490">
        <v>2</v>
      </c>
      <c r="AB231" s="491" t="s">
        <v>813</v>
      </c>
      <c r="AC231" s="480">
        <v>0</v>
      </c>
      <c r="AD231" s="46">
        <v>5</v>
      </c>
      <c r="AE231" s="46"/>
      <c r="AF231" s="391">
        <f t="shared" si="38"/>
        <v>0</v>
      </c>
      <c r="AG231" s="480">
        <v>5</v>
      </c>
      <c r="AH231" s="46">
        <v>5</v>
      </c>
      <c r="AI231" s="46">
        <v>24</v>
      </c>
      <c r="AJ231" s="393">
        <f t="shared" si="43"/>
        <v>4.1666666666666664E-2</v>
      </c>
      <c r="AK231" s="480">
        <v>0</v>
      </c>
      <c r="AL231" s="46">
        <v>3</v>
      </c>
      <c r="AM231" s="46"/>
      <c r="AN231" s="391">
        <f t="shared" si="44"/>
        <v>0</v>
      </c>
      <c r="AO231" s="480">
        <v>0</v>
      </c>
      <c r="AP231" s="46">
        <v>4</v>
      </c>
      <c r="AQ231" s="46"/>
      <c r="AR231" s="393">
        <f t="shared" si="45"/>
        <v>0</v>
      </c>
      <c r="AS231" s="394">
        <f t="shared" ref="AS231:AS273" si="48">SUM(AC231,AG231,AK231,AO231,)</f>
        <v>5</v>
      </c>
      <c r="AT231" s="395">
        <f t="shared" si="47"/>
        <v>17</v>
      </c>
      <c r="AU231" s="395">
        <f t="shared" si="47"/>
        <v>24</v>
      </c>
      <c r="AV231" s="395">
        <f t="shared" ref="AV231:AV273" si="49">AT231*AU231</f>
        <v>408</v>
      </c>
      <c r="AW231" s="396">
        <f t="shared" ref="AW231:AW273" si="50">AS231/(AT231*AU231)</f>
        <v>1.2254901960784314E-2</v>
      </c>
      <c r="AX231" s="492" t="s">
        <v>222</v>
      </c>
      <c r="AZ231" s="46">
        <v>1</v>
      </c>
    </row>
    <row r="232" spans="16:52" ht="30" x14ac:dyDescent="0.25">
      <c r="P232" s="482" t="s">
        <v>1385</v>
      </c>
      <c r="Q232" s="415" t="s">
        <v>1309</v>
      </c>
      <c r="R232" s="388" t="s">
        <v>387</v>
      </c>
      <c r="S232" s="381">
        <f t="shared" si="42"/>
        <v>2024</v>
      </c>
      <c r="T232" s="483">
        <v>45428</v>
      </c>
      <c r="U232" s="483">
        <v>45428</v>
      </c>
      <c r="V232" s="485" t="s">
        <v>1491</v>
      </c>
      <c r="W232" s="494" t="s">
        <v>1492</v>
      </c>
      <c r="X232" s="495" t="s">
        <v>1369</v>
      </c>
      <c r="Y232" s="545" t="s">
        <v>1903</v>
      </c>
      <c r="Z232" s="540" t="s">
        <v>1904</v>
      </c>
      <c r="AA232" s="490">
        <v>1</v>
      </c>
      <c r="AB232" s="491" t="s">
        <v>1400</v>
      </c>
      <c r="AC232" s="480">
        <v>0</v>
      </c>
      <c r="AD232" s="46">
        <v>5</v>
      </c>
      <c r="AE232" s="46"/>
      <c r="AF232" s="391">
        <f t="shared" si="38"/>
        <v>0</v>
      </c>
      <c r="AG232" s="480">
        <v>0.75</v>
      </c>
      <c r="AH232" s="46">
        <v>5</v>
      </c>
      <c r="AI232" s="46">
        <v>16</v>
      </c>
      <c r="AJ232" s="393">
        <f t="shared" si="43"/>
        <v>9.3749999999999997E-3</v>
      </c>
      <c r="AK232" s="480">
        <v>0</v>
      </c>
      <c r="AL232" s="46">
        <v>3</v>
      </c>
      <c r="AM232" s="46"/>
      <c r="AN232" s="391">
        <f t="shared" si="44"/>
        <v>0</v>
      </c>
      <c r="AO232" s="480">
        <v>0</v>
      </c>
      <c r="AP232" s="46">
        <v>4</v>
      </c>
      <c r="AQ232" s="46"/>
      <c r="AR232" s="393">
        <f t="shared" si="45"/>
        <v>0</v>
      </c>
      <c r="AS232" s="394">
        <f t="shared" si="48"/>
        <v>0.75</v>
      </c>
      <c r="AT232" s="395">
        <f t="shared" si="47"/>
        <v>17</v>
      </c>
      <c r="AU232" s="395">
        <f t="shared" si="47"/>
        <v>16</v>
      </c>
      <c r="AV232" s="395">
        <f t="shared" si="49"/>
        <v>272</v>
      </c>
      <c r="AW232" s="396">
        <f t="shared" si="50"/>
        <v>2.7573529411764708E-3</v>
      </c>
      <c r="AX232" s="502" t="s">
        <v>222</v>
      </c>
      <c r="AZ232" s="46">
        <v>1</v>
      </c>
    </row>
    <row r="233" spans="16:52" ht="30" x14ac:dyDescent="0.25">
      <c r="P233" s="482" t="s">
        <v>1385</v>
      </c>
      <c r="Q233" s="415" t="s">
        <v>1309</v>
      </c>
      <c r="R233" s="388" t="s">
        <v>387</v>
      </c>
      <c r="S233" s="381">
        <f t="shared" si="42"/>
        <v>2024</v>
      </c>
      <c r="T233" s="483">
        <v>45428</v>
      </c>
      <c r="U233" s="483">
        <v>45428</v>
      </c>
      <c r="V233" s="485" t="s">
        <v>1905</v>
      </c>
      <c r="W233" s="494" t="s">
        <v>1906</v>
      </c>
      <c r="X233" s="495" t="s">
        <v>1369</v>
      </c>
      <c r="Y233" s="545" t="s">
        <v>1903</v>
      </c>
      <c r="Z233" s="540" t="s">
        <v>1904</v>
      </c>
      <c r="AA233" s="506">
        <v>1</v>
      </c>
      <c r="AB233" s="491" t="s">
        <v>1400</v>
      </c>
      <c r="AC233" s="480">
        <v>0</v>
      </c>
      <c r="AD233" s="46">
        <v>5</v>
      </c>
      <c r="AE233" s="46"/>
      <c r="AF233" s="391">
        <f t="shared" ref="AF233:AF273" si="51">IFERROR(AC233/(AD233*AE233),0)</f>
        <v>0</v>
      </c>
      <c r="AG233" s="480">
        <v>0.75</v>
      </c>
      <c r="AH233" s="46">
        <v>5</v>
      </c>
      <c r="AI233" s="46">
        <v>16</v>
      </c>
      <c r="AJ233" s="393">
        <f t="shared" si="43"/>
        <v>9.3749999999999997E-3</v>
      </c>
      <c r="AK233" s="480">
        <v>0</v>
      </c>
      <c r="AL233" s="46">
        <v>3</v>
      </c>
      <c r="AM233" s="46"/>
      <c r="AN233" s="391">
        <f t="shared" si="44"/>
        <v>0</v>
      </c>
      <c r="AO233" s="480">
        <v>0</v>
      </c>
      <c r="AP233" s="46">
        <v>4</v>
      </c>
      <c r="AQ233" s="46"/>
      <c r="AR233" s="393">
        <f t="shared" si="45"/>
        <v>0</v>
      </c>
      <c r="AS233" s="394">
        <f t="shared" si="48"/>
        <v>0.75</v>
      </c>
      <c r="AT233" s="395">
        <f t="shared" si="47"/>
        <v>17</v>
      </c>
      <c r="AU233" s="395">
        <f t="shared" si="47"/>
        <v>16</v>
      </c>
      <c r="AV233" s="395">
        <f t="shared" si="49"/>
        <v>272</v>
      </c>
      <c r="AW233" s="396">
        <f t="shared" si="50"/>
        <v>2.7573529411764708E-3</v>
      </c>
      <c r="AX233" s="546" t="s">
        <v>222</v>
      </c>
    </row>
    <row r="234" spans="16:52" ht="30" x14ac:dyDescent="0.25">
      <c r="P234" s="482" t="s">
        <v>1439</v>
      </c>
      <c r="Q234" s="415" t="s">
        <v>1309</v>
      </c>
      <c r="R234" s="388" t="s">
        <v>387</v>
      </c>
      <c r="S234" s="381">
        <f t="shared" si="42"/>
        <v>2024</v>
      </c>
      <c r="T234" s="483">
        <v>45440</v>
      </c>
      <c r="U234" s="483">
        <v>45440</v>
      </c>
      <c r="V234" s="547" t="s">
        <v>1803</v>
      </c>
      <c r="W234" s="494" t="s">
        <v>1804</v>
      </c>
      <c r="X234" s="497" t="s">
        <v>1375</v>
      </c>
      <c r="Y234" s="548" t="s">
        <v>1907</v>
      </c>
      <c r="Z234" s="540" t="s">
        <v>1908</v>
      </c>
      <c r="AA234" s="506">
        <v>2</v>
      </c>
      <c r="AB234" s="507" t="s">
        <v>813</v>
      </c>
      <c r="AC234" s="480">
        <v>0</v>
      </c>
      <c r="AD234" s="46">
        <v>5</v>
      </c>
      <c r="AE234" s="46"/>
      <c r="AF234" s="391">
        <f t="shared" si="51"/>
        <v>0</v>
      </c>
      <c r="AG234" s="480">
        <v>0</v>
      </c>
      <c r="AH234" s="46">
        <v>5</v>
      </c>
      <c r="AI234" s="46"/>
      <c r="AJ234" s="393">
        <f t="shared" si="43"/>
        <v>0</v>
      </c>
      <c r="AK234" s="480">
        <v>0</v>
      </c>
      <c r="AL234" s="46">
        <v>3</v>
      </c>
      <c r="AM234" s="46"/>
      <c r="AN234" s="391">
        <f t="shared" si="44"/>
        <v>0</v>
      </c>
      <c r="AO234" s="480">
        <v>0.58333333333333337</v>
      </c>
      <c r="AP234" s="46">
        <v>4</v>
      </c>
      <c r="AQ234" s="46">
        <v>24</v>
      </c>
      <c r="AR234" s="393">
        <f t="shared" si="45"/>
        <v>6.076388888888889E-3</v>
      </c>
      <c r="AS234" s="394">
        <f t="shared" si="48"/>
        <v>0.58333333333333337</v>
      </c>
      <c r="AT234" s="395">
        <f t="shared" si="47"/>
        <v>17</v>
      </c>
      <c r="AU234" s="395">
        <f>SUM(AE234,AI234,AM234,AQ234)</f>
        <v>24</v>
      </c>
      <c r="AV234" s="395">
        <f t="shared" si="49"/>
        <v>408</v>
      </c>
      <c r="AW234" s="396">
        <f t="shared" si="50"/>
        <v>1.4297385620915034E-3</v>
      </c>
      <c r="AX234" s="502" t="s">
        <v>222</v>
      </c>
      <c r="AZ234" s="46">
        <v>1</v>
      </c>
    </row>
    <row r="235" spans="16:52" ht="15.75" x14ac:dyDescent="0.25">
      <c r="P235" s="482" t="s">
        <v>1439</v>
      </c>
      <c r="Q235" s="415" t="s">
        <v>1309</v>
      </c>
      <c r="R235" s="388" t="s">
        <v>387</v>
      </c>
      <c r="S235" s="381">
        <f t="shared" si="42"/>
        <v>2024</v>
      </c>
      <c r="T235" s="483">
        <v>45440</v>
      </c>
      <c r="U235" s="483">
        <v>45440</v>
      </c>
      <c r="V235" s="549" t="s">
        <v>1718</v>
      </c>
      <c r="W235" s="494" t="s">
        <v>1719</v>
      </c>
      <c r="X235" s="497" t="s">
        <v>1375</v>
      </c>
      <c r="Y235" s="486" t="s">
        <v>1909</v>
      </c>
      <c r="Z235" s="540" t="s">
        <v>1910</v>
      </c>
      <c r="AA235" s="506">
        <v>1</v>
      </c>
      <c r="AB235" s="507" t="s">
        <v>1400</v>
      </c>
      <c r="AC235" s="480">
        <v>0</v>
      </c>
      <c r="AD235" s="46">
        <v>5</v>
      </c>
      <c r="AE235" s="46"/>
      <c r="AF235" s="391">
        <f t="shared" si="51"/>
        <v>0</v>
      </c>
      <c r="AG235" s="480">
        <v>0</v>
      </c>
      <c r="AH235" s="46">
        <v>5</v>
      </c>
      <c r="AI235" s="46"/>
      <c r="AJ235" s="393">
        <f t="shared" si="43"/>
        <v>0</v>
      </c>
      <c r="AK235" s="480">
        <v>0</v>
      </c>
      <c r="AL235" s="46">
        <v>3</v>
      </c>
      <c r="AM235" s="46"/>
      <c r="AN235" s="391">
        <f t="shared" si="44"/>
        <v>0</v>
      </c>
      <c r="AO235" s="480">
        <v>0.5</v>
      </c>
      <c r="AP235" s="46">
        <v>4</v>
      </c>
      <c r="AQ235" s="46">
        <v>24</v>
      </c>
      <c r="AR235" s="393">
        <f t="shared" si="45"/>
        <v>5.208333333333333E-3</v>
      </c>
      <c r="AS235" s="394">
        <f t="shared" si="48"/>
        <v>0.5</v>
      </c>
      <c r="AT235" s="395">
        <f t="shared" si="47"/>
        <v>17</v>
      </c>
      <c r="AU235" s="395">
        <f t="shared" si="47"/>
        <v>24</v>
      </c>
      <c r="AV235" s="395">
        <f t="shared" si="49"/>
        <v>408</v>
      </c>
      <c r="AW235" s="396">
        <f t="shared" si="50"/>
        <v>1.2254901960784314E-3</v>
      </c>
      <c r="AX235" s="492" t="s">
        <v>222</v>
      </c>
      <c r="AZ235" s="46">
        <v>1</v>
      </c>
    </row>
    <row r="236" spans="16:52" ht="24" x14ac:dyDescent="0.25">
      <c r="P236" s="482" t="s">
        <v>1439</v>
      </c>
      <c r="Q236" s="415" t="s">
        <v>1309</v>
      </c>
      <c r="R236" s="388" t="s">
        <v>387</v>
      </c>
      <c r="S236" s="381">
        <f t="shared" si="42"/>
        <v>2024</v>
      </c>
      <c r="T236" s="483">
        <v>45442</v>
      </c>
      <c r="U236" s="483">
        <v>45442</v>
      </c>
      <c r="V236" s="547" t="s">
        <v>1803</v>
      </c>
      <c r="W236" s="494" t="s">
        <v>1911</v>
      </c>
      <c r="X236" s="497" t="s">
        <v>1375</v>
      </c>
      <c r="Y236" s="550" t="s">
        <v>1912</v>
      </c>
      <c r="Z236" s="540" t="s">
        <v>1913</v>
      </c>
      <c r="AA236" s="506">
        <v>1</v>
      </c>
      <c r="AB236" s="507" t="s">
        <v>813</v>
      </c>
      <c r="AC236" s="480">
        <v>0</v>
      </c>
      <c r="AD236" s="46">
        <v>5</v>
      </c>
      <c r="AE236" s="46"/>
      <c r="AF236" s="391">
        <f t="shared" si="51"/>
        <v>0</v>
      </c>
      <c r="AG236" s="480">
        <v>0</v>
      </c>
      <c r="AH236" s="46">
        <v>5</v>
      </c>
      <c r="AI236" s="46"/>
      <c r="AJ236" s="393">
        <f t="shared" si="43"/>
        <v>0</v>
      </c>
      <c r="AK236" s="480">
        <v>0</v>
      </c>
      <c r="AL236" s="46">
        <v>3</v>
      </c>
      <c r="AM236" s="46"/>
      <c r="AN236" s="391">
        <f t="shared" si="44"/>
        <v>0</v>
      </c>
      <c r="AO236" s="480">
        <v>1</v>
      </c>
      <c r="AP236" s="46">
        <v>4</v>
      </c>
      <c r="AQ236" s="46">
        <v>24</v>
      </c>
      <c r="AR236" s="393">
        <f t="shared" si="45"/>
        <v>1.0416666666666666E-2</v>
      </c>
      <c r="AS236" s="394">
        <f t="shared" si="48"/>
        <v>1</v>
      </c>
      <c r="AT236" s="395">
        <f t="shared" si="47"/>
        <v>17</v>
      </c>
      <c r="AU236" s="395">
        <f t="shared" si="47"/>
        <v>24</v>
      </c>
      <c r="AV236" s="395">
        <f t="shared" si="49"/>
        <v>408</v>
      </c>
      <c r="AW236" s="396">
        <f t="shared" si="50"/>
        <v>2.4509803921568627E-3</v>
      </c>
      <c r="AX236" s="492" t="s">
        <v>222</v>
      </c>
      <c r="AZ236" s="46">
        <v>1</v>
      </c>
    </row>
    <row r="237" spans="16:52" ht="15.75" x14ac:dyDescent="0.25">
      <c r="P237" s="482" t="s">
        <v>1439</v>
      </c>
      <c r="Q237" s="415" t="s">
        <v>1309</v>
      </c>
      <c r="R237" s="388" t="s">
        <v>387</v>
      </c>
      <c r="S237" s="381">
        <f t="shared" si="42"/>
        <v>2024</v>
      </c>
      <c r="T237" s="483">
        <v>45443</v>
      </c>
      <c r="U237" s="483">
        <v>45443</v>
      </c>
      <c r="V237" s="498" t="s">
        <v>1914</v>
      </c>
      <c r="W237" s="494" t="s">
        <v>1587</v>
      </c>
      <c r="X237" s="497" t="s">
        <v>1364</v>
      </c>
      <c r="Y237" s="548" t="s">
        <v>1915</v>
      </c>
      <c r="Z237" s="540" t="s">
        <v>222</v>
      </c>
      <c r="AA237" s="506" t="s">
        <v>222</v>
      </c>
      <c r="AB237" s="507" t="s">
        <v>222</v>
      </c>
      <c r="AC237" s="480">
        <v>0</v>
      </c>
      <c r="AD237" s="46">
        <v>5</v>
      </c>
      <c r="AE237" s="46"/>
      <c r="AF237" s="391">
        <f t="shared" si="51"/>
        <v>0</v>
      </c>
      <c r="AG237" s="480">
        <v>0</v>
      </c>
      <c r="AH237" s="46">
        <v>5</v>
      </c>
      <c r="AI237" s="46"/>
      <c r="AJ237" s="393">
        <f t="shared" si="43"/>
        <v>0</v>
      </c>
      <c r="AK237" s="480">
        <v>0</v>
      </c>
      <c r="AL237" s="46">
        <v>3</v>
      </c>
      <c r="AM237" s="46"/>
      <c r="AN237" s="391">
        <f t="shared" si="44"/>
        <v>0</v>
      </c>
      <c r="AO237" s="480">
        <v>0.25</v>
      </c>
      <c r="AP237" s="46">
        <v>4</v>
      </c>
      <c r="AQ237" s="46">
        <v>8</v>
      </c>
      <c r="AR237" s="393">
        <f t="shared" si="45"/>
        <v>7.8125E-3</v>
      </c>
      <c r="AS237" s="394">
        <f t="shared" si="48"/>
        <v>0.25</v>
      </c>
      <c r="AT237" s="395">
        <f t="shared" si="47"/>
        <v>17</v>
      </c>
      <c r="AU237" s="395">
        <f t="shared" si="47"/>
        <v>8</v>
      </c>
      <c r="AV237" s="395">
        <f t="shared" si="49"/>
        <v>136</v>
      </c>
      <c r="AW237" s="396">
        <f t="shared" si="50"/>
        <v>1.838235294117647E-3</v>
      </c>
      <c r="AX237" s="492" t="s">
        <v>222</v>
      </c>
      <c r="AZ237" s="46">
        <v>1</v>
      </c>
    </row>
    <row r="238" spans="16:52" ht="30.75" thickBot="1" x14ac:dyDescent="0.3">
      <c r="P238" s="519" t="s">
        <v>1439</v>
      </c>
      <c r="Q238" s="415" t="s">
        <v>1309</v>
      </c>
      <c r="R238" s="388" t="s">
        <v>387</v>
      </c>
      <c r="S238" s="381">
        <f t="shared" si="42"/>
        <v>2024</v>
      </c>
      <c r="T238" s="520">
        <v>45443</v>
      </c>
      <c r="U238" s="520">
        <v>45443</v>
      </c>
      <c r="V238" s="521" t="s">
        <v>1548</v>
      </c>
      <c r="W238" s="522" t="s">
        <v>1549</v>
      </c>
      <c r="X238" s="523" t="s">
        <v>1357</v>
      </c>
      <c r="Y238" s="551" t="s">
        <v>1916</v>
      </c>
      <c r="Z238" s="552" t="s">
        <v>222</v>
      </c>
      <c r="AA238" s="526" t="s">
        <v>222</v>
      </c>
      <c r="AB238" s="527" t="s">
        <v>222</v>
      </c>
      <c r="AC238" s="480">
        <v>0</v>
      </c>
      <c r="AD238" s="46">
        <v>5</v>
      </c>
      <c r="AE238" s="46"/>
      <c r="AF238" s="391">
        <f t="shared" si="51"/>
        <v>0</v>
      </c>
      <c r="AG238" s="480">
        <v>0</v>
      </c>
      <c r="AH238" s="46">
        <v>5</v>
      </c>
      <c r="AI238" s="46"/>
      <c r="AJ238" s="393">
        <f t="shared" si="43"/>
        <v>0</v>
      </c>
      <c r="AK238" s="480">
        <v>0</v>
      </c>
      <c r="AL238" s="46">
        <v>3</v>
      </c>
      <c r="AM238" s="46"/>
      <c r="AN238" s="391">
        <f t="shared" si="44"/>
        <v>0</v>
      </c>
      <c r="AO238" s="480">
        <v>0.5</v>
      </c>
      <c r="AP238" s="46">
        <v>4</v>
      </c>
      <c r="AQ238" s="46">
        <v>16</v>
      </c>
      <c r="AR238" s="393">
        <f t="shared" si="45"/>
        <v>7.8125E-3</v>
      </c>
      <c r="AS238" s="394">
        <f t="shared" si="48"/>
        <v>0.5</v>
      </c>
      <c r="AT238" s="395">
        <f t="shared" si="47"/>
        <v>17</v>
      </c>
      <c r="AU238" s="395">
        <f t="shared" si="47"/>
        <v>16</v>
      </c>
      <c r="AV238" s="395">
        <f t="shared" si="49"/>
        <v>272</v>
      </c>
      <c r="AW238" s="396">
        <f t="shared" si="50"/>
        <v>1.838235294117647E-3</v>
      </c>
      <c r="AX238" s="528" t="s">
        <v>222</v>
      </c>
      <c r="AZ238" s="46">
        <v>1</v>
      </c>
    </row>
    <row r="239" spans="16:52" ht="30" x14ac:dyDescent="0.25">
      <c r="P239" s="553" t="s">
        <v>1344</v>
      </c>
      <c r="Q239" s="415" t="s">
        <v>1304</v>
      </c>
      <c r="R239" s="388" t="s">
        <v>388</v>
      </c>
      <c r="S239" s="381">
        <f t="shared" si="42"/>
        <v>2024</v>
      </c>
      <c r="T239" s="554">
        <v>45446</v>
      </c>
      <c r="U239" s="554">
        <v>45446</v>
      </c>
      <c r="V239" s="555" t="s">
        <v>1691</v>
      </c>
      <c r="W239" s="556" t="s">
        <v>1692</v>
      </c>
      <c r="X239" s="557" t="s">
        <v>1442</v>
      </c>
      <c r="Y239" s="558" t="s">
        <v>1878</v>
      </c>
      <c r="Z239" s="559" t="s">
        <v>222</v>
      </c>
      <c r="AA239" s="560" t="s">
        <v>222</v>
      </c>
      <c r="AB239" s="561" t="s">
        <v>222</v>
      </c>
      <c r="AC239" s="562">
        <v>8</v>
      </c>
      <c r="AD239" s="563">
        <v>5</v>
      </c>
      <c r="AE239" s="563">
        <v>8</v>
      </c>
      <c r="AF239" s="391">
        <f t="shared" si="51"/>
        <v>0.2</v>
      </c>
      <c r="AG239" s="564">
        <v>0</v>
      </c>
      <c r="AH239" s="563">
        <v>5</v>
      </c>
      <c r="AI239" s="563"/>
      <c r="AJ239" s="393">
        <f t="shared" si="43"/>
        <v>0</v>
      </c>
      <c r="AK239" s="565">
        <v>0</v>
      </c>
      <c r="AL239" s="566">
        <v>3</v>
      </c>
      <c r="AM239" s="563"/>
      <c r="AN239" s="391">
        <f t="shared" si="44"/>
        <v>0</v>
      </c>
      <c r="AO239" s="564">
        <v>0</v>
      </c>
      <c r="AP239" s="563">
        <v>5</v>
      </c>
      <c r="AQ239" s="563"/>
      <c r="AR239" s="393">
        <f t="shared" si="45"/>
        <v>0</v>
      </c>
      <c r="AS239" s="394">
        <f t="shared" si="48"/>
        <v>8</v>
      </c>
      <c r="AT239" s="395">
        <f t="shared" si="47"/>
        <v>18</v>
      </c>
      <c r="AU239" s="395">
        <f t="shared" si="47"/>
        <v>8</v>
      </c>
      <c r="AV239" s="395">
        <f t="shared" si="49"/>
        <v>144</v>
      </c>
      <c r="AW239" s="396">
        <f t="shared" si="50"/>
        <v>5.5555555555555552E-2</v>
      </c>
      <c r="AX239" s="567" t="s">
        <v>222</v>
      </c>
    </row>
    <row r="240" spans="16:52" ht="30" x14ac:dyDescent="0.25">
      <c r="P240" s="482" t="s">
        <v>1344</v>
      </c>
      <c r="Q240" s="415" t="s">
        <v>1304</v>
      </c>
      <c r="R240" s="388" t="s">
        <v>388</v>
      </c>
      <c r="S240" s="381">
        <f t="shared" si="42"/>
        <v>2024</v>
      </c>
      <c r="T240" s="484">
        <v>45446</v>
      </c>
      <c r="U240" s="484">
        <v>45446</v>
      </c>
      <c r="V240" s="568" t="s">
        <v>1381</v>
      </c>
      <c r="W240" s="569" t="s">
        <v>1382</v>
      </c>
      <c r="X240" s="570" t="s">
        <v>1347</v>
      </c>
      <c r="Y240" s="571" t="s">
        <v>1917</v>
      </c>
      <c r="Z240" s="572" t="s">
        <v>222</v>
      </c>
      <c r="AA240" s="573" t="s">
        <v>222</v>
      </c>
      <c r="AB240" s="574" t="s">
        <v>222</v>
      </c>
      <c r="AC240" s="575">
        <v>1</v>
      </c>
      <c r="AD240" s="576">
        <v>5</v>
      </c>
      <c r="AE240" s="576">
        <v>16</v>
      </c>
      <c r="AF240" s="391">
        <f t="shared" si="51"/>
        <v>1.2500000000000001E-2</v>
      </c>
      <c r="AG240" s="577">
        <v>0</v>
      </c>
      <c r="AH240" s="578">
        <v>5</v>
      </c>
      <c r="AI240" s="578"/>
      <c r="AJ240" s="393">
        <f t="shared" si="43"/>
        <v>0</v>
      </c>
      <c r="AK240" s="579">
        <v>0</v>
      </c>
      <c r="AL240" s="580">
        <v>3</v>
      </c>
      <c r="AM240" s="576"/>
      <c r="AN240" s="391">
        <f t="shared" si="44"/>
        <v>0</v>
      </c>
      <c r="AO240" s="577">
        <v>0</v>
      </c>
      <c r="AP240" s="578">
        <v>5</v>
      </c>
      <c r="AQ240" s="578"/>
      <c r="AR240" s="393">
        <f t="shared" si="45"/>
        <v>0</v>
      </c>
      <c r="AS240" s="394">
        <f t="shared" si="48"/>
        <v>1</v>
      </c>
      <c r="AT240" s="395">
        <f t="shared" si="47"/>
        <v>18</v>
      </c>
      <c r="AU240" s="395">
        <f t="shared" si="47"/>
        <v>16</v>
      </c>
      <c r="AV240" s="395">
        <f t="shared" si="49"/>
        <v>288</v>
      </c>
      <c r="AW240" s="396">
        <f t="shared" si="50"/>
        <v>3.472222222222222E-3</v>
      </c>
      <c r="AX240" s="581" t="s">
        <v>1918</v>
      </c>
      <c r="AZ240" s="46">
        <v>1</v>
      </c>
    </row>
    <row r="241" spans="16:52" ht="30" x14ac:dyDescent="0.25">
      <c r="P241" s="582" t="s">
        <v>1344</v>
      </c>
      <c r="Q241" s="415" t="s">
        <v>1304</v>
      </c>
      <c r="R241" s="388" t="s">
        <v>388</v>
      </c>
      <c r="S241" s="381">
        <f t="shared" si="42"/>
        <v>2024</v>
      </c>
      <c r="T241" s="583">
        <v>45447</v>
      </c>
      <c r="U241" s="583">
        <v>45447</v>
      </c>
      <c r="V241" s="584" t="s">
        <v>1691</v>
      </c>
      <c r="W241" s="585" t="s">
        <v>1692</v>
      </c>
      <c r="X241" s="586" t="s">
        <v>1442</v>
      </c>
      <c r="Y241" s="587" t="s">
        <v>1878</v>
      </c>
      <c r="Z241" s="588" t="s">
        <v>222</v>
      </c>
      <c r="AA241" s="589" t="s">
        <v>222</v>
      </c>
      <c r="AB241" s="590" t="s">
        <v>222</v>
      </c>
      <c r="AC241" s="591">
        <v>2.5</v>
      </c>
      <c r="AD241" s="592">
        <v>5</v>
      </c>
      <c r="AE241" s="592">
        <v>8</v>
      </c>
      <c r="AF241" s="391">
        <f t="shared" si="51"/>
        <v>6.25E-2</v>
      </c>
      <c r="AG241" s="593">
        <v>0</v>
      </c>
      <c r="AH241" s="592">
        <v>5</v>
      </c>
      <c r="AI241" s="592"/>
      <c r="AJ241" s="393">
        <f t="shared" si="43"/>
        <v>0</v>
      </c>
      <c r="AK241" s="594">
        <v>0</v>
      </c>
      <c r="AL241" s="595">
        <v>3</v>
      </c>
      <c r="AM241" s="592"/>
      <c r="AN241" s="391">
        <f t="shared" si="44"/>
        <v>0</v>
      </c>
      <c r="AO241" s="593">
        <v>0</v>
      </c>
      <c r="AP241" s="592">
        <v>5</v>
      </c>
      <c r="AQ241" s="592"/>
      <c r="AR241" s="393">
        <f t="shared" si="45"/>
        <v>0</v>
      </c>
      <c r="AS241" s="394">
        <f t="shared" si="48"/>
        <v>2.5</v>
      </c>
      <c r="AT241" s="395">
        <f t="shared" ref="AT241:AU273" si="52">SUM(AD241,AH241,AL241,AP241)</f>
        <v>18</v>
      </c>
      <c r="AU241" s="395">
        <f t="shared" si="52"/>
        <v>8</v>
      </c>
      <c r="AV241" s="395">
        <f t="shared" si="49"/>
        <v>144</v>
      </c>
      <c r="AW241" s="396">
        <f t="shared" si="50"/>
        <v>1.7361111111111112E-2</v>
      </c>
      <c r="AX241" s="596" t="s">
        <v>222</v>
      </c>
    </row>
    <row r="242" spans="16:52" ht="45" x14ac:dyDescent="0.25">
      <c r="P242" s="482" t="s">
        <v>1344</v>
      </c>
      <c r="Q242" s="415" t="s">
        <v>1304</v>
      </c>
      <c r="R242" s="388" t="s">
        <v>388</v>
      </c>
      <c r="S242" s="381">
        <f t="shared" si="42"/>
        <v>2024</v>
      </c>
      <c r="T242" s="597">
        <v>45447</v>
      </c>
      <c r="U242" s="597">
        <v>45447</v>
      </c>
      <c r="V242" s="598" t="s">
        <v>1859</v>
      </c>
      <c r="W242" s="569" t="s">
        <v>1860</v>
      </c>
      <c r="X242" s="570" t="s">
        <v>1364</v>
      </c>
      <c r="Y242" s="599" t="s">
        <v>1919</v>
      </c>
      <c r="Z242" s="600" t="s">
        <v>1920</v>
      </c>
      <c r="AA242" s="601" t="s">
        <v>1830</v>
      </c>
      <c r="AB242" s="602" t="s">
        <v>1921</v>
      </c>
      <c r="AC242" s="603">
        <v>8</v>
      </c>
      <c r="AD242" s="576">
        <v>5</v>
      </c>
      <c r="AE242" s="576">
        <v>16</v>
      </c>
      <c r="AF242" s="391">
        <f t="shared" si="51"/>
        <v>0.1</v>
      </c>
      <c r="AG242" s="577">
        <v>0</v>
      </c>
      <c r="AH242" s="578">
        <v>5</v>
      </c>
      <c r="AI242" s="578"/>
      <c r="AJ242" s="393">
        <f t="shared" si="43"/>
        <v>0</v>
      </c>
      <c r="AK242" s="579">
        <v>0</v>
      </c>
      <c r="AL242" s="580">
        <v>3</v>
      </c>
      <c r="AM242" s="576"/>
      <c r="AN242" s="391">
        <f t="shared" si="44"/>
        <v>0</v>
      </c>
      <c r="AO242" s="577">
        <v>0</v>
      </c>
      <c r="AP242" s="578">
        <v>5</v>
      </c>
      <c r="AQ242" s="578"/>
      <c r="AR242" s="393">
        <f t="shared" si="45"/>
        <v>0</v>
      </c>
      <c r="AS242" s="394">
        <f t="shared" si="48"/>
        <v>8</v>
      </c>
      <c r="AT242" s="395">
        <f t="shared" si="52"/>
        <v>18</v>
      </c>
      <c r="AU242" s="395">
        <f t="shared" si="52"/>
        <v>16</v>
      </c>
      <c r="AV242" s="395">
        <f t="shared" si="49"/>
        <v>288</v>
      </c>
      <c r="AW242" s="396">
        <f t="shared" si="50"/>
        <v>2.7777777777777776E-2</v>
      </c>
      <c r="AX242" s="581" t="s">
        <v>1918</v>
      </c>
      <c r="AZ242" s="46">
        <v>1</v>
      </c>
    </row>
    <row r="243" spans="16:52" ht="24" x14ac:dyDescent="0.25">
      <c r="P243" s="482" t="s">
        <v>1344</v>
      </c>
      <c r="Q243" s="415" t="s">
        <v>1304</v>
      </c>
      <c r="R243" s="388" t="s">
        <v>388</v>
      </c>
      <c r="S243" s="381">
        <f t="shared" si="42"/>
        <v>2024</v>
      </c>
      <c r="T243" s="597">
        <v>45448</v>
      </c>
      <c r="U243" s="597">
        <v>45448</v>
      </c>
      <c r="V243" s="604" t="s">
        <v>1691</v>
      </c>
      <c r="W243" s="569" t="s">
        <v>1692</v>
      </c>
      <c r="X243" s="570" t="s">
        <v>1442</v>
      </c>
      <c r="Y243" s="605" t="s">
        <v>1922</v>
      </c>
      <c r="Z243" s="606" t="s">
        <v>222</v>
      </c>
      <c r="AA243" s="506" t="s">
        <v>222</v>
      </c>
      <c r="AB243" s="491" t="s">
        <v>222</v>
      </c>
      <c r="AC243" s="603">
        <f>45/60</f>
        <v>0.75</v>
      </c>
      <c r="AD243" s="576">
        <v>5</v>
      </c>
      <c r="AE243" s="576">
        <v>8</v>
      </c>
      <c r="AF243" s="391">
        <f t="shared" si="51"/>
        <v>1.8749999999999999E-2</v>
      </c>
      <c r="AG243" s="577">
        <v>0</v>
      </c>
      <c r="AH243" s="578">
        <v>5</v>
      </c>
      <c r="AI243" s="578"/>
      <c r="AJ243" s="393">
        <f t="shared" si="43"/>
        <v>0</v>
      </c>
      <c r="AK243" s="579">
        <v>0</v>
      </c>
      <c r="AL243" s="580">
        <v>3</v>
      </c>
      <c r="AM243" s="576"/>
      <c r="AN243" s="391">
        <f t="shared" si="44"/>
        <v>0</v>
      </c>
      <c r="AO243" s="577">
        <v>0</v>
      </c>
      <c r="AP243" s="578">
        <v>5</v>
      </c>
      <c r="AQ243" s="578"/>
      <c r="AR243" s="393">
        <f t="shared" si="45"/>
        <v>0</v>
      </c>
      <c r="AS243" s="394">
        <f t="shared" si="48"/>
        <v>0.75</v>
      </c>
      <c r="AT243" s="395">
        <f t="shared" si="52"/>
        <v>18</v>
      </c>
      <c r="AU243" s="395">
        <f t="shared" si="52"/>
        <v>8</v>
      </c>
      <c r="AV243" s="395">
        <f t="shared" si="49"/>
        <v>144</v>
      </c>
      <c r="AW243" s="396">
        <f t="shared" si="50"/>
        <v>5.208333333333333E-3</v>
      </c>
      <c r="AX243" s="581" t="s">
        <v>222</v>
      </c>
      <c r="AZ243" s="46">
        <v>1</v>
      </c>
    </row>
    <row r="244" spans="16:52" ht="30" x14ac:dyDescent="0.25">
      <c r="P244" s="482" t="s">
        <v>1344</v>
      </c>
      <c r="Q244" s="415" t="s">
        <v>1304</v>
      </c>
      <c r="R244" s="388" t="s">
        <v>388</v>
      </c>
      <c r="S244" s="381">
        <f t="shared" si="42"/>
        <v>2024</v>
      </c>
      <c r="T244" s="607">
        <v>45448</v>
      </c>
      <c r="U244" s="597">
        <v>45448</v>
      </c>
      <c r="V244" s="608" t="s">
        <v>1450</v>
      </c>
      <c r="W244" s="609" t="s">
        <v>1451</v>
      </c>
      <c r="X244" s="570" t="s">
        <v>1417</v>
      </c>
      <c r="Y244" s="610" t="s">
        <v>1923</v>
      </c>
      <c r="Z244" s="606" t="s">
        <v>222</v>
      </c>
      <c r="AA244" s="490" t="s">
        <v>222</v>
      </c>
      <c r="AB244" s="491" t="s">
        <v>222</v>
      </c>
      <c r="AC244" s="603">
        <f>15/60</f>
        <v>0.25</v>
      </c>
      <c r="AD244" s="576">
        <v>5</v>
      </c>
      <c r="AE244" s="611">
        <v>8</v>
      </c>
      <c r="AF244" s="391">
        <f t="shared" si="51"/>
        <v>6.2500000000000003E-3</v>
      </c>
      <c r="AG244" s="577">
        <v>0</v>
      </c>
      <c r="AH244" s="578">
        <v>5</v>
      </c>
      <c r="AI244" s="578"/>
      <c r="AJ244" s="393">
        <f t="shared" si="43"/>
        <v>0</v>
      </c>
      <c r="AK244" s="579">
        <v>0</v>
      </c>
      <c r="AL244" s="580">
        <v>3</v>
      </c>
      <c r="AM244" s="576"/>
      <c r="AN244" s="391">
        <f t="shared" si="44"/>
        <v>0</v>
      </c>
      <c r="AO244" s="577">
        <v>0</v>
      </c>
      <c r="AP244" s="578">
        <v>5</v>
      </c>
      <c r="AQ244" s="578"/>
      <c r="AR244" s="393">
        <f t="shared" si="45"/>
        <v>0</v>
      </c>
      <c r="AS244" s="394">
        <f t="shared" si="48"/>
        <v>0.25</v>
      </c>
      <c r="AT244" s="395">
        <f t="shared" si="52"/>
        <v>18</v>
      </c>
      <c r="AU244" s="395">
        <f t="shared" si="52"/>
        <v>8</v>
      </c>
      <c r="AV244" s="395">
        <f t="shared" si="49"/>
        <v>144</v>
      </c>
      <c r="AW244" s="396">
        <f t="shared" si="50"/>
        <v>1.736111111111111E-3</v>
      </c>
      <c r="AX244" s="581" t="s">
        <v>222</v>
      </c>
      <c r="AZ244" s="46">
        <v>1</v>
      </c>
    </row>
    <row r="245" spans="16:52" ht="30" x14ac:dyDescent="0.25">
      <c r="P245" s="482" t="s">
        <v>1344</v>
      </c>
      <c r="Q245" s="415" t="s">
        <v>1304</v>
      </c>
      <c r="R245" s="388" t="s">
        <v>388</v>
      </c>
      <c r="S245" s="381">
        <f t="shared" si="42"/>
        <v>2024</v>
      </c>
      <c r="T245" s="607">
        <v>45449</v>
      </c>
      <c r="U245" s="597">
        <v>45449</v>
      </c>
      <c r="V245" s="612" t="s">
        <v>1420</v>
      </c>
      <c r="W245" s="613" t="s">
        <v>1421</v>
      </c>
      <c r="X245" s="570" t="s">
        <v>1375</v>
      </c>
      <c r="Y245" s="610" t="s">
        <v>1924</v>
      </c>
      <c r="Z245" s="606" t="s">
        <v>1925</v>
      </c>
      <c r="AA245" s="490">
        <v>1</v>
      </c>
      <c r="AB245" s="491" t="s">
        <v>813</v>
      </c>
      <c r="AC245" s="603">
        <f>15/60</f>
        <v>0.25</v>
      </c>
      <c r="AD245" s="576">
        <v>5</v>
      </c>
      <c r="AE245" s="576">
        <v>24</v>
      </c>
      <c r="AF245" s="391">
        <f t="shared" si="51"/>
        <v>2.0833333333333333E-3</v>
      </c>
      <c r="AG245" s="577">
        <v>0</v>
      </c>
      <c r="AH245" s="578">
        <v>5</v>
      </c>
      <c r="AI245" s="578"/>
      <c r="AJ245" s="393">
        <f t="shared" si="43"/>
        <v>0</v>
      </c>
      <c r="AK245" s="579">
        <v>0</v>
      </c>
      <c r="AL245" s="580">
        <v>3</v>
      </c>
      <c r="AM245" s="576"/>
      <c r="AN245" s="391">
        <f t="shared" si="44"/>
        <v>0</v>
      </c>
      <c r="AO245" s="577">
        <v>0</v>
      </c>
      <c r="AP245" s="578">
        <v>5</v>
      </c>
      <c r="AQ245" s="578"/>
      <c r="AR245" s="393">
        <f t="shared" si="45"/>
        <v>0</v>
      </c>
      <c r="AS245" s="394">
        <f t="shared" si="48"/>
        <v>0.25</v>
      </c>
      <c r="AT245" s="395">
        <f t="shared" si="52"/>
        <v>18</v>
      </c>
      <c r="AU245" s="395">
        <f t="shared" si="52"/>
        <v>24</v>
      </c>
      <c r="AV245" s="395">
        <f t="shared" si="49"/>
        <v>432</v>
      </c>
      <c r="AW245" s="396">
        <f t="shared" si="50"/>
        <v>5.7870370370370367E-4</v>
      </c>
      <c r="AX245" s="581" t="s">
        <v>222</v>
      </c>
      <c r="AZ245" s="46">
        <v>1</v>
      </c>
    </row>
    <row r="246" spans="16:52" ht="45" x14ac:dyDescent="0.25">
      <c r="P246" s="482" t="s">
        <v>1344</v>
      </c>
      <c r="Q246" s="415" t="s">
        <v>1304</v>
      </c>
      <c r="R246" s="388" t="s">
        <v>388</v>
      </c>
      <c r="S246" s="381">
        <f t="shared" si="42"/>
        <v>2024</v>
      </c>
      <c r="T246" s="607">
        <v>45449</v>
      </c>
      <c r="U246" s="597">
        <v>45449</v>
      </c>
      <c r="V246" s="614" t="s">
        <v>1871</v>
      </c>
      <c r="W246" s="569" t="s">
        <v>1872</v>
      </c>
      <c r="X246" s="615" t="s">
        <v>1369</v>
      </c>
      <c r="Y246" s="610" t="s">
        <v>1926</v>
      </c>
      <c r="Z246" s="606" t="s">
        <v>222</v>
      </c>
      <c r="AA246" s="490" t="s">
        <v>222</v>
      </c>
      <c r="AB246" s="491" t="s">
        <v>222</v>
      </c>
      <c r="AC246" s="616">
        <f>90/60</f>
        <v>1.5</v>
      </c>
      <c r="AD246" s="611">
        <v>5</v>
      </c>
      <c r="AE246" s="611">
        <v>8</v>
      </c>
      <c r="AF246" s="391">
        <f t="shared" si="51"/>
        <v>3.7499999999999999E-2</v>
      </c>
      <c r="AG246" s="577">
        <v>0</v>
      </c>
      <c r="AH246" s="578">
        <v>5</v>
      </c>
      <c r="AI246" s="578"/>
      <c r="AJ246" s="393">
        <f t="shared" si="43"/>
        <v>0</v>
      </c>
      <c r="AK246" s="579">
        <v>0</v>
      </c>
      <c r="AL246" s="580">
        <v>3</v>
      </c>
      <c r="AM246" s="576"/>
      <c r="AN246" s="391">
        <f t="shared" si="44"/>
        <v>0</v>
      </c>
      <c r="AO246" s="577">
        <v>0</v>
      </c>
      <c r="AP246" s="578">
        <v>5</v>
      </c>
      <c r="AQ246" s="578"/>
      <c r="AR246" s="393">
        <f t="shared" si="45"/>
        <v>0</v>
      </c>
      <c r="AS246" s="394">
        <f t="shared" si="48"/>
        <v>1.5</v>
      </c>
      <c r="AT246" s="395">
        <f t="shared" si="52"/>
        <v>18</v>
      </c>
      <c r="AU246" s="395">
        <f t="shared" si="52"/>
        <v>8</v>
      </c>
      <c r="AV246" s="395">
        <f t="shared" si="49"/>
        <v>144</v>
      </c>
      <c r="AW246" s="396">
        <f t="shared" si="50"/>
        <v>1.0416666666666666E-2</v>
      </c>
      <c r="AX246" s="581" t="s">
        <v>222</v>
      </c>
      <c r="AZ246" s="46">
        <v>1</v>
      </c>
    </row>
    <row r="247" spans="16:52" ht="24" x14ac:dyDescent="0.25">
      <c r="P247" s="482" t="s">
        <v>1344</v>
      </c>
      <c r="Q247" s="415" t="s">
        <v>1304</v>
      </c>
      <c r="R247" s="388" t="s">
        <v>388</v>
      </c>
      <c r="S247" s="381">
        <f t="shared" si="42"/>
        <v>2024</v>
      </c>
      <c r="T247" s="607">
        <v>45449</v>
      </c>
      <c r="U247" s="597">
        <v>45449</v>
      </c>
      <c r="V247" s="617" t="s">
        <v>1444</v>
      </c>
      <c r="W247" s="569" t="s">
        <v>1445</v>
      </c>
      <c r="X247" s="615" t="s">
        <v>1446</v>
      </c>
      <c r="Y247" s="599" t="s">
        <v>1927</v>
      </c>
      <c r="Z247" s="606" t="s">
        <v>222</v>
      </c>
      <c r="AA247" s="490" t="s">
        <v>222</v>
      </c>
      <c r="AB247" s="491" t="s">
        <v>222</v>
      </c>
      <c r="AC247" s="603">
        <f>10/60</f>
        <v>0.16666666666666666</v>
      </c>
      <c r="AD247" s="576">
        <v>5</v>
      </c>
      <c r="AE247" s="576">
        <v>8</v>
      </c>
      <c r="AF247" s="391">
        <f t="shared" si="51"/>
        <v>4.1666666666666666E-3</v>
      </c>
      <c r="AG247" s="577">
        <v>0</v>
      </c>
      <c r="AH247" s="578">
        <v>5</v>
      </c>
      <c r="AI247" s="578"/>
      <c r="AJ247" s="393">
        <f t="shared" si="43"/>
        <v>0</v>
      </c>
      <c r="AK247" s="579">
        <v>0</v>
      </c>
      <c r="AL247" s="580">
        <v>3</v>
      </c>
      <c r="AM247" s="576"/>
      <c r="AN247" s="391">
        <f t="shared" si="44"/>
        <v>0</v>
      </c>
      <c r="AO247" s="577">
        <v>0</v>
      </c>
      <c r="AP247" s="578">
        <v>5</v>
      </c>
      <c r="AQ247" s="578"/>
      <c r="AR247" s="393">
        <f t="shared" si="45"/>
        <v>0</v>
      </c>
      <c r="AS247" s="394">
        <f t="shared" si="48"/>
        <v>0.16666666666666666</v>
      </c>
      <c r="AT247" s="395">
        <f t="shared" si="52"/>
        <v>18</v>
      </c>
      <c r="AU247" s="395">
        <f t="shared" si="52"/>
        <v>8</v>
      </c>
      <c r="AV247" s="395">
        <f t="shared" si="49"/>
        <v>144</v>
      </c>
      <c r="AW247" s="396">
        <f t="shared" si="50"/>
        <v>1.1574074074074073E-3</v>
      </c>
      <c r="AX247" s="581" t="s">
        <v>1928</v>
      </c>
      <c r="AZ247" s="46">
        <v>1</v>
      </c>
    </row>
    <row r="248" spans="16:52" ht="30" x14ac:dyDescent="0.25">
      <c r="P248" s="482" t="s">
        <v>1344</v>
      </c>
      <c r="Q248" s="415" t="s">
        <v>1304</v>
      </c>
      <c r="R248" s="388" t="s">
        <v>388</v>
      </c>
      <c r="S248" s="381">
        <f t="shared" si="42"/>
        <v>2024</v>
      </c>
      <c r="T248" s="607">
        <v>45449</v>
      </c>
      <c r="U248" s="597">
        <v>45449</v>
      </c>
      <c r="V248" s="618" t="s">
        <v>1929</v>
      </c>
      <c r="W248" s="569" t="s">
        <v>1930</v>
      </c>
      <c r="X248" s="570" t="s">
        <v>1364</v>
      </c>
      <c r="Y248" s="610" t="s">
        <v>1931</v>
      </c>
      <c r="Z248" s="606" t="s">
        <v>222</v>
      </c>
      <c r="AA248" s="490" t="s">
        <v>222</v>
      </c>
      <c r="AB248" s="491" t="s">
        <v>222</v>
      </c>
      <c r="AC248" s="616">
        <f>295/60</f>
        <v>4.916666666666667</v>
      </c>
      <c r="AD248" s="611">
        <v>5</v>
      </c>
      <c r="AE248" s="611">
        <v>16</v>
      </c>
      <c r="AF248" s="391">
        <f t="shared" si="51"/>
        <v>6.1458333333333337E-2</v>
      </c>
      <c r="AG248" s="577">
        <v>0</v>
      </c>
      <c r="AH248" s="578">
        <v>5</v>
      </c>
      <c r="AI248" s="578"/>
      <c r="AJ248" s="393">
        <f t="shared" si="43"/>
        <v>0</v>
      </c>
      <c r="AK248" s="579">
        <v>0</v>
      </c>
      <c r="AL248" s="580">
        <v>3</v>
      </c>
      <c r="AM248" s="576"/>
      <c r="AN248" s="391">
        <f t="shared" si="44"/>
        <v>0</v>
      </c>
      <c r="AO248" s="577">
        <v>0</v>
      </c>
      <c r="AP248" s="578">
        <v>5</v>
      </c>
      <c r="AQ248" s="578"/>
      <c r="AR248" s="393">
        <f t="shared" si="45"/>
        <v>0</v>
      </c>
      <c r="AS248" s="394">
        <f t="shared" si="48"/>
        <v>4.916666666666667</v>
      </c>
      <c r="AT248" s="395">
        <f t="shared" si="52"/>
        <v>18</v>
      </c>
      <c r="AU248" s="395">
        <f t="shared" si="52"/>
        <v>16</v>
      </c>
      <c r="AV248" s="395">
        <f t="shared" si="49"/>
        <v>288</v>
      </c>
      <c r="AW248" s="396">
        <f t="shared" si="50"/>
        <v>1.7071759259259259E-2</v>
      </c>
      <c r="AX248" s="581" t="s">
        <v>1932</v>
      </c>
      <c r="AZ248" s="46">
        <v>1</v>
      </c>
    </row>
    <row r="249" spans="16:52" ht="30" x14ac:dyDescent="0.25">
      <c r="P249" s="482" t="s">
        <v>1344</v>
      </c>
      <c r="Q249" s="415" t="s">
        <v>1304</v>
      </c>
      <c r="R249" s="388" t="s">
        <v>388</v>
      </c>
      <c r="S249" s="381">
        <f t="shared" si="42"/>
        <v>2024</v>
      </c>
      <c r="T249" s="607">
        <v>45449</v>
      </c>
      <c r="U249" s="597">
        <v>45449</v>
      </c>
      <c r="V249" s="598" t="s">
        <v>1386</v>
      </c>
      <c r="W249" s="569" t="s">
        <v>1387</v>
      </c>
      <c r="X249" s="570" t="s">
        <v>1364</v>
      </c>
      <c r="Y249" s="619" t="s">
        <v>1933</v>
      </c>
      <c r="Z249" s="606" t="s">
        <v>1934</v>
      </c>
      <c r="AA249" s="490">
        <v>1</v>
      </c>
      <c r="AB249" s="491" t="s">
        <v>813</v>
      </c>
      <c r="AC249" s="603">
        <f>15/60</f>
        <v>0.25</v>
      </c>
      <c r="AD249" s="576">
        <v>5</v>
      </c>
      <c r="AE249" s="576">
        <v>16</v>
      </c>
      <c r="AF249" s="391">
        <f t="shared" si="51"/>
        <v>3.1250000000000002E-3</v>
      </c>
      <c r="AG249" s="577">
        <v>0</v>
      </c>
      <c r="AH249" s="578">
        <v>5</v>
      </c>
      <c r="AI249" s="578"/>
      <c r="AJ249" s="393">
        <f t="shared" si="43"/>
        <v>0</v>
      </c>
      <c r="AK249" s="579">
        <v>0</v>
      </c>
      <c r="AL249" s="580">
        <v>3</v>
      </c>
      <c r="AM249" s="576"/>
      <c r="AN249" s="391">
        <f t="shared" si="44"/>
        <v>0</v>
      </c>
      <c r="AO249" s="577">
        <v>0</v>
      </c>
      <c r="AP249" s="578">
        <v>5</v>
      </c>
      <c r="AQ249" s="578"/>
      <c r="AR249" s="393">
        <f t="shared" si="45"/>
        <v>0</v>
      </c>
      <c r="AS249" s="394">
        <f t="shared" si="48"/>
        <v>0.25</v>
      </c>
      <c r="AT249" s="395">
        <f t="shared" si="52"/>
        <v>18</v>
      </c>
      <c r="AU249" s="395">
        <f t="shared" si="52"/>
        <v>16</v>
      </c>
      <c r="AV249" s="395">
        <f t="shared" si="49"/>
        <v>288</v>
      </c>
      <c r="AW249" s="396">
        <f t="shared" si="50"/>
        <v>8.6805555555555551E-4</v>
      </c>
      <c r="AX249" s="581" t="s">
        <v>222</v>
      </c>
      <c r="AZ249" s="46">
        <v>1</v>
      </c>
    </row>
    <row r="250" spans="16:52" ht="30" x14ac:dyDescent="0.25">
      <c r="P250" s="482" t="s">
        <v>1344</v>
      </c>
      <c r="Q250" s="415" t="s">
        <v>1304</v>
      </c>
      <c r="R250" s="388" t="s">
        <v>388</v>
      </c>
      <c r="S250" s="381">
        <f t="shared" si="42"/>
        <v>2024</v>
      </c>
      <c r="T250" s="607">
        <v>45450</v>
      </c>
      <c r="U250" s="597">
        <v>45450</v>
      </c>
      <c r="V250" s="598" t="s">
        <v>1425</v>
      </c>
      <c r="W250" s="569" t="s">
        <v>1426</v>
      </c>
      <c r="X250" s="570" t="s">
        <v>1364</v>
      </c>
      <c r="Y250" s="599" t="s">
        <v>1935</v>
      </c>
      <c r="Z250" s="600" t="s">
        <v>1936</v>
      </c>
      <c r="AA250" s="620" t="s">
        <v>1524</v>
      </c>
      <c r="AB250" s="602" t="s">
        <v>1459</v>
      </c>
      <c r="AC250" s="603">
        <f>30/60</f>
        <v>0.5</v>
      </c>
      <c r="AD250" s="576">
        <v>5</v>
      </c>
      <c r="AE250" s="576">
        <v>16</v>
      </c>
      <c r="AF250" s="391">
        <f t="shared" si="51"/>
        <v>6.2500000000000003E-3</v>
      </c>
      <c r="AG250" s="577">
        <v>0</v>
      </c>
      <c r="AH250" s="578">
        <v>5</v>
      </c>
      <c r="AI250" s="578"/>
      <c r="AJ250" s="393">
        <f t="shared" si="43"/>
        <v>0</v>
      </c>
      <c r="AK250" s="579">
        <v>0</v>
      </c>
      <c r="AL250" s="580">
        <v>3</v>
      </c>
      <c r="AM250" s="576"/>
      <c r="AN250" s="391">
        <f t="shared" si="44"/>
        <v>0</v>
      </c>
      <c r="AO250" s="577">
        <v>0</v>
      </c>
      <c r="AP250" s="578">
        <v>5</v>
      </c>
      <c r="AQ250" s="578"/>
      <c r="AR250" s="393">
        <f t="shared" si="45"/>
        <v>0</v>
      </c>
      <c r="AS250" s="394">
        <f t="shared" si="48"/>
        <v>0.5</v>
      </c>
      <c r="AT250" s="395">
        <f t="shared" si="52"/>
        <v>18</v>
      </c>
      <c r="AU250" s="395">
        <f t="shared" si="52"/>
        <v>16</v>
      </c>
      <c r="AV250" s="395">
        <f t="shared" si="49"/>
        <v>288</v>
      </c>
      <c r="AW250" s="396">
        <f t="shared" si="50"/>
        <v>1.736111111111111E-3</v>
      </c>
      <c r="AX250" s="581" t="s">
        <v>222</v>
      </c>
      <c r="AZ250" s="46">
        <v>1</v>
      </c>
    </row>
    <row r="251" spans="16:52" ht="30" x14ac:dyDescent="0.25">
      <c r="P251" s="482" t="s">
        <v>1344</v>
      </c>
      <c r="Q251" s="415" t="s">
        <v>1304</v>
      </c>
      <c r="R251" s="388" t="s">
        <v>388</v>
      </c>
      <c r="S251" s="381">
        <f t="shared" ref="S251:S273" si="53">YEAR(T251)</f>
        <v>2024</v>
      </c>
      <c r="T251" s="607">
        <v>45450</v>
      </c>
      <c r="U251" s="597">
        <v>45450</v>
      </c>
      <c r="V251" s="598" t="s">
        <v>1386</v>
      </c>
      <c r="W251" s="569" t="s">
        <v>1387</v>
      </c>
      <c r="X251" s="570" t="s">
        <v>1364</v>
      </c>
      <c r="Y251" s="610" t="s">
        <v>1937</v>
      </c>
      <c r="Z251" s="606" t="s">
        <v>222</v>
      </c>
      <c r="AA251" s="490" t="s">
        <v>222</v>
      </c>
      <c r="AB251" s="491" t="s">
        <v>222</v>
      </c>
      <c r="AC251" s="603">
        <f>45/60</f>
        <v>0.75</v>
      </c>
      <c r="AD251" s="576">
        <v>5</v>
      </c>
      <c r="AE251" s="576">
        <v>16</v>
      </c>
      <c r="AF251" s="391">
        <f t="shared" si="51"/>
        <v>9.3749999999999997E-3</v>
      </c>
      <c r="AG251" s="577">
        <v>0</v>
      </c>
      <c r="AH251" s="578">
        <v>5</v>
      </c>
      <c r="AI251" s="578"/>
      <c r="AJ251" s="393">
        <f t="shared" si="43"/>
        <v>0</v>
      </c>
      <c r="AK251" s="579">
        <v>0</v>
      </c>
      <c r="AL251" s="580">
        <v>3</v>
      </c>
      <c r="AM251" s="576"/>
      <c r="AN251" s="391">
        <f t="shared" si="44"/>
        <v>0</v>
      </c>
      <c r="AO251" s="577">
        <v>0</v>
      </c>
      <c r="AP251" s="578">
        <v>5</v>
      </c>
      <c r="AQ251" s="578"/>
      <c r="AR251" s="393">
        <f t="shared" si="45"/>
        <v>0</v>
      </c>
      <c r="AS251" s="394">
        <f t="shared" si="48"/>
        <v>0.75</v>
      </c>
      <c r="AT251" s="395">
        <f t="shared" si="52"/>
        <v>18</v>
      </c>
      <c r="AU251" s="395">
        <f t="shared" si="52"/>
        <v>16</v>
      </c>
      <c r="AV251" s="395">
        <f t="shared" si="49"/>
        <v>288</v>
      </c>
      <c r="AW251" s="396">
        <f t="shared" si="50"/>
        <v>2.6041666666666665E-3</v>
      </c>
      <c r="AX251" s="581" t="s">
        <v>222</v>
      </c>
      <c r="AZ251" s="46">
        <v>1</v>
      </c>
    </row>
    <row r="252" spans="16:52" ht="15.75" x14ac:dyDescent="0.25">
      <c r="P252" s="482" t="s">
        <v>1344</v>
      </c>
      <c r="Q252" s="415" t="s">
        <v>1304</v>
      </c>
      <c r="R252" s="388" t="s">
        <v>388</v>
      </c>
      <c r="S252" s="381">
        <f t="shared" si="53"/>
        <v>2024</v>
      </c>
      <c r="T252" s="607">
        <v>45450</v>
      </c>
      <c r="U252" s="597">
        <v>45450</v>
      </c>
      <c r="V252" s="598" t="s">
        <v>1555</v>
      </c>
      <c r="W252" s="569" t="s">
        <v>1556</v>
      </c>
      <c r="X252" s="570" t="s">
        <v>1557</v>
      </c>
      <c r="Y252" s="605" t="s">
        <v>1938</v>
      </c>
      <c r="Z252" s="606" t="s">
        <v>222</v>
      </c>
      <c r="AA252" s="490" t="s">
        <v>222</v>
      </c>
      <c r="AB252" s="491" t="s">
        <v>222</v>
      </c>
      <c r="AC252" s="603">
        <f>20/60</f>
        <v>0.33333333333333331</v>
      </c>
      <c r="AD252" s="576">
        <v>5</v>
      </c>
      <c r="AE252" s="576">
        <v>8</v>
      </c>
      <c r="AF252" s="391">
        <f t="shared" si="51"/>
        <v>8.3333333333333332E-3</v>
      </c>
      <c r="AG252" s="577">
        <v>0</v>
      </c>
      <c r="AH252" s="578">
        <v>5</v>
      </c>
      <c r="AI252" s="578"/>
      <c r="AJ252" s="393">
        <f t="shared" si="43"/>
        <v>0</v>
      </c>
      <c r="AK252" s="579">
        <v>0</v>
      </c>
      <c r="AL252" s="580">
        <v>3</v>
      </c>
      <c r="AM252" s="576"/>
      <c r="AN252" s="391">
        <f t="shared" si="44"/>
        <v>0</v>
      </c>
      <c r="AO252" s="577">
        <v>0</v>
      </c>
      <c r="AP252" s="578">
        <v>5</v>
      </c>
      <c r="AQ252" s="578"/>
      <c r="AR252" s="393">
        <f t="shared" si="45"/>
        <v>0</v>
      </c>
      <c r="AS252" s="394">
        <f t="shared" si="48"/>
        <v>0.33333333333333331</v>
      </c>
      <c r="AT252" s="395">
        <f t="shared" si="52"/>
        <v>18</v>
      </c>
      <c r="AU252" s="395">
        <f t="shared" si="52"/>
        <v>8</v>
      </c>
      <c r="AV252" s="395">
        <f t="shared" si="49"/>
        <v>144</v>
      </c>
      <c r="AW252" s="396">
        <f t="shared" si="50"/>
        <v>2.3148148148148147E-3</v>
      </c>
      <c r="AX252" s="581" t="s">
        <v>1928</v>
      </c>
      <c r="AZ252" s="46">
        <v>1</v>
      </c>
    </row>
    <row r="253" spans="16:52" ht="15.75" x14ac:dyDescent="0.25">
      <c r="P253" s="482" t="s">
        <v>1385</v>
      </c>
      <c r="Q253" s="415" t="s">
        <v>1304</v>
      </c>
      <c r="R253" s="388" t="s">
        <v>388</v>
      </c>
      <c r="S253" s="381">
        <f t="shared" si="53"/>
        <v>2024</v>
      </c>
      <c r="T253" s="607">
        <v>45453</v>
      </c>
      <c r="U253" s="597">
        <v>45453</v>
      </c>
      <c r="V253" s="598" t="s">
        <v>1390</v>
      </c>
      <c r="W253" s="569" t="s">
        <v>1391</v>
      </c>
      <c r="X253" s="570" t="s">
        <v>1364</v>
      </c>
      <c r="Y253" s="605" t="s">
        <v>1939</v>
      </c>
      <c r="Z253" s="606" t="s">
        <v>1940</v>
      </c>
      <c r="AA253" s="490">
        <v>1</v>
      </c>
      <c r="AB253" s="491" t="s">
        <v>813</v>
      </c>
      <c r="AC253" s="603">
        <v>0</v>
      </c>
      <c r="AD253" s="576">
        <v>5</v>
      </c>
      <c r="AE253" s="576"/>
      <c r="AF253" s="391">
        <f t="shared" si="51"/>
        <v>0</v>
      </c>
      <c r="AG253" s="577">
        <f>20/60</f>
        <v>0.33333333333333331</v>
      </c>
      <c r="AH253" s="578">
        <v>5</v>
      </c>
      <c r="AI253" s="578">
        <v>16</v>
      </c>
      <c r="AJ253" s="393">
        <f t="shared" si="43"/>
        <v>4.1666666666666666E-3</v>
      </c>
      <c r="AK253" s="579">
        <v>0</v>
      </c>
      <c r="AL253" s="580">
        <v>3</v>
      </c>
      <c r="AM253" s="576"/>
      <c r="AN253" s="391">
        <f t="shared" si="44"/>
        <v>0</v>
      </c>
      <c r="AO253" s="577">
        <v>0</v>
      </c>
      <c r="AP253" s="578">
        <v>5</v>
      </c>
      <c r="AQ253" s="578"/>
      <c r="AR253" s="393">
        <f t="shared" si="45"/>
        <v>0</v>
      </c>
      <c r="AS253" s="394">
        <f t="shared" si="48"/>
        <v>0.33333333333333331</v>
      </c>
      <c r="AT253" s="395">
        <f t="shared" si="52"/>
        <v>18</v>
      </c>
      <c r="AU253" s="395">
        <f t="shared" si="52"/>
        <v>16</v>
      </c>
      <c r="AV253" s="395">
        <f t="shared" si="49"/>
        <v>288</v>
      </c>
      <c r="AW253" s="396">
        <f t="shared" si="50"/>
        <v>1.1574074074074073E-3</v>
      </c>
      <c r="AX253" s="581" t="s">
        <v>222</v>
      </c>
      <c r="AZ253" s="46">
        <v>1</v>
      </c>
    </row>
    <row r="254" spans="16:52" ht="15.75" x14ac:dyDescent="0.25">
      <c r="P254" s="482" t="s">
        <v>1385</v>
      </c>
      <c r="Q254" s="415" t="s">
        <v>1304</v>
      </c>
      <c r="R254" s="388" t="s">
        <v>388</v>
      </c>
      <c r="S254" s="381">
        <f t="shared" si="53"/>
        <v>2024</v>
      </c>
      <c r="T254" s="607">
        <v>45453</v>
      </c>
      <c r="U254" s="597">
        <v>45453</v>
      </c>
      <c r="V254" s="618" t="s">
        <v>1785</v>
      </c>
      <c r="W254" s="569" t="s">
        <v>1786</v>
      </c>
      <c r="X254" s="570" t="s">
        <v>1410</v>
      </c>
      <c r="Y254" s="605" t="s">
        <v>1941</v>
      </c>
      <c r="Z254" s="606" t="s">
        <v>222</v>
      </c>
      <c r="AA254" s="490" t="s">
        <v>222</v>
      </c>
      <c r="AB254" s="491" t="s">
        <v>222</v>
      </c>
      <c r="AC254" s="603">
        <v>0</v>
      </c>
      <c r="AD254" s="576">
        <v>5</v>
      </c>
      <c r="AE254" s="576"/>
      <c r="AF254" s="391">
        <f t="shared" si="51"/>
        <v>0</v>
      </c>
      <c r="AG254" s="577">
        <f>119/60</f>
        <v>1.9833333333333334</v>
      </c>
      <c r="AH254" s="578">
        <v>5</v>
      </c>
      <c r="AI254" s="578">
        <v>24</v>
      </c>
      <c r="AJ254" s="393">
        <f t="shared" si="43"/>
        <v>1.6527777777777777E-2</v>
      </c>
      <c r="AK254" s="579">
        <v>0</v>
      </c>
      <c r="AL254" s="580">
        <v>3</v>
      </c>
      <c r="AM254" s="576"/>
      <c r="AN254" s="391">
        <f t="shared" si="44"/>
        <v>0</v>
      </c>
      <c r="AO254" s="577">
        <v>0</v>
      </c>
      <c r="AP254" s="578">
        <v>5</v>
      </c>
      <c r="AQ254" s="578"/>
      <c r="AR254" s="393">
        <f t="shared" si="45"/>
        <v>0</v>
      </c>
      <c r="AS254" s="394">
        <f t="shared" si="48"/>
        <v>1.9833333333333334</v>
      </c>
      <c r="AT254" s="395">
        <f t="shared" si="52"/>
        <v>18</v>
      </c>
      <c r="AU254" s="395">
        <f t="shared" si="52"/>
        <v>24</v>
      </c>
      <c r="AV254" s="395">
        <f t="shared" si="49"/>
        <v>432</v>
      </c>
      <c r="AW254" s="396">
        <f t="shared" si="50"/>
        <v>4.5910493827160496E-3</v>
      </c>
      <c r="AX254" s="581" t="s">
        <v>222</v>
      </c>
      <c r="AZ254" s="46">
        <v>1</v>
      </c>
    </row>
    <row r="255" spans="16:52" ht="15.75" x14ac:dyDescent="0.25">
      <c r="P255" s="482" t="s">
        <v>1385</v>
      </c>
      <c r="Q255" s="415" t="s">
        <v>1304</v>
      </c>
      <c r="R255" s="388" t="s">
        <v>388</v>
      </c>
      <c r="S255" s="381">
        <f t="shared" si="53"/>
        <v>2024</v>
      </c>
      <c r="T255" s="607">
        <v>45453</v>
      </c>
      <c r="U255" s="597">
        <v>45453</v>
      </c>
      <c r="V255" s="618" t="s">
        <v>1678</v>
      </c>
      <c r="W255" s="569" t="s">
        <v>1769</v>
      </c>
      <c r="X255" s="570" t="s">
        <v>1410</v>
      </c>
      <c r="Y255" s="605" t="s">
        <v>1941</v>
      </c>
      <c r="Z255" s="606" t="s">
        <v>222</v>
      </c>
      <c r="AA255" s="490" t="s">
        <v>222</v>
      </c>
      <c r="AB255" s="491" t="s">
        <v>222</v>
      </c>
      <c r="AC255" s="603">
        <v>0</v>
      </c>
      <c r="AD255" s="576">
        <v>5</v>
      </c>
      <c r="AE255" s="576"/>
      <c r="AF255" s="391">
        <f t="shared" si="51"/>
        <v>0</v>
      </c>
      <c r="AG255" s="577">
        <f>119/60</f>
        <v>1.9833333333333334</v>
      </c>
      <c r="AH255" s="578">
        <v>5</v>
      </c>
      <c r="AI255" s="578">
        <v>24</v>
      </c>
      <c r="AJ255" s="393">
        <f t="shared" si="43"/>
        <v>1.6527777777777777E-2</v>
      </c>
      <c r="AK255" s="579">
        <v>0</v>
      </c>
      <c r="AL255" s="580">
        <v>3</v>
      </c>
      <c r="AM255" s="576"/>
      <c r="AN255" s="391">
        <f t="shared" si="44"/>
        <v>0</v>
      </c>
      <c r="AO255" s="577">
        <v>0</v>
      </c>
      <c r="AP255" s="578">
        <v>5</v>
      </c>
      <c r="AQ255" s="578"/>
      <c r="AR255" s="393">
        <f t="shared" si="45"/>
        <v>0</v>
      </c>
      <c r="AS255" s="394">
        <f t="shared" si="48"/>
        <v>1.9833333333333334</v>
      </c>
      <c r="AT255" s="395">
        <f t="shared" si="52"/>
        <v>18</v>
      </c>
      <c r="AU255" s="395">
        <f t="shared" si="52"/>
        <v>24</v>
      </c>
      <c r="AV255" s="395">
        <f t="shared" si="49"/>
        <v>432</v>
      </c>
      <c r="AW255" s="396">
        <f t="shared" si="50"/>
        <v>4.5910493827160496E-3</v>
      </c>
      <c r="AX255" s="581" t="s">
        <v>222</v>
      </c>
    </row>
    <row r="256" spans="16:52" ht="15.75" x14ac:dyDescent="0.25">
      <c r="P256" s="482" t="s">
        <v>1385</v>
      </c>
      <c r="Q256" s="415" t="s">
        <v>1304</v>
      </c>
      <c r="R256" s="388" t="s">
        <v>388</v>
      </c>
      <c r="S256" s="381">
        <f t="shared" si="53"/>
        <v>2024</v>
      </c>
      <c r="T256" s="607">
        <v>45454</v>
      </c>
      <c r="U256" s="597">
        <v>45454</v>
      </c>
      <c r="V256" s="598" t="s">
        <v>1942</v>
      </c>
      <c r="W256" s="569" t="s">
        <v>1943</v>
      </c>
      <c r="X256" s="615" t="s">
        <v>1944</v>
      </c>
      <c r="Y256" s="605" t="s">
        <v>1945</v>
      </c>
      <c r="Z256" s="606" t="s">
        <v>1946</v>
      </c>
      <c r="AA256" s="490">
        <v>1</v>
      </c>
      <c r="AB256" s="491" t="s">
        <v>813</v>
      </c>
      <c r="AC256" s="603">
        <v>0</v>
      </c>
      <c r="AD256" s="576">
        <v>5</v>
      </c>
      <c r="AE256" s="576"/>
      <c r="AF256" s="391">
        <f t="shared" si="51"/>
        <v>0</v>
      </c>
      <c r="AG256" s="577">
        <f>270/60</f>
        <v>4.5</v>
      </c>
      <c r="AH256" s="578">
        <v>5</v>
      </c>
      <c r="AI256" s="578">
        <v>8</v>
      </c>
      <c r="AJ256" s="393">
        <f t="shared" si="43"/>
        <v>0.1125</v>
      </c>
      <c r="AK256" s="579">
        <v>0</v>
      </c>
      <c r="AL256" s="580">
        <v>3</v>
      </c>
      <c r="AM256" s="576"/>
      <c r="AN256" s="391">
        <f t="shared" si="44"/>
        <v>0</v>
      </c>
      <c r="AO256" s="577">
        <v>0</v>
      </c>
      <c r="AP256" s="578">
        <v>5</v>
      </c>
      <c r="AQ256" s="578"/>
      <c r="AR256" s="393">
        <f t="shared" si="45"/>
        <v>0</v>
      </c>
      <c r="AS256" s="394">
        <f t="shared" si="48"/>
        <v>4.5</v>
      </c>
      <c r="AT256" s="395">
        <f t="shared" si="52"/>
        <v>18</v>
      </c>
      <c r="AU256" s="395">
        <f t="shared" si="52"/>
        <v>8</v>
      </c>
      <c r="AV256" s="395">
        <f t="shared" si="49"/>
        <v>144</v>
      </c>
      <c r="AW256" s="396">
        <f t="shared" si="50"/>
        <v>3.125E-2</v>
      </c>
      <c r="AX256" s="581" t="s">
        <v>1928</v>
      </c>
      <c r="AZ256" s="46">
        <v>1</v>
      </c>
    </row>
    <row r="257" spans="16:52" ht="30" x14ac:dyDescent="0.25">
      <c r="P257" s="482" t="s">
        <v>1385</v>
      </c>
      <c r="Q257" s="415" t="s">
        <v>1304</v>
      </c>
      <c r="R257" s="388" t="s">
        <v>388</v>
      </c>
      <c r="S257" s="381">
        <f t="shared" si="53"/>
        <v>2024</v>
      </c>
      <c r="T257" s="607">
        <v>45455</v>
      </c>
      <c r="U257" s="597">
        <v>45455</v>
      </c>
      <c r="V257" s="598" t="s">
        <v>1386</v>
      </c>
      <c r="W257" s="569" t="s">
        <v>1387</v>
      </c>
      <c r="X257" s="570" t="s">
        <v>1364</v>
      </c>
      <c r="Y257" s="610" t="s">
        <v>1947</v>
      </c>
      <c r="Z257" s="606" t="s">
        <v>222</v>
      </c>
      <c r="AA257" s="490" t="s">
        <v>222</v>
      </c>
      <c r="AB257" s="491" t="s">
        <v>222</v>
      </c>
      <c r="AC257" s="603">
        <v>0</v>
      </c>
      <c r="AD257" s="576">
        <v>5</v>
      </c>
      <c r="AE257" s="576"/>
      <c r="AF257" s="391">
        <f t="shared" si="51"/>
        <v>0</v>
      </c>
      <c r="AG257" s="577">
        <v>3</v>
      </c>
      <c r="AH257" s="578">
        <v>5</v>
      </c>
      <c r="AI257" s="578">
        <v>16</v>
      </c>
      <c r="AJ257" s="393">
        <f t="shared" si="43"/>
        <v>3.7499999999999999E-2</v>
      </c>
      <c r="AK257" s="579">
        <v>0</v>
      </c>
      <c r="AL257" s="580">
        <v>3</v>
      </c>
      <c r="AM257" s="576"/>
      <c r="AN257" s="391">
        <f t="shared" si="44"/>
        <v>0</v>
      </c>
      <c r="AO257" s="577">
        <v>0</v>
      </c>
      <c r="AP257" s="578">
        <v>5</v>
      </c>
      <c r="AQ257" s="578"/>
      <c r="AR257" s="393">
        <f t="shared" si="45"/>
        <v>0</v>
      </c>
      <c r="AS257" s="394">
        <f t="shared" si="48"/>
        <v>3</v>
      </c>
      <c r="AT257" s="395">
        <f t="shared" si="52"/>
        <v>18</v>
      </c>
      <c r="AU257" s="395">
        <f t="shared" si="52"/>
        <v>16</v>
      </c>
      <c r="AV257" s="395">
        <f t="shared" si="49"/>
        <v>288</v>
      </c>
      <c r="AW257" s="396">
        <f t="shared" si="50"/>
        <v>1.0416666666666666E-2</v>
      </c>
      <c r="AX257" s="581" t="s">
        <v>222</v>
      </c>
      <c r="AZ257" s="46">
        <v>1</v>
      </c>
    </row>
    <row r="258" spans="16:52" ht="15.75" x14ac:dyDescent="0.25">
      <c r="P258" s="482" t="s">
        <v>1385</v>
      </c>
      <c r="Q258" s="415" t="s">
        <v>1304</v>
      </c>
      <c r="R258" s="388" t="s">
        <v>388</v>
      </c>
      <c r="S258" s="381">
        <f t="shared" si="53"/>
        <v>2024</v>
      </c>
      <c r="T258" s="607">
        <v>45455</v>
      </c>
      <c r="U258" s="597">
        <v>45455</v>
      </c>
      <c r="V258" s="568" t="s">
        <v>1381</v>
      </c>
      <c r="W258" s="569" t="s">
        <v>1382</v>
      </c>
      <c r="X258" s="570" t="s">
        <v>1347</v>
      </c>
      <c r="Y258" s="605" t="s">
        <v>1948</v>
      </c>
      <c r="Z258" s="606" t="s">
        <v>1949</v>
      </c>
      <c r="AA258" s="490">
        <v>1</v>
      </c>
      <c r="AB258" s="491" t="s">
        <v>813</v>
      </c>
      <c r="AC258" s="603">
        <v>0</v>
      </c>
      <c r="AD258" s="576">
        <v>5</v>
      </c>
      <c r="AE258" s="576"/>
      <c r="AF258" s="391">
        <f t="shared" si="51"/>
        <v>0</v>
      </c>
      <c r="AG258" s="577">
        <f>285/60</f>
        <v>4.75</v>
      </c>
      <c r="AH258" s="578">
        <v>5</v>
      </c>
      <c r="AI258" s="578">
        <v>16</v>
      </c>
      <c r="AJ258" s="393">
        <f t="shared" si="43"/>
        <v>5.9374999999999997E-2</v>
      </c>
      <c r="AK258" s="579">
        <v>0</v>
      </c>
      <c r="AL258" s="580">
        <v>3</v>
      </c>
      <c r="AM258" s="576"/>
      <c r="AN258" s="391">
        <f t="shared" si="44"/>
        <v>0</v>
      </c>
      <c r="AO258" s="577">
        <v>0</v>
      </c>
      <c r="AP258" s="578">
        <v>5</v>
      </c>
      <c r="AQ258" s="578"/>
      <c r="AR258" s="393">
        <f t="shared" si="45"/>
        <v>0</v>
      </c>
      <c r="AS258" s="394">
        <f t="shared" si="48"/>
        <v>4.75</v>
      </c>
      <c r="AT258" s="395">
        <f t="shared" si="52"/>
        <v>18</v>
      </c>
      <c r="AU258" s="395">
        <f t="shared" si="52"/>
        <v>16</v>
      </c>
      <c r="AV258" s="395">
        <f t="shared" si="49"/>
        <v>288</v>
      </c>
      <c r="AW258" s="396">
        <f t="shared" si="50"/>
        <v>1.6493055555555556E-2</v>
      </c>
      <c r="AX258" s="581" t="s">
        <v>222</v>
      </c>
      <c r="AZ258" s="46">
        <v>1</v>
      </c>
    </row>
    <row r="259" spans="16:52" ht="15.75" x14ac:dyDescent="0.25">
      <c r="P259" s="482" t="s">
        <v>1423</v>
      </c>
      <c r="Q259" s="415" t="s">
        <v>1304</v>
      </c>
      <c r="R259" s="388" t="s">
        <v>388</v>
      </c>
      <c r="S259" s="381">
        <f t="shared" si="53"/>
        <v>2024</v>
      </c>
      <c r="T259" s="607">
        <v>45462</v>
      </c>
      <c r="U259" s="597">
        <v>45462</v>
      </c>
      <c r="V259" s="604" t="s">
        <v>1703</v>
      </c>
      <c r="W259" s="569" t="s">
        <v>1704</v>
      </c>
      <c r="X259" s="570" t="s">
        <v>1442</v>
      </c>
      <c r="Y259" s="605" t="s">
        <v>1950</v>
      </c>
      <c r="Z259" s="606" t="s">
        <v>1951</v>
      </c>
      <c r="AA259" s="490">
        <v>1</v>
      </c>
      <c r="AB259" s="491" t="s">
        <v>813</v>
      </c>
      <c r="AC259" s="603">
        <v>0</v>
      </c>
      <c r="AD259" s="576">
        <v>5</v>
      </c>
      <c r="AE259" s="576"/>
      <c r="AF259" s="391">
        <f t="shared" si="51"/>
        <v>0</v>
      </c>
      <c r="AG259" s="577">
        <v>0</v>
      </c>
      <c r="AH259" s="578">
        <v>5</v>
      </c>
      <c r="AI259" s="578"/>
      <c r="AJ259" s="393">
        <f t="shared" si="43"/>
        <v>0</v>
      </c>
      <c r="AK259" s="579">
        <f>30/60</f>
        <v>0.5</v>
      </c>
      <c r="AL259" s="580">
        <v>3</v>
      </c>
      <c r="AM259" s="576">
        <v>8</v>
      </c>
      <c r="AN259" s="391">
        <f t="shared" si="44"/>
        <v>2.0833333333333332E-2</v>
      </c>
      <c r="AO259" s="577">
        <v>0</v>
      </c>
      <c r="AP259" s="578">
        <v>5</v>
      </c>
      <c r="AQ259" s="578"/>
      <c r="AR259" s="393">
        <f t="shared" si="45"/>
        <v>0</v>
      </c>
      <c r="AS259" s="394">
        <f t="shared" si="48"/>
        <v>0.5</v>
      </c>
      <c r="AT259" s="395">
        <f t="shared" si="52"/>
        <v>18</v>
      </c>
      <c r="AU259" s="395">
        <f t="shared" si="52"/>
        <v>8</v>
      </c>
      <c r="AV259" s="395">
        <f t="shared" si="49"/>
        <v>144</v>
      </c>
      <c r="AW259" s="396">
        <f t="shared" si="50"/>
        <v>3.472222222222222E-3</v>
      </c>
      <c r="AX259" s="581" t="s">
        <v>222</v>
      </c>
      <c r="AZ259" s="46">
        <v>1</v>
      </c>
    </row>
    <row r="260" spans="16:52" ht="30.75" thickBot="1" x14ac:dyDescent="0.3">
      <c r="P260" s="519" t="s">
        <v>1439</v>
      </c>
      <c r="Q260" s="415" t="s">
        <v>1304</v>
      </c>
      <c r="R260" s="388" t="s">
        <v>388</v>
      </c>
      <c r="S260" s="381">
        <f t="shared" si="53"/>
        <v>2024</v>
      </c>
      <c r="T260" s="621">
        <v>45467</v>
      </c>
      <c r="U260" s="622">
        <v>45467</v>
      </c>
      <c r="V260" s="623" t="s">
        <v>1425</v>
      </c>
      <c r="W260" s="624" t="s">
        <v>1426</v>
      </c>
      <c r="X260" s="625" t="s">
        <v>1364</v>
      </c>
      <c r="Y260" s="626" t="s">
        <v>1952</v>
      </c>
      <c r="Z260" s="627" t="s">
        <v>1953</v>
      </c>
      <c r="AA260" s="628">
        <v>1</v>
      </c>
      <c r="AB260" s="629" t="s">
        <v>813</v>
      </c>
      <c r="AC260" s="630">
        <v>0</v>
      </c>
      <c r="AD260" s="631">
        <v>5</v>
      </c>
      <c r="AE260" s="631"/>
      <c r="AF260" s="391">
        <f t="shared" si="51"/>
        <v>0</v>
      </c>
      <c r="AG260" s="632">
        <v>0</v>
      </c>
      <c r="AH260" s="633">
        <v>5</v>
      </c>
      <c r="AI260" s="633"/>
      <c r="AJ260" s="393">
        <f t="shared" si="43"/>
        <v>0</v>
      </c>
      <c r="AK260" s="634">
        <v>0</v>
      </c>
      <c r="AL260" s="635">
        <v>3</v>
      </c>
      <c r="AM260" s="631"/>
      <c r="AN260" s="391">
        <f t="shared" si="44"/>
        <v>0</v>
      </c>
      <c r="AO260" s="632">
        <f>20/60</f>
        <v>0.33333333333333331</v>
      </c>
      <c r="AP260" s="633">
        <v>5</v>
      </c>
      <c r="AQ260" s="633">
        <v>8</v>
      </c>
      <c r="AR260" s="393">
        <f t="shared" si="45"/>
        <v>8.3333333333333332E-3</v>
      </c>
      <c r="AS260" s="394">
        <f t="shared" si="48"/>
        <v>0.33333333333333331</v>
      </c>
      <c r="AT260" s="395">
        <f t="shared" si="52"/>
        <v>18</v>
      </c>
      <c r="AU260" s="395">
        <f t="shared" si="52"/>
        <v>8</v>
      </c>
      <c r="AV260" s="395">
        <f t="shared" si="49"/>
        <v>144</v>
      </c>
      <c r="AW260" s="396">
        <f t="shared" si="50"/>
        <v>2.3148148148148147E-3</v>
      </c>
      <c r="AX260" s="636" t="s">
        <v>222</v>
      </c>
      <c r="AZ260" s="46">
        <v>1</v>
      </c>
    </row>
    <row r="261" spans="16:52" ht="15.75" x14ac:dyDescent="0.25">
      <c r="P261" s="637" t="s">
        <v>1344</v>
      </c>
      <c r="Q261" s="415" t="s">
        <v>1309</v>
      </c>
      <c r="R261" s="388" t="s">
        <v>388</v>
      </c>
      <c r="S261" s="381">
        <f t="shared" si="53"/>
        <v>2024</v>
      </c>
      <c r="T261" s="638">
        <v>45447</v>
      </c>
      <c r="U261" s="638">
        <v>45447</v>
      </c>
      <c r="V261" s="639" t="s">
        <v>1954</v>
      </c>
      <c r="W261" s="640" t="s">
        <v>1955</v>
      </c>
      <c r="X261" s="641" t="s">
        <v>1364</v>
      </c>
      <c r="Y261" s="642" t="s">
        <v>1956</v>
      </c>
      <c r="Z261" s="643" t="s">
        <v>222</v>
      </c>
      <c r="AA261" s="478" t="s">
        <v>222</v>
      </c>
      <c r="AB261" s="479" t="s">
        <v>222</v>
      </c>
      <c r="AC261" s="644">
        <f>25/60</f>
        <v>0.41666666666666669</v>
      </c>
      <c r="AD261" s="645">
        <v>5</v>
      </c>
      <c r="AE261" s="645">
        <v>16</v>
      </c>
      <c r="AF261" s="391">
        <f t="shared" si="51"/>
        <v>5.2083333333333339E-3</v>
      </c>
      <c r="AG261" s="646">
        <v>0</v>
      </c>
      <c r="AH261" s="647">
        <v>5</v>
      </c>
      <c r="AI261" s="647"/>
      <c r="AJ261" s="393">
        <f t="shared" ref="AJ261:AJ273" si="54">IFERROR(AG261/(AH261*AI261),0)</f>
        <v>0</v>
      </c>
      <c r="AK261" s="644">
        <v>0</v>
      </c>
      <c r="AL261" s="645">
        <v>3</v>
      </c>
      <c r="AM261" s="645"/>
      <c r="AN261" s="391">
        <f t="shared" ref="AN261:AN273" si="55">IFERROR(AK261/(AL261*AM261),0)</f>
        <v>0</v>
      </c>
      <c r="AO261" s="646">
        <v>0</v>
      </c>
      <c r="AP261" s="647">
        <v>5</v>
      </c>
      <c r="AQ261" s="647"/>
      <c r="AR261" s="393">
        <f t="shared" si="45"/>
        <v>0</v>
      </c>
      <c r="AS261" s="394">
        <f t="shared" si="48"/>
        <v>0.41666666666666669</v>
      </c>
      <c r="AT261" s="395">
        <f t="shared" si="52"/>
        <v>18</v>
      </c>
      <c r="AU261" s="395">
        <f t="shared" si="52"/>
        <v>16</v>
      </c>
      <c r="AV261" s="395">
        <f t="shared" si="49"/>
        <v>288</v>
      </c>
      <c r="AW261" s="396">
        <f t="shared" si="50"/>
        <v>1.4467592592592594E-3</v>
      </c>
      <c r="AX261" s="648" t="s">
        <v>222</v>
      </c>
      <c r="AZ261" s="46">
        <v>1</v>
      </c>
    </row>
    <row r="262" spans="16:52" ht="30" x14ac:dyDescent="0.25">
      <c r="P262" s="649" t="s">
        <v>1344</v>
      </c>
      <c r="Q262" s="415" t="s">
        <v>1309</v>
      </c>
      <c r="R262" s="388" t="s">
        <v>388</v>
      </c>
      <c r="S262" s="381">
        <f t="shared" si="53"/>
        <v>2024</v>
      </c>
      <c r="T262" s="650">
        <v>45447</v>
      </c>
      <c r="U262" s="650">
        <v>45447</v>
      </c>
      <c r="V262" s="598" t="s">
        <v>1386</v>
      </c>
      <c r="W262" s="569" t="s">
        <v>1387</v>
      </c>
      <c r="X262" s="570" t="s">
        <v>1364</v>
      </c>
      <c r="Y262" s="651" t="s">
        <v>1957</v>
      </c>
      <c r="Z262" s="652" t="s">
        <v>1958</v>
      </c>
      <c r="AA262" s="506">
        <v>1</v>
      </c>
      <c r="AB262" s="536" t="s">
        <v>813</v>
      </c>
      <c r="AC262" s="653">
        <f>30/60</f>
        <v>0.5</v>
      </c>
      <c r="AD262" s="576">
        <v>5</v>
      </c>
      <c r="AE262" s="576">
        <v>16</v>
      </c>
      <c r="AF262" s="391">
        <f t="shared" si="51"/>
        <v>6.2500000000000003E-3</v>
      </c>
      <c r="AG262" s="577">
        <v>0</v>
      </c>
      <c r="AH262" s="578">
        <v>5</v>
      </c>
      <c r="AI262" s="578"/>
      <c r="AJ262" s="393">
        <f t="shared" si="54"/>
        <v>0</v>
      </c>
      <c r="AK262" s="653">
        <v>0</v>
      </c>
      <c r="AL262" s="576">
        <v>3</v>
      </c>
      <c r="AM262" s="576"/>
      <c r="AN262" s="391">
        <f t="shared" si="55"/>
        <v>0</v>
      </c>
      <c r="AO262" s="577">
        <v>0</v>
      </c>
      <c r="AP262" s="578">
        <v>5</v>
      </c>
      <c r="AQ262" s="578"/>
      <c r="AR262" s="393">
        <f t="shared" si="45"/>
        <v>0</v>
      </c>
      <c r="AS262" s="394">
        <f t="shared" si="48"/>
        <v>0.5</v>
      </c>
      <c r="AT262" s="395">
        <f t="shared" si="52"/>
        <v>18</v>
      </c>
      <c r="AU262" s="395">
        <f t="shared" si="52"/>
        <v>16</v>
      </c>
      <c r="AV262" s="395">
        <f t="shared" si="49"/>
        <v>288</v>
      </c>
      <c r="AW262" s="396">
        <f t="shared" si="50"/>
        <v>1.736111111111111E-3</v>
      </c>
      <c r="AX262" s="581" t="s">
        <v>222</v>
      </c>
      <c r="AZ262" s="46">
        <v>1</v>
      </c>
    </row>
    <row r="263" spans="16:52" ht="30" x14ac:dyDescent="0.25">
      <c r="P263" s="482" t="s">
        <v>1344</v>
      </c>
      <c r="Q263" s="415" t="s">
        <v>1309</v>
      </c>
      <c r="R263" s="388" t="s">
        <v>388</v>
      </c>
      <c r="S263" s="381">
        <f t="shared" si="53"/>
        <v>2024</v>
      </c>
      <c r="T263" s="650">
        <v>45447</v>
      </c>
      <c r="U263" s="650">
        <v>45447</v>
      </c>
      <c r="V263" s="654" t="s">
        <v>1525</v>
      </c>
      <c r="W263" s="569" t="s">
        <v>1526</v>
      </c>
      <c r="X263" s="570" t="s">
        <v>1375</v>
      </c>
      <c r="Y263" s="571" t="s">
        <v>1959</v>
      </c>
      <c r="Z263" s="606" t="s">
        <v>222</v>
      </c>
      <c r="AA263" s="490" t="s">
        <v>222</v>
      </c>
      <c r="AB263" s="491" t="s">
        <v>222</v>
      </c>
      <c r="AC263" s="653">
        <v>0.5</v>
      </c>
      <c r="AD263" s="576">
        <v>5</v>
      </c>
      <c r="AE263" s="655">
        <v>24</v>
      </c>
      <c r="AF263" s="391">
        <f t="shared" si="51"/>
        <v>4.1666666666666666E-3</v>
      </c>
      <c r="AG263" s="577">
        <v>0</v>
      </c>
      <c r="AH263" s="578">
        <v>5</v>
      </c>
      <c r="AI263" s="578"/>
      <c r="AJ263" s="393">
        <f t="shared" si="54"/>
        <v>0</v>
      </c>
      <c r="AK263" s="653">
        <v>0</v>
      </c>
      <c r="AL263" s="576">
        <v>3</v>
      </c>
      <c r="AM263" s="576"/>
      <c r="AN263" s="391">
        <f t="shared" si="55"/>
        <v>0</v>
      </c>
      <c r="AO263" s="577">
        <v>0</v>
      </c>
      <c r="AP263" s="578">
        <v>5</v>
      </c>
      <c r="AQ263" s="578"/>
      <c r="AR263" s="393">
        <f t="shared" ref="AR263:AR273" si="56">IFERROR(AO263/(AP263*AQ263),0)</f>
        <v>0</v>
      </c>
      <c r="AS263" s="394">
        <f t="shared" si="48"/>
        <v>0.5</v>
      </c>
      <c r="AT263" s="395">
        <f t="shared" si="52"/>
        <v>18</v>
      </c>
      <c r="AU263" s="395">
        <f t="shared" si="52"/>
        <v>24</v>
      </c>
      <c r="AV263" s="395">
        <f t="shared" si="49"/>
        <v>432</v>
      </c>
      <c r="AW263" s="396">
        <f t="shared" si="50"/>
        <v>1.1574074074074073E-3</v>
      </c>
      <c r="AX263" s="581" t="s">
        <v>222</v>
      </c>
      <c r="AZ263" s="46">
        <v>1</v>
      </c>
    </row>
    <row r="264" spans="16:52" ht="30" x14ac:dyDescent="0.25">
      <c r="P264" s="656" t="s">
        <v>1344</v>
      </c>
      <c r="Q264" s="415" t="s">
        <v>1309</v>
      </c>
      <c r="R264" s="388" t="s">
        <v>388</v>
      </c>
      <c r="S264" s="381">
        <f t="shared" si="53"/>
        <v>2024</v>
      </c>
      <c r="T264" s="650">
        <v>45448</v>
      </c>
      <c r="U264" s="657">
        <v>45448</v>
      </c>
      <c r="V264" s="654" t="s">
        <v>1534</v>
      </c>
      <c r="W264" s="569" t="s">
        <v>1535</v>
      </c>
      <c r="X264" s="570" t="s">
        <v>1375</v>
      </c>
      <c r="Y264" s="658" t="s">
        <v>1960</v>
      </c>
      <c r="Z264" s="606" t="s">
        <v>1961</v>
      </c>
      <c r="AA264" s="506">
        <v>1</v>
      </c>
      <c r="AB264" s="536" t="s">
        <v>813</v>
      </c>
      <c r="AC264" s="653">
        <f>20/60</f>
        <v>0.33333333333333331</v>
      </c>
      <c r="AD264" s="576">
        <v>5</v>
      </c>
      <c r="AE264" s="655">
        <v>24</v>
      </c>
      <c r="AF264" s="391">
        <f t="shared" si="51"/>
        <v>2.7777777777777775E-3</v>
      </c>
      <c r="AG264" s="577">
        <v>0</v>
      </c>
      <c r="AH264" s="578">
        <v>5</v>
      </c>
      <c r="AI264" s="578"/>
      <c r="AJ264" s="393">
        <f t="shared" si="54"/>
        <v>0</v>
      </c>
      <c r="AK264" s="653">
        <v>0</v>
      </c>
      <c r="AL264" s="576">
        <v>3</v>
      </c>
      <c r="AM264" s="576"/>
      <c r="AN264" s="391">
        <f t="shared" si="55"/>
        <v>0</v>
      </c>
      <c r="AO264" s="577">
        <v>0</v>
      </c>
      <c r="AP264" s="578">
        <v>5</v>
      </c>
      <c r="AQ264" s="578"/>
      <c r="AR264" s="393">
        <f t="shared" si="56"/>
        <v>0</v>
      </c>
      <c r="AS264" s="394">
        <f t="shared" si="48"/>
        <v>0.33333333333333331</v>
      </c>
      <c r="AT264" s="395">
        <f t="shared" si="52"/>
        <v>18</v>
      </c>
      <c r="AU264" s="395">
        <f t="shared" si="52"/>
        <v>24</v>
      </c>
      <c r="AV264" s="395">
        <f t="shared" si="49"/>
        <v>432</v>
      </c>
      <c r="AW264" s="396">
        <f t="shared" si="50"/>
        <v>7.716049382716049E-4</v>
      </c>
      <c r="AX264" s="581" t="s">
        <v>222</v>
      </c>
      <c r="AZ264" s="46">
        <v>1</v>
      </c>
    </row>
    <row r="265" spans="16:52" ht="30" x14ac:dyDescent="0.25">
      <c r="P265" s="482" t="s">
        <v>1344</v>
      </c>
      <c r="Q265" s="415" t="s">
        <v>1309</v>
      </c>
      <c r="R265" s="388" t="s">
        <v>388</v>
      </c>
      <c r="S265" s="381">
        <f t="shared" si="53"/>
        <v>2024</v>
      </c>
      <c r="T265" s="650">
        <v>45448</v>
      </c>
      <c r="U265" s="650">
        <v>45448</v>
      </c>
      <c r="V265" s="654" t="s">
        <v>1525</v>
      </c>
      <c r="W265" s="569" t="s">
        <v>1526</v>
      </c>
      <c r="X265" s="570" t="s">
        <v>1375</v>
      </c>
      <c r="Y265" s="658" t="s">
        <v>1962</v>
      </c>
      <c r="Z265" s="606" t="s">
        <v>1963</v>
      </c>
      <c r="AA265" s="506">
        <v>1</v>
      </c>
      <c r="AB265" s="536" t="s">
        <v>813</v>
      </c>
      <c r="AC265" s="653">
        <f>20/60</f>
        <v>0.33333333333333331</v>
      </c>
      <c r="AD265" s="576">
        <v>5</v>
      </c>
      <c r="AE265" s="655">
        <v>24</v>
      </c>
      <c r="AF265" s="391">
        <f t="shared" si="51"/>
        <v>2.7777777777777775E-3</v>
      </c>
      <c r="AG265" s="577">
        <v>0</v>
      </c>
      <c r="AH265" s="578">
        <v>5</v>
      </c>
      <c r="AI265" s="578"/>
      <c r="AJ265" s="393">
        <f t="shared" si="54"/>
        <v>0</v>
      </c>
      <c r="AK265" s="653">
        <v>0</v>
      </c>
      <c r="AL265" s="576">
        <v>3</v>
      </c>
      <c r="AM265" s="576"/>
      <c r="AN265" s="391">
        <f t="shared" si="55"/>
        <v>0</v>
      </c>
      <c r="AO265" s="577">
        <v>0</v>
      </c>
      <c r="AP265" s="578">
        <v>5</v>
      </c>
      <c r="AQ265" s="578"/>
      <c r="AR265" s="393">
        <f t="shared" si="56"/>
        <v>0</v>
      </c>
      <c r="AS265" s="394">
        <f t="shared" si="48"/>
        <v>0.33333333333333331</v>
      </c>
      <c r="AT265" s="395">
        <f t="shared" si="52"/>
        <v>18</v>
      </c>
      <c r="AU265" s="395">
        <f t="shared" si="52"/>
        <v>24</v>
      </c>
      <c r="AV265" s="395">
        <f t="shared" si="49"/>
        <v>432</v>
      </c>
      <c r="AW265" s="396">
        <f t="shared" si="50"/>
        <v>7.716049382716049E-4</v>
      </c>
      <c r="AX265" s="581" t="s">
        <v>222</v>
      </c>
      <c r="AZ265" s="46">
        <v>1</v>
      </c>
    </row>
    <row r="266" spans="16:52" ht="15.75" x14ac:dyDescent="0.25">
      <c r="P266" s="482" t="s">
        <v>1344</v>
      </c>
      <c r="Q266" s="415" t="s">
        <v>1309</v>
      </c>
      <c r="R266" s="388" t="s">
        <v>388</v>
      </c>
      <c r="S266" s="381">
        <f t="shared" si="53"/>
        <v>2024</v>
      </c>
      <c r="T266" s="650">
        <v>45448</v>
      </c>
      <c r="U266" s="659">
        <v>45448</v>
      </c>
      <c r="V266" s="654" t="s">
        <v>1460</v>
      </c>
      <c r="W266" s="569" t="s">
        <v>1461</v>
      </c>
      <c r="X266" s="570" t="s">
        <v>1375</v>
      </c>
      <c r="Y266" s="660" t="s">
        <v>1964</v>
      </c>
      <c r="Z266" s="606" t="s">
        <v>1965</v>
      </c>
      <c r="AA266" s="506">
        <v>1</v>
      </c>
      <c r="AB266" s="536" t="s">
        <v>813</v>
      </c>
      <c r="AC266" s="653">
        <f>20/60</f>
        <v>0.33333333333333331</v>
      </c>
      <c r="AD266" s="576">
        <v>5</v>
      </c>
      <c r="AE266" s="655">
        <v>24</v>
      </c>
      <c r="AF266" s="391">
        <f t="shared" si="51"/>
        <v>2.7777777777777775E-3</v>
      </c>
      <c r="AG266" s="577">
        <v>0</v>
      </c>
      <c r="AH266" s="578">
        <v>5</v>
      </c>
      <c r="AI266" s="578"/>
      <c r="AJ266" s="393">
        <f t="shared" si="54"/>
        <v>0</v>
      </c>
      <c r="AK266" s="653">
        <v>0</v>
      </c>
      <c r="AL266" s="576">
        <v>3</v>
      </c>
      <c r="AM266" s="576"/>
      <c r="AN266" s="391">
        <f t="shared" si="55"/>
        <v>0</v>
      </c>
      <c r="AO266" s="577">
        <v>0</v>
      </c>
      <c r="AP266" s="578">
        <v>5</v>
      </c>
      <c r="AQ266" s="578"/>
      <c r="AR266" s="393">
        <f t="shared" si="56"/>
        <v>0</v>
      </c>
      <c r="AS266" s="394">
        <f t="shared" si="48"/>
        <v>0.33333333333333331</v>
      </c>
      <c r="AT266" s="395">
        <f t="shared" si="52"/>
        <v>18</v>
      </c>
      <c r="AU266" s="395">
        <f t="shared" si="52"/>
        <v>24</v>
      </c>
      <c r="AV266" s="395">
        <f t="shared" si="49"/>
        <v>432</v>
      </c>
      <c r="AW266" s="396">
        <f t="shared" si="50"/>
        <v>7.716049382716049E-4</v>
      </c>
      <c r="AX266" s="661" t="s">
        <v>222</v>
      </c>
    </row>
    <row r="267" spans="16:52" ht="24" x14ac:dyDescent="0.25">
      <c r="P267" s="482" t="s">
        <v>1344</v>
      </c>
      <c r="Q267" s="415" t="s">
        <v>1309</v>
      </c>
      <c r="R267" s="388" t="s">
        <v>388</v>
      </c>
      <c r="S267" s="381">
        <f t="shared" si="53"/>
        <v>2024</v>
      </c>
      <c r="T267" s="650">
        <v>45448</v>
      </c>
      <c r="U267" s="650">
        <v>45448</v>
      </c>
      <c r="V267" s="654" t="s">
        <v>1534</v>
      </c>
      <c r="W267" s="569" t="s">
        <v>1535</v>
      </c>
      <c r="X267" s="570" t="s">
        <v>1375</v>
      </c>
      <c r="Y267" s="660" t="s">
        <v>1964</v>
      </c>
      <c r="Z267" s="606" t="s">
        <v>1961</v>
      </c>
      <c r="AA267" s="506">
        <v>1</v>
      </c>
      <c r="AB267" s="536" t="s">
        <v>813</v>
      </c>
      <c r="AC267" s="653">
        <f>20/60</f>
        <v>0.33333333333333331</v>
      </c>
      <c r="AD267" s="576">
        <v>5</v>
      </c>
      <c r="AE267" s="655">
        <v>24</v>
      </c>
      <c r="AF267" s="391">
        <f t="shared" si="51"/>
        <v>2.7777777777777775E-3</v>
      </c>
      <c r="AG267" s="577">
        <v>0</v>
      </c>
      <c r="AH267" s="578">
        <v>5</v>
      </c>
      <c r="AI267" s="578"/>
      <c r="AJ267" s="393">
        <f t="shared" si="54"/>
        <v>0</v>
      </c>
      <c r="AK267" s="653">
        <v>0</v>
      </c>
      <c r="AL267" s="576">
        <v>3</v>
      </c>
      <c r="AM267" s="576"/>
      <c r="AN267" s="391">
        <f t="shared" si="55"/>
        <v>0</v>
      </c>
      <c r="AO267" s="577">
        <v>0</v>
      </c>
      <c r="AP267" s="578">
        <v>5</v>
      </c>
      <c r="AQ267" s="578"/>
      <c r="AR267" s="393">
        <f t="shared" si="56"/>
        <v>0</v>
      </c>
      <c r="AS267" s="394">
        <f t="shared" si="48"/>
        <v>0.33333333333333331</v>
      </c>
      <c r="AT267" s="395">
        <f t="shared" si="52"/>
        <v>18</v>
      </c>
      <c r="AU267" s="395">
        <f t="shared" si="52"/>
        <v>24</v>
      </c>
      <c r="AV267" s="395">
        <f t="shared" si="49"/>
        <v>432</v>
      </c>
      <c r="AW267" s="396">
        <f t="shared" si="50"/>
        <v>7.716049382716049E-4</v>
      </c>
      <c r="AX267" s="581" t="s">
        <v>222</v>
      </c>
    </row>
    <row r="268" spans="16:52" ht="45" x14ac:dyDescent="0.25">
      <c r="P268" s="482" t="s">
        <v>1344</v>
      </c>
      <c r="Q268" s="415" t="s">
        <v>1309</v>
      </c>
      <c r="R268" s="388" t="s">
        <v>388</v>
      </c>
      <c r="S268" s="381">
        <f t="shared" si="53"/>
        <v>2024</v>
      </c>
      <c r="T268" s="650">
        <v>45450</v>
      </c>
      <c r="U268" s="650">
        <v>45450</v>
      </c>
      <c r="V268" s="654" t="s">
        <v>1525</v>
      </c>
      <c r="W268" s="569" t="s">
        <v>1526</v>
      </c>
      <c r="X268" s="570" t="s">
        <v>1375</v>
      </c>
      <c r="Y268" s="571" t="s">
        <v>1966</v>
      </c>
      <c r="Z268" s="606" t="s">
        <v>222</v>
      </c>
      <c r="AA268" s="490" t="s">
        <v>222</v>
      </c>
      <c r="AB268" s="491" t="s">
        <v>222</v>
      </c>
      <c r="AC268" s="653">
        <v>1</v>
      </c>
      <c r="AD268" s="576">
        <v>5</v>
      </c>
      <c r="AE268" s="655">
        <v>24</v>
      </c>
      <c r="AF268" s="391">
        <f t="shared" si="51"/>
        <v>8.3333333333333332E-3</v>
      </c>
      <c r="AG268" s="577">
        <v>0</v>
      </c>
      <c r="AH268" s="578">
        <v>5</v>
      </c>
      <c r="AI268" s="578"/>
      <c r="AJ268" s="393">
        <f t="shared" si="54"/>
        <v>0</v>
      </c>
      <c r="AK268" s="653">
        <v>0</v>
      </c>
      <c r="AL268" s="576">
        <v>3</v>
      </c>
      <c r="AM268" s="576"/>
      <c r="AN268" s="391">
        <f t="shared" si="55"/>
        <v>0</v>
      </c>
      <c r="AO268" s="577">
        <v>0</v>
      </c>
      <c r="AP268" s="578">
        <v>5</v>
      </c>
      <c r="AQ268" s="578"/>
      <c r="AR268" s="393">
        <f t="shared" si="56"/>
        <v>0</v>
      </c>
      <c r="AS268" s="394">
        <f t="shared" si="48"/>
        <v>1</v>
      </c>
      <c r="AT268" s="395">
        <f t="shared" si="52"/>
        <v>18</v>
      </c>
      <c r="AU268" s="395">
        <f t="shared" si="52"/>
        <v>24</v>
      </c>
      <c r="AV268" s="395">
        <f t="shared" si="49"/>
        <v>432</v>
      </c>
      <c r="AW268" s="396">
        <f t="shared" si="50"/>
        <v>2.3148148148148147E-3</v>
      </c>
      <c r="AX268" s="581" t="s">
        <v>222</v>
      </c>
      <c r="AZ268" s="46">
        <v>1</v>
      </c>
    </row>
    <row r="269" spans="16:52" ht="15.75" x14ac:dyDescent="0.25">
      <c r="P269" s="482" t="s">
        <v>1385</v>
      </c>
      <c r="Q269" s="415" t="s">
        <v>1309</v>
      </c>
      <c r="R269" s="388" t="s">
        <v>388</v>
      </c>
      <c r="S269" s="381">
        <f t="shared" si="53"/>
        <v>2024</v>
      </c>
      <c r="T269" s="650">
        <v>45453</v>
      </c>
      <c r="U269" s="650">
        <v>45453</v>
      </c>
      <c r="V269" s="662" t="s">
        <v>1504</v>
      </c>
      <c r="W269" s="663" t="s">
        <v>1505</v>
      </c>
      <c r="X269" s="615" t="s">
        <v>1506</v>
      </c>
      <c r="Y269" s="660" t="s">
        <v>1967</v>
      </c>
      <c r="Z269" s="606" t="s">
        <v>1968</v>
      </c>
      <c r="AA269" s="490">
        <v>1</v>
      </c>
      <c r="AB269" s="491" t="s">
        <v>813</v>
      </c>
      <c r="AC269" s="603">
        <v>0</v>
      </c>
      <c r="AD269" s="576">
        <v>5</v>
      </c>
      <c r="AE269" s="576"/>
      <c r="AF269" s="391">
        <f t="shared" si="51"/>
        <v>0</v>
      </c>
      <c r="AG269" s="577">
        <f>165/60</f>
        <v>2.75</v>
      </c>
      <c r="AH269" s="578">
        <v>5</v>
      </c>
      <c r="AI269" s="578">
        <v>8</v>
      </c>
      <c r="AJ269" s="393">
        <f t="shared" si="54"/>
        <v>6.8750000000000006E-2</v>
      </c>
      <c r="AK269" s="653">
        <v>0</v>
      </c>
      <c r="AL269" s="576">
        <v>3</v>
      </c>
      <c r="AM269" s="576"/>
      <c r="AN269" s="391">
        <f t="shared" si="55"/>
        <v>0</v>
      </c>
      <c r="AO269" s="577">
        <v>0</v>
      </c>
      <c r="AP269" s="578">
        <v>5</v>
      </c>
      <c r="AQ269" s="578"/>
      <c r="AR269" s="393">
        <f t="shared" si="56"/>
        <v>0</v>
      </c>
      <c r="AS269" s="394">
        <f t="shared" si="48"/>
        <v>2.75</v>
      </c>
      <c r="AT269" s="395">
        <f t="shared" si="52"/>
        <v>18</v>
      </c>
      <c r="AU269" s="395">
        <f t="shared" si="52"/>
        <v>8</v>
      </c>
      <c r="AV269" s="395">
        <f t="shared" si="49"/>
        <v>144</v>
      </c>
      <c r="AW269" s="396">
        <f t="shared" si="50"/>
        <v>1.9097222222222224E-2</v>
      </c>
      <c r="AX269" s="581" t="s">
        <v>222</v>
      </c>
      <c r="AZ269" s="46">
        <v>1</v>
      </c>
    </row>
    <row r="270" spans="16:52" ht="30" x14ac:dyDescent="0.25">
      <c r="P270" s="482" t="s">
        <v>1385</v>
      </c>
      <c r="Q270" s="415" t="s">
        <v>1309</v>
      </c>
      <c r="R270" s="388" t="s">
        <v>388</v>
      </c>
      <c r="S270" s="381">
        <f t="shared" si="53"/>
        <v>2024</v>
      </c>
      <c r="T270" s="650">
        <v>45454</v>
      </c>
      <c r="U270" s="650">
        <v>45454</v>
      </c>
      <c r="V270" s="662" t="s">
        <v>1504</v>
      </c>
      <c r="W270" s="663" t="s">
        <v>1505</v>
      </c>
      <c r="X270" s="615" t="s">
        <v>1506</v>
      </c>
      <c r="Y270" s="658" t="s">
        <v>1969</v>
      </c>
      <c r="Z270" s="606" t="s">
        <v>222</v>
      </c>
      <c r="AA270" s="490" t="s">
        <v>222</v>
      </c>
      <c r="AB270" s="491" t="s">
        <v>222</v>
      </c>
      <c r="AC270" s="603">
        <v>0</v>
      </c>
      <c r="AD270" s="576">
        <v>5</v>
      </c>
      <c r="AE270" s="576"/>
      <c r="AF270" s="391">
        <f t="shared" si="51"/>
        <v>0</v>
      </c>
      <c r="AG270" s="577">
        <f>70/60</f>
        <v>1.1666666666666667</v>
      </c>
      <c r="AH270" s="578">
        <v>5</v>
      </c>
      <c r="AI270" s="578">
        <v>8</v>
      </c>
      <c r="AJ270" s="393">
        <f t="shared" si="54"/>
        <v>2.9166666666666667E-2</v>
      </c>
      <c r="AK270" s="653">
        <v>0</v>
      </c>
      <c r="AL270" s="576">
        <v>3</v>
      </c>
      <c r="AM270" s="576"/>
      <c r="AN270" s="391">
        <f t="shared" si="55"/>
        <v>0</v>
      </c>
      <c r="AO270" s="577">
        <v>0</v>
      </c>
      <c r="AP270" s="578">
        <v>5</v>
      </c>
      <c r="AQ270" s="578"/>
      <c r="AR270" s="393">
        <f t="shared" si="56"/>
        <v>0</v>
      </c>
      <c r="AS270" s="394">
        <f t="shared" si="48"/>
        <v>1.1666666666666667</v>
      </c>
      <c r="AT270" s="395">
        <f t="shared" si="52"/>
        <v>18</v>
      </c>
      <c r="AU270" s="395">
        <f t="shared" si="52"/>
        <v>8</v>
      </c>
      <c r="AV270" s="395">
        <f t="shared" si="49"/>
        <v>144</v>
      </c>
      <c r="AW270" s="396">
        <f t="shared" si="50"/>
        <v>8.1018518518518531E-3</v>
      </c>
      <c r="AX270" s="581" t="s">
        <v>222</v>
      </c>
      <c r="AZ270" s="46">
        <v>1</v>
      </c>
    </row>
    <row r="271" spans="16:52" ht="30" x14ac:dyDescent="0.25">
      <c r="P271" s="482" t="s">
        <v>1385</v>
      </c>
      <c r="Q271" s="415" t="s">
        <v>1309</v>
      </c>
      <c r="R271" s="388" t="s">
        <v>388</v>
      </c>
      <c r="S271" s="381">
        <f t="shared" si="53"/>
        <v>2024</v>
      </c>
      <c r="T271" s="650">
        <v>45454</v>
      </c>
      <c r="U271" s="650">
        <v>45454</v>
      </c>
      <c r="V271" s="614" t="s">
        <v>1412</v>
      </c>
      <c r="W271" s="569" t="s">
        <v>1413</v>
      </c>
      <c r="X271" s="570" t="s">
        <v>1357</v>
      </c>
      <c r="Y271" s="658" t="s">
        <v>1970</v>
      </c>
      <c r="Z271" s="606" t="s">
        <v>1813</v>
      </c>
      <c r="AA271" s="490">
        <v>1</v>
      </c>
      <c r="AB271" s="491" t="s">
        <v>813</v>
      </c>
      <c r="AC271" s="603">
        <v>0</v>
      </c>
      <c r="AD271" s="576">
        <v>5</v>
      </c>
      <c r="AE271" s="576"/>
      <c r="AF271" s="391">
        <f t="shared" si="51"/>
        <v>0</v>
      </c>
      <c r="AG271" s="577">
        <f>105/60</f>
        <v>1.75</v>
      </c>
      <c r="AH271" s="578">
        <v>5</v>
      </c>
      <c r="AI271" s="664">
        <v>16</v>
      </c>
      <c r="AJ271" s="393">
        <f t="shared" si="54"/>
        <v>2.1874999999999999E-2</v>
      </c>
      <c r="AK271" s="653">
        <v>0</v>
      </c>
      <c r="AL271" s="576">
        <v>3</v>
      </c>
      <c r="AM271" s="576"/>
      <c r="AN271" s="391">
        <f t="shared" si="55"/>
        <v>0</v>
      </c>
      <c r="AO271" s="577">
        <v>0</v>
      </c>
      <c r="AP271" s="578">
        <v>5</v>
      </c>
      <c r="AQ271" s="578"/>
      <c r="AR271" s="393">
        <f t="shared" si="56"/>
        <v>0</v>
      </c>
      <c r="AS271" s="394">
        <f t="shared" si="48"/>
        <v>1.75</v>
      </c>
      <c r="AT271" s="395">
        <f t="shared" si="52"/>
        <v>18</v>
      </c>
      <c r="AU271" s="395">
        <f t="shared" si="52"/>
        <v>16</v>
      </c>
      <c r="AV271" s="395">
        <f t="shared" si="49"/>
        <v>288</v>
      </c>
      <c r="AW271" s="396">
        <f t="shared" si="50"/>
        <v>6.076388888888889E-3</v>
      </c>
      <c r="AX271" s="581" t="s">
        <v>222</v>
      </c>
      <c r="AZ271" s="46">
        <v>1</v>
      </c>
    </row>
    <row r="272" spans="16:52" ht="30" x14ac:dyDescent="0.25">
      <c r="P272" s="482" t="s">
        <v>1385</v>
      </c>
      <c r="Q272" s="415" t="s">
        <v>1309</v>
      </c>
      <c r="R272" s="388" t="s">
        <v>388</v>
      </c>
      <c r="S272" s="381">
        <f t="shared" si="53"/>
        <v>2024</v>
      </c>
      <c r="T272" s="650">
        <v>45454</v>
      </c>
      <c r="U272" s="650">
        <v>45454</v>
      </c>
      <c r="V272" s="618" t="s">
        <v>1678</v>
      </c>
      <c r="W272" s="569" t="s">
        <v>1769</v>
      </c>
      <c r="X272" s="570" t="s">
        <v>1410</v>
      </c>
      <c r="Y272" s="658" t="s">
        <v>1971</v>
      </c>
      <c r="Z272" s="606" t="s">
        <v>222</v>
      </c>
      <c r="AA272" s="490" t="s">
        <v>222</v>
      </c>
      <c r="AB272" s="491" t="s">
        <v>222</v>
      </c>
      <c r="AC272" s="603">
        <v>0</v>
      </c>
      <c r="AD272" s="576">
        <v>5</v>
      </c>
      <c r="AE272" s="576"/>
      <c r="AF272" s="391">
        <f t="shared" si="51"/>
        <v>0</v>
      </c>
      <c r="AG272" s="577">
        <f>40/60</f>
        <v>0.66666666666666663</v>
      </c>
      <c r="AH272" s="578">
        <v>5</v>
      </c>
      <c r="AI272" s="578">
        <v>24</v>
      </c>
      <c r="AJ272" s="393">
        <f t="shared" si="54"/>
        <v>5.5555555555555549E-3</v>
      </c>
      <c r="AK272" s="653">
        <v>0</v>
      </c>
      <c r="AL272" s="576">
        <v>3</v>
      </c>
      <c r="AM272" s="576"/>
      <c r="AN272" s="391">
        <f t="shared" si="55"/>
        <v>0</v>
      </c>
      <c r="AO272" s="577">
        <v>0</v>
      </c>
      <c r="AP272" s="578">
        <v>5</v>
      </c>
      <c r="AQ272" s="578"/>
      <c r="AR272" s="393">
        <f t="shared" si="56"/>
        <v>0</v>
      </c>
      <c r="AS272" s="394">
        <f t="shared" si="48"/>
        <v>0.66666666666666663</v>
      </c>
      <c r="AT272" s="395">
        <f t="shared" si="52"/>
        <v>18</v>
      </c>
      <c r="AU272" s="395">
        <f t="shared" si="52"/>
        <v>24</v>
      </c>
      <c r="AV272" s="395">
        <f t="shared" si="49"/>
        <v>432</v>
      </c>
      <c r="AW272" s="396">
        <f t="shared" si="50"/>
        <v>1.5432098765432098E-3</v>
      </c>
      <c r="AX272" s="581" t="s">
        <v>222</v>
      </c>
      <c r="AZ272" s="46">
        <v>1</v>
      </c>
    </row>
    <row r="273" spans="16:52" ht="16.5" thickBot="1" x14ac:dyDescent="0.3">
      <c r="P273" s="519" t="s">
        <v>1385</v>
      </c>
      <c r="Q273" s="415" t="s">
        <v>1309</v>
      </c>
      <c r="R273" s="388" t="s">
        <v>388</v>
      </c>
      <c r="S273" s="381">
        <f t="shared" si="53"/>
        <v>2024</v>
      </c>
      <c r="T273" s="665">
        <v>45456</v>
      </c>
      <c r="U273" s="665">
        <v>45456</v>
      </c>
      <c r="V273" s="666" t="s">
        <v>1440</v>
      </c>
      <c r="W273" s="667" t="s">
        <v>1441</v>
      </c>
      <c r="X273" s="668" t="s">
        <v>1442</v>
      </c>
      <c r="Y273" s="626" t="s">
        <v>1972</v>
      </c>
      <c r="Z273" s="669" t="s">
        <v>222</v>
      </c>
      <c r="AA273" s="628" t="s">
        <v>222</v>
      </c>
      <c r="AB273" s="629" t="s">
        <v>222</v>
      </c>
      <c r="AC273" s="630">
        <v>0</v>
      </c>
      <c r="AD273" s="631">
        <v>5</v>
      </c>
      <c r="AE273" s="631"/>
      <c r="AF273" s="391">
        <f t="shared" si="51"/>
        <v>0</v>
      </c>
      <c r="AG273" s="632">
        <v>8</v>
      </c>
      <c r="AH273" s="633">
        <v>5</v>
      </c>
      <c r="AI273" s="633">
        <v>8</v>
      </c>
      <c r="AJ273" s="393">
        <f t="shared" si="54"/>
        <v>0.2</v>
      </c>
      <c r="AK273" s="670">
        <v>0</v>
      </c>
      <c r="AL273" s="631">
        <v>3</v>
      </c>
      <c r="AM273" s="631"/>
      <c r="AN273" s="391">
        <f t="shared" si="55"/>
        <v>0</v>
      </c>
      <c r="AO273" s="632">
        <v>0</v>
      </c>
      <c r="AP273" s="633">
        <v>5</v>
      </c>
      <c r="AQ273" s="633"/>
      <c r="AR273" s="393">
        <f t="shared" si="56"/>
        <v>0</v>
      </c>
      <c r="AS273" s="394">
        <f t="shared" si="48"/>
        <v>8</v>
      </c>
      <c r="AT273" s="395">
        <f t="shared" si="52"/>
        <v>18</v>
      </c>
      <c r="AU273" s="395">
        <f t="shared" si="52"/>
        <v>8</v>
      </c>
      <c r="AV273" s="395">
        <f t="shared" si="49"/>
        <v>144</v>
      </c>
      <c r="AW273" s="396">
        <f t="shared" si="50"/>
        <v>5.5555555555555552E-2</v>
      </c>
      <c r="AX273" s="671" t="s">
        <v>222</v>
      </c>
      <c r="AZ273" s="46">
        <v>1</v>
      </c>
    </row>
  </sheetData>
  <dataValidations count="1">
    <dataValidation type="list" allowBlank="1" showInputMessage="1" showErrorMessage="1" sqref="D3:G3">
      <formula1>"2023,2024,2025,2026,2027,2028,2029,2030"</formula1>
    </dataValidation>
  </dataValidations>
  <pageMargins left="0.7" right="0.7" top="0.75" bottom="0.75" header="0.3" footer="0.3"/>
  <pageSetup paperSize="9" orientation="portrait" horizontalDpi="4294967292"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U16"/>
  <sheetViews>
    <sheetView topLeftCell="D1" workbookViewId="0">
      <selection activeCell="P60" sqref="P60"/>
    </sheetView>
  </sheetViews>
  <sheetFormatPr defaultColWidth="9.140625" defaultRowHeight="15" x14ac:dyDescent="0.25"/>
  <cols>
    <col min="1" max="3" width="9.140625" style="220"/>
    <col min="4" max="4" width="3.5703125" style="220" bestFit="1" customWidth="1"/>
    <col min="5" max="5" width="10.85546875" style="220" bestFit="1" customWidth="1"/>
    <col min="6" max="6" width="10.5703125" style="220" bestFit="1" customWidth="1"/>
    <col min="7" max="7" width="10" style="220" customWidth="1"/>
    <col min="8" max="8" width="10.42578125" style="308" customWidth="1"/>
    <col min="9" max="9" width="10.5703125" style="220" customWidth="1"/>
    <col min="10" max="10" width="11.7109375" style="220" customWidth="1"/>
    <col min="11" max="11" width="10.5703125" style="220" bestFit="1" customWidth="1"/>
    <col min="12" max="12" width="10.85546875" style="672" customWidth="1"/>
    <col min="13" max="13" width="9.140625" style="308"/>
    <col min="14" max="14" width="11.5703125" style="220" bestFit="1" customWidth="1"/>
    <col min="15" max="15" width="13.28515625" style="672" customWidth="1"/>
    <col min="16" max="16" width="9.140625" style="220"/>
    <col min="17" max="17" width="10.5703125" style="220" bestFit="1" customWidth="1"/>
    <col min="18" max="18" width="10.140625" style="672" customWidth="1"/>
    <col min="19" max="19" width="9.28515625" style="672" bestFit="1" customWidth="1"/>
    <col min="20" max="20" width="9.5703125" style="220" bestFit="1" customWidth="1"/>
    <col min="21" max="21" width="9.28515625" style="220" bestFit="1" customWidth="1"/>
    <col min="22" max="16384" width="9.140625" style="220"/>
  </cols>
  <sheetData>
    <row r="1" spans="4:21" x14ac:dyDescent="0.25">
      <c r="E1" s="14" t="s">
        <v>1973</v>
      </c>
    </row>
    <row r="2" spans="4:21" ht="75" x14ac:dyDescent="0.25">
      <c r="D2" s="36" t="s">
        <v>4</v>
      </c>
      <c r="E2" s="36" t="s">
        <v>353</v>
      </c>
      <c r="F2" s="36" t="s">
        <v>1974</v>
      </c>
      <c r="G2" s="36" t="s">
        <v>1975</v>
      </c>
      <c r="H2" s="673" t="s">
        <v>1976</v>
      </c>
      <c r="I2" s="36" t="s">
        <v>1977</v>
      </c>
      <c r="J2" s="36" t="s">
        <v>1978</v>
      </c>
      <c r="K2" s="673" t="s">
        <v>1979</v>
      </c>
      <c r="L2" s="674" t="s">
        <v>1980</v>
      </c>
      <c r="M2" s="36" t="s">
        <v>1981</v>
      </c>
      <c r="N2" s="36" t="s">
        <v>1982</v>
      </c>
      <c r="O2" s="674" t="s">
        <v>1983</v>
      </c>
      <c r="P2" s="36" t="s">
        <v>1984</v>
      </c>
      <c r="Q2" s="673" t="s">
        <v>1985</v>
      </c>
      <c r="R2" s="674" t="s">
        <v>1986</v>
      </c>
      <c r="S2" s="675" t="s">
        <v>1987</v>
      </c>
      <c r="T2" s="673" t="s">
        <v>1988</v>
      </c>
      <c r="U2" s="673" t="s">
        <v>1989</v>
      </c>
    </row>
    <row r="3" spans="4:21" x14ac:dyDescent="0.25">
      <c r="D3" s="36">
        <v>1</v>
      </c>
      <c r="E3" s="36" t="s">
        <v>365</v>
      </c>
      <c r="F3" s="379">
        <v>6216</v>
      </c>
      <c r="G3" s="379"/>
      <c r="H3" s="676">
        <f>F3-G3</f>
        <v>6216</v>
      </c>
      <c r="I3" s="379">
        <v>27.200000000000003</v>
      </c>
      <c r="J3" s="379">
        <v>37</v>
      </c>
      <c r="K3" s="379">
        <f>H3-I3</f>
        <v>6188.8</v>
      </c>
      <c r="L3" s="321">
        <f>K3/H3</f>
        <v>0.99562419562419568</v>
      </c>
      <c r="M3" s="676"/>
      <c r="N3" s="379"/>
      <c r="O3" s="676" t="e">
        <f>(M3/K3)/N3</f>
        <v>#DIV/0!</v>
      </c>
      <c r="P3" s="379"/>
      <c r="Q3" s="379">
        <f>M3-P3</f>
        <v>0</v>
      </c>
      <c r="R3" s="676" t="e">
        <f>Q3/M3</f>
        <v>#DIV/0!</v>
      </c>
      <c r="S3" s="676" t="e">
        <f>L3*O3*R3</f>
        <v>#DIV/0!</v>
      </c>
      <c r="T3" s="379">
        <f>K3/J3</f>
        <v>167.26486486486488</v>
      </c>
      <c r="U3" s="379">
        <f>I3/J3</f>
        <v>0.73513513513513518</v>
      </c>
    </row>
    <row r="4" spans="4:21" x14ac:dyDescent="0.25">
      <c r="D4" s="36">
        <v>2</v>
      </c>
      <c r="E4" s="36" t="s">
        <v>384</v>
      </c>
      <c r="F4" s="379">
        <v>2992</v>
      </c>
      <c r="G4" s="379"/>
      <c r="H4" s="676">
        <f t="shared" ref="H4:H16" si="0">F4-G4</f>
        <v>2992</v>
      </c>
      <c r="I4" s="36">
        <v>11.83</v>
      </c>
      <c r="J4" s="379">
        <v>20</v>
      </c>
      <c r="K4" s="36">
        <f t="shared" ref="K4:K16" si="1">H4-I4</f>
        <v>2980.17</v>
      </c>
      <c r="L4" s="321">
        <f t="shared" ref="L4:L16" si="2">K4/H4</f>
        <v>0.99604612299465245</v>
      </c>
      <c r="M4" s="313"/>
      <c r="N4" s="36"/>
      <c r="O4" s="677" t="e">
        <f t="shared" ref="O4:O14" si="3">(M4/K4)/N4</f>
        <v>#DIV/0!</v>
      </c>
      <c r="P4" s="36"/>
      <c r="Q4" s="379">
        <f t="shared" ref="Q4:Q14" si="4">M4-P4</f>
        <v>0</v>
      </c>
      <c r="R4" s="677" t="e">
        <f t="shared" ref="R4:R14" si="5">Q4/M4</f>
        <v>#DIV/0!</v>
      </c>
      <c r="S4" s="677" t="e">
        <f t="shared" ref="S4:S14" si="6">L4*O4*R4</f>
        <v>#DIV/0!</v>
      </c>
      <c r="T4" s="379">
        <f t="shared" ref="T4:T14" si="7">K4/J4</f>
        <v>149.0085</v>
      </c>
      <c r="U4" s="379">
        <f t="shared" ref="U4:U14" si="8">I4/J4</f>
        <v>0.59150000000000003</v>
      </c>
    </row>
    <row r="5" spans="4:21" x14ac:dyDescent="0.25">
      <c r="D5" s="36">
        <v>3</v>
      </c>
      <c r="E5" s="36" t="s">
        <v>385</v>
      </c>
      <c r="F5" s="379">
        <v>5328</v>
      </c>
      <c r="G5" s="36"/>
      <c r="H5" s="676">
        <f t="shared" si="0"/>
        <v>5328</v>
      </c>
      <c r="I5" s="379">
        <v>13.326666666666663</v>
      </c>
      <c r="J5" s="379">
        <v>27</v>
      </c>
      <c r="K5" s="379">
        <f t="shared" si="1"/>
        <v>5314.6733333333332</v>
      </c>
      <c r="L5" s="321">
        <f t="shared" si="2"/>
        <v>0.99749874874874866</v>
      </c>
      <c r="M5" s="313"/>
      <c r="N5" s="36"/>
      <c r="O5" s="677" t="e">
        <f t="shared" si="3"/>
        <v>#DIV/0!</v>
      </c>
      <c r="P5" s="36"/>
      <c r="Q5" s="379">
        <f t="shared" si="4"/>
        <v>0</v>
      </c>
      <c r="R5" s="677" t="e">
        <f t="shared" si="5"/>
        <v>#DIV/0!</v>
      </c>
      <c r="S5" s="677" t="e">
        <f t="shared" si="6"/>
        <v>#DIV/0!</v>
      </c>
      <c r="T5" s="379">
        <f t="shared" si="7"/>
        <v>196.83975308641973</v>
      </c>
      <c r="U5" s="379">
        <f t="shared" si="8"/>
        <v>0.4935802469135801</v>
      </c>
    </row>
    <row r="6" spans="4:21" x14ac:dyDescent="0.25">
      <c r="D6" s="36">
        <v>4</v>
      </c>
      <c r="E6" s="36" t="s">
        <v>386</v>
      </c>
      <c r="F6" s="379">
        <v>2912</v>
      </c>
      <c r="G6" s="36"/>
      <c r="H6" s="676">
        <f t="shared" si="0"/>
        <v>2912</v>
      </c>
      <c r="I6" s="379">
        <v>23.1</v>
      </c>
      <c r="J6" s="379">
        <v>19</v>
      </c>
      <c r="K6" s="379">
        <f t="shared" si="1"/>
        <v>2888.9</v>
      </c>
      <c r="L6" s="321">
        <f t="shared" si="2"/>
        <v>0.99206730769230778</v>
      </c>
      <c r="M6" s="313"/>
      <c r="N6" s="36"/>
      <c r="O6" s="677" t="e">
        <f t="shared" si="3"/>
        <v>#DIV/0!</v>
      </c>
      <c r="P6" s="36"/>
      <c r="Q6" s="379">
        <f t="shared" si="4"/>
        <v>0</v>
      </c>
      <c r="R6" s="677" t="e">
        <f t="shared" si="5"/>
        <v>#DIV/0!</v>
      </c>
      <c r="S6" s="677" t="e">
        <f t="shared" si="6"/>
        <v>#DIV/0!</v>
      </c>
      <c r="T6" s="379">
        <f t="shared" si="7"/>
        <v>152.04736842105262</v>
      </c>
      <c r="U6" s="379">
        <f t="shared" si="8"/>
        <v>1.2157894736842105</v>
      </c>
    </row>
    <row r="7" spans="4:21" x14ac:dyDescent="0.25">
      <c r="D7" s="36">
        <v>5</v>
      </c>
      <c r="E7" s="36" t="s">
        <v>387</v>
      </c>
      <c r="F7" s="379">
        <v>3128</v>
      </c>
      <c r="G7" s="36"/>
      <c r="H7" s="676">
        <f t="shared" si="0"/>
        <v>3128</v>
      </c>
      <c r="I7" s="36">
        <v>34.950000000000003</v>
      </c>
      <c r="J7" s="379">
        <v>21</v>
      </c>
      <c r="K7" s="379">
        <f>H7-I7</f>
        <v>3093.05</v>
      </c>
      <c r="L7" s="321">
        <f>K7/H7</f>
        <v>0.98882672634271107</v>
      </c>
      <c r="M7" s="313"/>
      <c r="N7" s="36"/>
      <c r="O7" s="677" t="e">
        <f t="shared" si="3"/>
        <v>#DIV/0!</v>
      </c>
      <c r="P7" s="36"/>
      <c r="Q7" s="379">
        <f t="shared" si="4"/>
        <v>0</v>
      </c>
      <c r="R7" s="677" t="e">
        <f t="shared" si="5"/>
        <v>#DIV/0!</v>
      </c>
      <c r="S7" s="677" t="e">
        <f t="shared" si="6"/>
        <v>#DIV/0!</v>
      </c>
      <c r="T7" s="379">
        <f t="shared" si="7"/>
        <v>147.28809523809525</v>
      </c>
      <c r="U7" s="379">
        <f t="shared" si="8"/>
        <v>1.6642857142857144</v>
      </c>
    </row>
    <row r="8" spans="4:21" x14ac:dyDescent="0.25">
      <c r="D8" s="36">
        <v>6</v>
      </c>
      <c r="E8" s="36" t="s">
        <v>388</v>
      </c>
      <c r="F8" s="379">
        <v>3936</v>
      </c>
      <c r="G8" s="36"/>
      <c r="H8" s="676">
        <f t="shared" si="0"/>
        <v>3936</v>
      </c>
      <c r="I8" s="379">
        <v>46.550000000000004</v>
      </c>
      <c r="J8" s="379">
        <v>22</v>
      </c>
      <c r="K8" s="36">
        <f t="shared" si="1"/>
        <v>3889.45</v>
      </c>
      <c r="L8" s="321">
        <f t="shared" si="2"/>
        <v>0.98817327235772356</v>
      </c>
      <c r="M8" s="313"/>
      <c r="N8" s="36"/>
      <c r="O8" s="677" t="e">
        <f t="shared" si="3"/>
        <v>#DIV/0!</v>
      </c>
      <c r="P8" s="36"/>
      <c r="Q8" s="379">
        <f t="shared" si="4"/>
        <v>0</v>
      </c>
      <c r="R8" s="677" t="e">
        <f t="shared" si="5"/>
        <v>#DIV/0!</v>
      </c>
      <c r="S8" s="677" t="e">
        <f t="shared" si="6"/>
        <v>#DIV/0!</v>
      </c>
      <c r="T8" s="379">
        <f t="shared" si="7"/>
        <v>176.79318181818181</v>
      </c>
      <c r="U8" s="379">
        <f t="shared" si="8"/>
        <v>2.1159090909090912</v>
      </c>
    </row>
    <row r="9" spans="4:21" x14ac:dyDescent="0.25">
      <c r="D9" s="36">
        <v>7</v>
      </c>
      <c r="E9" s="36" t="s">
        <v>389</v>
      </c>
      <c r="F9" s="36"/>
      <c r="G9" s="36"/>
      <c r="H9" s="313">
        <f t="shared" si="0"/>
        <v>0</v>
      </c>
      <c r="I9" s="36"/>
      <c r="J9" s="36"/>
      <c r="K9" s="36">
        <f t="shared" si="1"/>
        <v>0</v>
      </c>
      <c r="L9" s="677" t="e">
        <f t="shared" si="2"/>
        <v>#DIV/0!</v>
      </c>
      <c r="M9" s="313"/>
      <c r="N9" s="36"/>
      <c r="O9" s="677" t="e">
        <f t="shared" si="3"/>
        <v>#DIV/0!</v>
      </c>
      <c r="P9" s="36"/>
      <c r="Q9" s="36">
        <f t="shared" si="4"/>
        <v>0</v>
      </c>
      <c r="R9" s="677" t="e">
        <f t="shared" si="5"/>
        <v>#DIV/0!</v>
      </c>
      <c r="S9" s="677" t="e">
        <f t="shared" si="6"/>
        <v>#DIV/0!</v>
      </c>
      <c r="T9" s="36" t="e">
        <f t="shared" si="7"/>
        <v>#DIV/0!</v>
      </c>
      <c r="U9" s="36" t="e">
        <f t="shared" si="8"/>
        <v>#DIV/0!</v>
      </c>
    </row>
    <row r="10" spans="4:21" x14ac:dyDescent="0.25">
      <c r="D10" s="36">
        <v>8</v>
      </c>
      <c r="E10" s="36" t="s">
        <v>390</v>
      </c>
      <c r="F10" s="36"/>
      <c r="G10" s="36"/>
      <c r="H10" s="313">
        <f t="shared" si="0"/>
        <v>0</v>
      </c>
      <c r="I10" s="36"/>
      <c r="J10" s="36"/>
      <c r="K10" s="36">
        <f t="shared" si="1"/>
        <v>0</v>
      </c>
      <c r="L10" s="677" t="e">
        <f t="shared" si="2"/>
        <v>#DIV/0!</v>
      </c>
      <c r="M10" s="313"/>
      <c r="N10" s="36"/>
      <c r="O10" s="677" t="e">
        <f t="shared" si="3"/>
        <v>#DIV/0!</v>
      </c>
      <c r="P10" s="36"/>
      <c r="Q10" s="36">
        <f t="shared" si="4"/>
        <v>0</v>
      </c>
      <c r="R10" s="677" t="e">
        <f t="shared" si="5"/>
        <v>#DIV/0!</v>
      </c>
      <c r="S10" s="677" t="e">
        <f t="shared" si="6"/>
        <v>#DIV/0!</v>
      </c>
      <c r="T10" s="36" t="e">
        <f t="shared" si="7"/>
        <v>#DIV/0!</v>
      </c>
      <c r="U10" s="36" t="e">
        <f t="shared" si="8"/>
        <v>#DIV/0!</v>
      </c>
    </row>
    <row r="11" spans="4:21" x14ac:dyDescent="0.25">
      <c r="D11" s="36">
        <v>9</v>
      </c>
      <c r="E11" s="36" t="s">
        <v>391</v>
      </c>
      <c r="F11" s="36"/>
      <c r="G11" s="36"/>
      <c r="H11" s="313">
        <f t="shared" si="0"/>
        <v>0</v>
      </c>
      <c r="I11" s="36"/>
      <c r="J11" s="36"/>
      <c r="K11" s="36">
        <f t="shared" si="1"/>
        <v>0</v>
      </c>
      <c r="L11" s="677" t="e">
        <f t="shared" si="2"/>
        <v>#DIV/0!</v>
      </c>
      <c r="M11" s="313"/>
      <c r="N11" s="36"/>
      <c r="O11" s="677" t="e">
        <f t="shared" si="3"/>
        <v>#DIV/0!</v>
      </c>
      <c r="P11" s="36"/>
      <c r="Q11" s="36">
        <f t="shared" si="4"/>
        <v>0</v>
      </c>
      <c r="R11" s="677" t="e">
        <f t="shared" si="5"/>
        <v>#DIV/0!</v>
      </c>
      <c r="S11" s="677" t="e">
        <f t="shared" si="6"/>
        <v>#DIV/0!</v>
      </c>
      <c r="T11" s="36" t="e">
        <f t="shared" si="7"/>
        <v>#DIV/0!</v>
      </c>
      <c r="U11" s="36" t="e">
        <f t="shared" si="8"/>
        <v>#DIV/0!</v>
      </c>
    </row>
    <row r="12" spans="4:21" x14ac:dyDescent="0.25">
      <c r="D12" s="36">
        <v>10</v>
      </c>
      <c r="E12" s="36" t="s">
        <v>392</v>
      </c>
      <c r="F12" s="36"/>
      <c r="G12" s="36"/>
      <c r="H12" s="313">
        <f t="shared" si="0"/>
        <v>0</v>
      </c>
      <c r="I12" s="36"/>
      <c r="J12" s="36"/>
      <c r="K12" s="36">
        <f t="shared" si="1"/>
        <v>0</v>
      </c>
      <c r="L12" s="677" t="e">
        <f t="shared" si="2"/>
        <v>#DIV/0!</v>
      </c>
      <c r="M12" s="313"/>
      <c r="N12" s="36"/>
      <c r="O12" s="677" t="e">
        <f t="shared" si="3"/>
        <v>#DIV/0!</v>
      </c>
      <c r="P12" s="36"/>
      <c r="Q12" s="36">
        <f t="shared" si="4"/>
        <v>0</v>
      </c>
      <c r="R12" s="677" t="e">
        <f t="shared" si="5"/>
        <v>#DIV/0!</v>
      </c>
      <c r="S12" s="677" t="e">
        <f t="shared" si="6"/>
        <v>#DIV/0!</v>
      </c>
      <c r="T12" s="36" t="e">
        <f t="shared" si="7"/>
        <v>#DIV/0!</v>
      </c>
      <c r="U12" s="36" t="e">
        <f t="shared" si="8"/>
        <v>#DIV/0!</v>
      </c>
    </row>
    <row r="13" spans="4:21" x14ac:dyDescent="0.25">
      <c r="D13" s="36">
        <v>11</v>
      </c>
      <c r="E13" s="36" t="s">
        <v>393</v>
      </c>
      <c r="F13" s="36"/>
      <c r="G13" s="36"/>
      <c r="H13" s="313">
        <f t="shared" si="0"/>
        <v>0</v>
      </c>
      <c r="I13" s="36"/>
      <c r="J13" s="36"/>
      <c r="K13" s="36">
        <f t="shared" si="1"/>
        <v>0</v>
      </c>
      <c r="L13" s="677" t="e">
        <f t="shared" si="2"/>
        <v>#DIV/0!</v>
      </c>
      <c r="M13" s="313"/>
      <c r="N13" s="36"/>
      <c r="O13" s="677" t="e">
        <f t="shared" si="3"/>
        <v>#DIV/0!</v>
      </c>
      <c r="P13" s="36"/>
      <c r="Q13" s="36">
        <f t="shared" si="4"/>
        <v>0</v>
      </c>
      <c r="R13" s="677" t="e">
        <f t="shared" si="5"/>
        <v>#DIV/0!</v>
      </c>
      <c r="S13" s="677" t="e">
        <f t="shared" si="6"/>
        <v>#DIV/0!</v>
      </c>
      <c r="T13" s="36" t="e">
        <f t="shared" si="7"/>
        <v>#DIV/0!</v>
      </c>
      <c r="U13" s="36" t="e">
        <f t="shared" si="8"/>
        <v>#DIV/0!</v>
      </c>
    </row>
    <row r="14" spans="4:21" x14ac:dyDescent="0.25">
      <c r="D14" s="36">
        <v>12</v>
      </c>
      <c r="E14" s="36" t="s">
        <v>394</v>
      </c>
      <c r="F14" s="36"/>
      <c r="G14" s="36"/>
      <c r="H14" s="313">
        <f t="shared" si="0"/>
        <v>0</v>
      </c>
      <c r="I14" s="36"/>
      <c r="J14" s="36"/>
      <c r="K14" s="36">
        <f t="shared" si="1"/>
        <v>0</v>
      </c>
      <c r="L14" s="677" t="e">
        <f t="shared" si="2"/>
        <v>#DIV/0!</v>
      </c>
      <c r="M14" s="313"/>
      <c r="N14" s="36"/>
      <c r="O14" s="677" t="e">
        <f t="shared" si="3"/>
        <v>#DIV/0!</v>
      </c>
      <c r="P14" s="36"/>
      <c r="Q14" s="36">
        <f t="shared" si="4"/>
        <v>0</v>
      </c>
      <c r="R14" s="677" t="e">
        <f t="shared" si="5"/>
        <v>#DIV/0!</v>
      </c>
      <c r="S14" s="677" t="e">
        <f t="shared" si="6"/>
        <v>#DIV/0!</v>
      </c>
      <c r="T14" s="36" t="e">
        <f t="shared" si="7"/>
        <v>#DIV/0!</v>
      </c>
      <c r="U14" s="36" t="e">
        <f t="shared" si="8"/>
        <v>#DIV/0!</v>
      </c>
    </row>
    <row r="16" spans="4:21" x14ac:dyDescent="0.25">
      <c r="E16" s="220" t="s">
        <v>1119</v>
      </c>
      <c r="F16" s="409">
        <f>SUM(F3:F8)</f>
        <v>24512</v>
      </c>
      <c r="H16" s="676">
        <f t="shared" si="0"/>
        <v>24512</v>
      </c>
      <c r="I16" s="409">
        <f>SUM(I3:I8)</f>
        <v>156.95666666666668</v>
      </c>
      <c r="J16" s="409">
        <f>SUM(J3:J8)</f>
        <v>146</v>
      </c>
      <c r="K16" s="379">
        <f>H16-I16</f>
        <v>24355.043333333335</v>
      </c>
      <c r="L16" s="321">
        <f>K16/H16</f>
        <v>0.9935967417319409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P20"/>
  <sheetViews>
    <sheetView workbookViewId="0">
      <selection activeCell="P60" sqref="P60"/>
    </sheetView>
  </sheetViews>
  <sheetFormatPr defaultColWidth="9.140625" defaultRowHeight="15" x14ac:dyDescent="0.25"/>
  <cols>
    <col min="1" max="1" width="9.140625" style="13"/>
    <col min="2" max="2" width="4.7109375" style="13" customWidth="1"/>
    <col min="3" max="3" width="10.85546875" style="13" bestFit="1" customWidth="1"/>
    <col min="4" max="4" width="10.85546875" style="46" customWidth="1"/>
    <col min="5" max="5" width="10.85546875" style="220" customWidth="1"/>
    <col min="6" max="6" width="2" style="46" customWidth="1"/>
    <col min="7" max="7" width="10.42578125" style="46" customWidth="1"/>
    <col min="8" max="8" width="9.7109375" style="46" customWidth="1"/>
    <col min="9" max="9" width="11" style="46" customWidth="1"/>
    <col min="10" max="10" width="9.140625" style="229"/>
    <col min="11" max="11" width="2" style="46" customWidth="1"/>
    <col min="12" max="12" width="13.140625" style="46" bestFit="1" customWidth="1"/>
    <col min="13" max="13" width="8.7109375" style="46" bestFit="1" customWidth="1"/>
    <col min="14" max="14" width="8.7109375" style="46" customWidth="1"/>
    <col min="15" max="16" width="9.140625" style="46"/>
    <col min="17" max="16384" width="9.140625" style="13"/>
  </cols>
  <sheetData>
    <row r="2" spans="2:16" x14ac:dyDescent="0.25">
      <c r="B2" s="14" t="s">
        <v>1990</v>
      </c>
    </row>
    <row r="3" spans="2:16" s="46" customFormat="1" x14ac:dyDescent="0.25">
      <c r="B3" s="678" t="s">
        <v>4</v>
      </c>
      <c r="C3" s="678" t="s">
        <v>353</v>
      </c>
      <c r="D3" s="678" t="s">
        <v>1991</v>
      </c>
      <c r="E3" s="679" t="s">
        <v>1992</v>
      </c>
      <c r="G3" s="678" t="s">
        <v>1993</v>
      </c>
      <c r="H3" s="678"/>
      <c r="I3" s="678" t="s">
        <v>1994</v>
      </c>
      <c r="J3" s="680" t="s">
        <v>617</v>
      </c>
      <c r="L3" s="678" t="s">
        <v>1995</v>
      </c>
      <c r="M3" s="678"/>
      <c r="N3" s="678"/>
      <c r="O3" s="678"/>
      <c r="P3" s="678"/>
    </row>
    <row r="4" spans="2:16" s="46" customFormat="1" x14ac:dyDescent="0.25">
      <c r="B4" s="678"/>
      <c r="C4" s="678"/>
      <c r="D4" s="678"/>
      <c r="E4" s="679"/>
      <c r="G4" s="46" t="s">
        <v>1996</v>
      </c>
      <c r="H4" s="46" t="s">
        <v>1997</v>
      </c>
      <c r="I4" s="678"/>
      <c r="J4" s="680"/>
      <c r="L4" s="46" t="s">
        <v>1998</v>
      </c>
      <c r="M4" s="46" t="s">
        <v>1999</v>
      </c>
      <c r="N4" s="46" t="s">
        <v>2000</v>
      </c>
      <c r="O4" s="46" t="s">
        <v>2001</v>
      </c>
      <c r="P4" s="46" t="s">
        <v>617</v>
      </c>
    </row>
    <row r="5" spans="2:16" x14ac:dyDescent="0.25">
      <c r="B5" s="13">
        <v>1</v>
      </c>
      <c r="C5" s="13" t="s">
        <v>365</v>
      </c>
      <c r="D5" s="46">
        <v>21</v>
      </c>
      <c r="E5" s="220">
        <v>27</v>
      </c>
      <c r="G5" s="46">
        <v>31</v>
      </c>
      <c r="H5" s="46">
        <v>0</v>
      </c>
      <c r="I5" s="46">
        <f>(D5*E5)-(SUM(L5:O5))</f>
        <v>560</v>
      </c>
      <c r="J5" s="323">
        <f>I5/(E5*D5)</f>
        <v>0.98765432098765427</v>
      </c>
      <c r="L5" s="46">
        <v>0</v>
      </c>
      <c r="M5" s="46">
        <v>4</v>
      </c>
      <c r="N5" s="46">
        <v>0</v>
      </c>
      <c r="O5" s="46">
        <v>3</v>
      </c>
      <c r="P5" s="681">
        <f>1-J5</f>
        <v>1.2345679012345734E-2</v>
      </c>
    </row>
    <row r="6" spans="2:16" x14ac:dyDescent="0.25">
      <c r="B6" s="13">
        <v>2</v>
      </c>
      <c r="C6" s="13" t="s">
        <v>384</v>
      </c>
      <c r="D6" s="46">
        <v>17</v>
      </c>
      <c r="E6" s="220">
        <v>26</v>
      </c>
      <c r="G6" s="46">
        <v>15</v>
      </c>
      <c r="H6" s="46">
        <v>2</v>
      </c>
      <c r="I6" s="46">
        <f t="shared" ref="I6:I16" si="0">(D6*E6)-(SUM(L6:O6))</f>
        <v>429</v>
      </c>
      <c r="J6" s="323">
        <f t="shared" ref="J6:J16" si="1">I6/(E6*D6)</f>
        <v>0.97058823529411764</v>
      </c>
      <c r="L6" s="46">
        <v>0</v>
      </c>
      <c r="M6" s="46">
        <v>13</v>
      </c>
      <c r="N6" s="46">
        <v>0</v>
      </c>
      <c r="O6" s="46">
        <v>0</v>
      </c>
      <c r="P6" s="681">
        <f t="shared" ref="P6:P16" si="2">1-J6</f>
        <v>2.9411764705882359E-2</v>
      </c>
    </row>
    <row r="7" spans="2:16" x14ac:dyDescent="0.25">
      <c r="B7" s="13">
        <v>3</v>
      </c>
      <c r="C7" s="13" t="s">
        <v>385</v>
      </c>
      <c r="D7" s="46">
        <v>18</v>
      </c>
      <c r="E7" s="220">
        <v>26</v>
      </c>
      <c r="G7" s="46">
        <v>15</v>
      </c>
      <c r="H7" s="46">
        <v>0</v>
      </c>
      <c r="I7" s="46">
        <f>(D7*E7)-(SUM(L7:O7))</f>
        <v>453</v>
      </c>
      <c r="J7" s="323">
        <f t="shared" si="1"/>
        <v>0.96794871794871795</v>
      </c>
      <c r="L7" s="46">
        <v>0</v>
      </c>
      <c r="M7" s="46">
        <v>15</v>
      </c>
      <c r="N7" s="46">
        <v>0</v>
      </c>
      <c r="O7" s="46">
        <v>0</v>
      </c>
      <c r="P7" s="681">
        <f t="shared" si="2"/>
        <v>3.2051282051282048E-2</v>
      </c>
    </row>
    <row r="8" spans="2:16" x14ac:dyDescent="0.25">
      <c r="B8" s="13">
        <v>4</v>
      </c>
      <c r="C8" s="13" t="s">
        <v>386</v>
      </c>
      <c r="D8" s="46">
        <v>14</v>
      </c>
      <c r="E8" s="220">
        <v>26</v>
      </c>
      <c r="G8" s="46">
        <v>15</v>
      </c>
      <c r="H8" s="46">
        <v>0</v>
      </c>
      <c r="I8" s="46">
        <f t="shared" si="0"/>
        <v>358</v>
      </c>
      <c r="J8" s="323">
        <f t="shared" si="1"/>
        <v>0.98351648351648346</v>
      </c>
      <c r="L8" s="46">
        <v>0</v>
      </c>
      <c r="M8" s="46">
        <v>5</v>
      </c>
      <c r="N8" s="46">
        <v>0</v>
      </c>
      <c r="O8" s="46">
        <v>1</v>
      </c>
      <c r="P8" s="681">
        <f t="shared" si="2"/>
        <v>1.6483516483516536E-2</v>
      </c>
    </row>
    <row r="9" spans="2:16" x14ac:dyDescent="0.25">
      <c r="B9" s="13">
        <v>5</v>
      </c>
      <c r="C9" s="13" t="s">
        <v>387</v>
      </c>
      <c r="D9" s="46">
        <v>17</v>
      </c>
      <c r="E9" s="220">
        <v>26</v>
      </c>
      <c r="G9" s="46">
        <v>6</v>
      </c>
      <c r="H9" s="46">
        <v>2</v>
      </c>
      <c r="I9" s="46">
        <f t="shared" si="0"/>
        <v>437</v>
      </c>
      <c r="J9" s="323">
        <f t="shared" si="1"/>
        <v>0.9886877828054299</v>
      </c>
      <c r="L9" s="46">
        <v>0</v>
      </c>
      <c r="M9" s="46">
        <v>4</v>
      </c>
      <c r="N9" s="46">
        <v>0</v>
      </c>
      <c r="O9" s="46">
        <v>1</v>
      </c>
      <c r="P9" s="681">
        <f t="shared" si="2"/>
        <v>1.1312217194570096E-2</v>
      </c>
    </row>
    <row r="10" spans="2:16" x14ac:dyDescent="0.25">
      <c r="B10" s="13">
        <v>6</v>
      </c>
      <c r="C10" s="13" t="s">
        <v>388</v>
      </c>
      <c r="D10" s="46">
        <v>18</v>
      </c>
      <c r="E10" s="220">
        <v>26</v>
      </c>
      <c r="G10" s="46">
        <v>12</v>
      </c>
      <c r="H10" s="46">
        <v>2</v>
      </c>
      <c r="I10" s="46">
        <f t="shared" si="0"/>
        <v>463</v>
      </c>
      <c r="J10" s="323">
        <f t="shared" si="1"/>
        <v>0.98931623931623935</v>
      </c>
      <c r="L10" s="46">
        <v>0</v>
      </c>
      <c r="M10" s="46">
        <v>4</v>
      </c>
      <c r="N10" s="46">
        <v>1</v>
      </c>
      <c r="O10" s="46">
        <v>0</v>
      </c>
      <c r="P10" s="681">
        <f t="shared" si="2"/>
        <v>1.0683760683760646E-2</v>
      </c>
    </row>
    <row r="11" spans="2:16" x14ac:dyDescent="0.25">
      <c r="B11" s="13">
        <v>7</v>
      </c>
      <c r="C11" s="13" t="s">
        <v>389</v>
      </c>
      <c r="I11" s="46">
        <f t="shared" si="0"/>
        <v>0</v>
      </c>
      <c r="J11" s="229" t="e">
        <f t="shared" si="1"/>
        <v>#DIV/0!</v>
      </c>
      <c r="P11" s="682" t="e">
        <f t="shared" si="2"/>
        <v>#DIV/0!</v>
      </c>
    </row>
    <row r="12" spans="2:16" x14ac:dyDescent="0.25">
      <c r="B12" s="13">
        <v>8</v>
      </c>
      <c r="C12" s="13" t="s">
        <v>390</v>
      </c>
      <c r="I12" s="46">
        <f t="shared" si="0"/>
        <v>0</v>
      </c>
      <c r="J12" s="229" t="e">
        <f t="shared" si="1"/>
        <v>#DIV/0!</v>
      </c>
      <c r="P12" s="682" t="e">
        <f t="shared" si="2"/>
        <v>#DIV/0!</v>
      </c>
    </row>
    <row r="13" spans="2:16" x14ac:dyDescent="0.25">
      <c r="B13" s="13">
        <v>9</v>
      </c>
      <c r="C13" s="13" t="s">
        <v>391</v>
      </c>
      <c r="I13" s="46">
        <f t="shared" si="0"/>
        <v>0</v>
      </c>
      <c r="J13" s="229" t="e">
        <f t="shared" si="1"/>
        <v>#DIV/0!</v>
      </c>
      <c r="P13" s="682" t="e">
        <f t="shared" si="2"/>
        <v>#DIV/0!</v>
      </c>
    </row>
    <row r="14" spans="2:16" x14ac:dyDescent="0.25">
      <c r="B14" s="13">
        <v>10</v>
      </c>
      <c r="C14" s="13" t="s">
        <v>392</v>
      </c>
      <c r="I14" s="46">
        <f t="shared" si="0"/>
        <v>0</v>
      </c>
      <c r="J14" s="229" t="e">
        <f t="shared" si="1"/>
        <v>#DIV/0!</v>
      </c>
      <c r="P14" s="682" t="e">
        <f t="shared" si="2"/>
        <v>#DIV/0!</v>
      </c>
    </row>
    <row r="15" spans="2:16" x14ac:dyDescent="0.25">
      <c r="B15" s="13">
        <v>11</v>
      </c>
      <c r="C15" s="13" t="s">
        <v>393</v>
      </c>
      <c r="I15" s="46">
        <f t="shared" si="0"/>
        <v>0</v>
      </c>
      <c r="J15" s="229" t="e">
        <f t="shared" si="1"/>
        <v>#DIV/0!</v>
      </c>
      <c r="P15" s="682" t="e">
        <f t="shared" si="2"/>
        <v>#DIV/0!</v>
      </c>
    </row>
    <row r="16" spans="2:16" x14ac:dyDescent="0.25">
      <c r="B16" s="13">
        <v>12</v>
      </c>
      <c r="C16" s="13" t="s">
        <v>394</v>
      </c>
      <c r="I16" s="46">
        <f t="shared" si="0"/>
        <v>0</v>
      </c>
      <c r="J16" s="229" t="e">
        <f t="shared" si="1"/>
        <v>#DIV/0!</v>
      </c>
      <c r="P16" s="682" t="e">
        <f t="shared" si="2"/>
        <v>#DIV/0!</v>
      </c>
    </row>
    <row r="18" spans="3:16" x14ac:dyDescent="0.25">
      <c r="C18" s="13" t="s">
        <v>2002</v>
      </c>
    </row>
    <row r="20" spans="3:16" x14ac:dyDescent="0.25">
      <c r="C20" s="13" t="s">
        <v>1119</v>
      </c>
      <c r="D20" s="46">
        <f>SUM(D5:D10)</f>
        <v>105</v>
      </c>
      <c r="E20" s="683">
        <f>AVERAGE(E5:E10)</f>
        <v>26.166666666666668</v>
      </c>
      <c r="G20" s="46">
        <f>SUM(G5:G10)</f>
        <v>94</v>
      </c>
      <c r="H20" s="46">
        <f>SUM(H5:H10)</f>
        <v>6</v>
      </c>
      <c r="I20" s="46">
        <f>(D20*E20)-(SUM(L20:O20))</f>
        <v>2696.5</v>
      </c>
      <c r="J20" s="323">
        <f t="shared" ref="J20" si="3">I20/(E20*D20)</f>
        <v>0.98143767060964515</v>
      </c>
      <c r="L20" s="46">
        <f>SUM(L5:L10)</f>
        <v>0</v>
      </c>
      <c r="M20" s="46">
        <f>SUM(M5:M10)</f>
        <v>45</v>
      </c>
      <c r="N20" s="46">
        <f t="shared" ref="N20:O20" si="4">SUM(N5:N10)</f>
        <v>1</v>
      </c>
      <c r="O20" s="46">
        <f t="shared" si="4"/>
        <v>5</v>
      </c>
      <c r="P20" s="681">
        <f>1-J20</f>
        <v>1.8562329390354848E-2</v>
      </c>
    </row>
  </sheetData>
  <mergeCells count="8">
    <mergeCell ref="J3:J4"/>
    <mergeCell ref="L3:P3"/>
    <mergeCell ref="B3:B4"/>
    <mergeCell ref="C3:C4"/>
    <mergeCell ref="D3:D4"/>
    <mergeCell ref="E3:E4"/>
    <mergeCell ref="G3:H3"/>
    <mergeCell ref="I3:I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F20"/>
  <sheetViews>
    <sheetView workbookViewId="0">
      <selection activeCell="P60" sqref="P60"/>
    </sheetView>
  </sheetViews>
  <sheetFormatPr defaultColWidth="9.140625" defaultRowHeight="15" x14ac:dyDescent="0.25"/>
  <cols>
    <col min="1" max="1" width="9.140625" style="13"/>
    <col min="2" max="2" width="4.85546875" style="13" customWidth="1"/>
    <col min="3" max="3" width="11.28515625" style="13" customWidth="1"/>
    <col min="4" max="4" width="34.7109375" style="13" bestFit="1" customWidth="1"/>
    <col min="5" max="5" width="28.42578125" style="684" customWidth="1"/>
    <col min="6" max="6" width="51.28515625" style="45" customWidth="1"/>
    <col min="7" max="16384" width="9.140625" style="13"/>
  </cols>
  <sheetData>
    <row r="2" spans="2:6" x14ac:dyDescent="0.25">
      <c r="B2" s="13" t="s">
        <v>2003</v>
      </c>
    </row>
    <row r="3" spans="2:6" x14ac:dyDescent="0.25">
      <c r="B3" s="38" t="s">
        <v>4</v>
      </c>
      <c r="C3" s="38" t="s">
        <v>353</v>
      </c>
      <c r="D3" s="38" t="s">
        <v>2004</v>
      </c>
      <c r="E3" s="685" t="s">
        <v>2005</v>
      </c>
      <c r="F3" s="39" t="s">
        <v>2006</v>
      </c>
    </row>
    <row r="4" spans="2:6" x14ac:dyDescent="0.25">
      <c r="B4" s="686">
        <v>1</v>
      </c>
      <c r="C4" s="686" t="s">
        <v>365</v>
      </c>
      <c r="D4" s="687" t="s">
        <v>2007</v>
      </c>
      <c r="E4" s="685">
        <v>45297</v>
      </c>
      <c r="F4" s="39" t="s">
        <v>2008</v>
      </c>
    </row>
    <row r="5" spans="2:6" ht="30" x14ac:dyDescent="0.25">
      <c r="B5" s="688"/>
      <c r="C5" s="688"/>
      <c r="D5" s="689"/>
      <c r="E5" s="685">
        <v>45308</v>
      </c>
      <c r="F5" s="39" t="s">
        <v>2009</v>
      </c>
    </row>
    <row r="6" spans="2:6" x14ac:dyDescent="0.25">
      <c r="B6" s="688"/>
      <c r="C6" s="688"/>
      <c r="D6" s="690"/>
      <c r="E6" s="685">
        <v>45314</v>
      </c>
      <c r="F6" s="39" t="s">
        <v>2010</v>
      </c>
    </row>
    <row r="7" spans="2:6" ht="195" x14ac:dyDescent="0.25">
      <c r="B7" s="688"/>
      <c r="C7" s="688"/>
      <c r="D7" s="691" t="s">
        <v>2011</v>
      </c>
      <c r="E7" s="685">
        <v>45293</v>
      </c>
      <c r="F7" s="39" t="s">
        <v>2012</v>
      </c>
    </row>
    <row r="8" spans="2:6" ht="120" x14ac:dyDescent="0.25">
      <c r="B8" s="335"/>
      <c r="C8" s="335"/>
      <c r="D8" s="692" t="s">
        <v>2013</v>
      </c>
      <c r="E8" s="693">
        <v>45293</v>
      </c>
      <c r="F8" s="694" t="s">
        <v>2014</v>
      </c>
    </row>
    <row r="9" spans="2:6" x14ac:dyDescent="0.25">
      <c r="B9" s="686">
        <v>2</v>
      </c>
      <c r="C9" s="686" t="s">
        <v>2015</v>
      </c>
      <c r="D9" s="695" t="s">
        <v>2016</v>
      </c>
      <c r="E9" s="696"/>
      <c r="F9" s="697" t="s">
        <v>2017</v>
      </c>
    </row>
    <row r="10" spans="2:6" x14ac:dyDescent="0.25">
      <c r="B10" s="688"/>
      <c r="C10" s="688"/>
      <c r="D10" s="698"/>
      <c r="E10" s="699"/>
      <c r="F10" s="700"/>
    </row>
    <row r="11" spans="2:6" x14ac:dyDescent="0.25">
      <c r="B11" s="688"/>
      <c r="C11" s="688"/>
      <c r="D11" s="701"/>
      <c r="E11" s="702"/>
      <c r="F11" s="703"/>
    </row>
    <row r="12" spans="2:6" ht="120" x14ac:dyDescent="0.25">
      <c r="B12" s="335"/>
      <c r="C12" s="335"/>
      <c r="D12" s="694" t="s">
        <v>2018</v>
      </c>
      <c r="E12" s="693"/>
      <c r="F12" s="694" t="s">
        <v>2019</v>
      </c>
    </row>
    <row r="13" spans="2:6" ht="202.5" customHeight="1" x14ac:dyDescent="0.25">
      <c r="B13" s="686">
        <v>3</v>
      </c>
      <c r="C13" s="686" t="s">
        <v>385</v>
      </c>
      <c r="D13" s="704" t="s">
        <v>2016</v>
      </c>
      <c r="E13" s="685">
        <v>45293</v>
      </c>
      <c r="F13" s="705" t="s">
        <v>2020</v>
      </c>
    </row>
    <row r="14" spans="2:6" ht="120" x14ac:dyDescent="0.25">
      <c r="B14" s="335"/>
      <c r="C14" s="335"/>
      <c r="D14" s="694" t="s">
        <v>2018</v>
      </c>
      <c r="E14" s="685">
        <v>45293</v>
      </c>
      <c r="F14" s="39"/>
    </row>
    <row r="15" spans="2:6" ht="225" x14ac:dyDescent="0.25">
      <c r="B15" s="123">
        <v>4</v>
      </c>
      <c r="C15" s="123" t="s">
        <v>386</v>
      </c>
      <c r="D15" s="704" t="s">
        <v>2016</v>
      </c>
      <c r="E15" s="685">
        <v>45293</v>
      </c>
      <c r="F15" s="705" t="s">
        <v>2021</v>
      </c>
    </row>
    <row r="16" spans="2:6" ht="120" x14ac:dyDescent="0.25">
      <c r="B16" s="123"/>
      <c r="C16" s="123"/>
      <c r="D16" s="694" t="s">
        <v>2018</v>
      </c>
      <c r="E16" s="685">
        <v>45293</v>
      </c>
      <c r="F16" s="39" t="s">
        <v>2022</v>
      </c>
    </row>
    <row r="17" spans="2:6" ht="225" x14ac:dyDescent="0.25">
      <c r="B17" s="123">
        <v>5</v>
      </c>
      <c r="C17" s="123" t="s">
        <v>387</v>
      </c>
      <c r="D17" s="704" t="s">
        <v>2016</v>
      </c>
      <c r="E17" s="685">
        <v>45293</v>
      </c>
      <c r="F17" s="705" t="s">
        <v>2023</v>
      </c>
    </row>
    <row r="18" spans="2:6" ht="120" x14ac:dyDescent="0.25">
      <c r="B18" s="123"/>
      <c r="C18" s="123"/>
      <c r="D18" s="694" t="s">
        <v>2018</v>
      </c>
      <c r="E18" s="685">
        <v>45293</v>
      </c>
      <c r="F18" s="39" t="s">
        <v>2022</v>
      </c>
    </row>
    <row r="19" spans="2:6" ht="225" x14ac:dyDescent="0.25">
      <c r="B19" s="123">
        <v>6</v>
      </c>
      <c r="C19" s="123" t="s">
        <v>388</v>
      </c>
      <c r="D19" s="704" t="s">
        <v>2016</v>
      </c>
      <c r="E19" s="685">
        <v>45293</v>
      </c>
      <c r="F19" s="705" t="s">
        <v>2023</v>
      </c>
    </row>
    <row r="20" spans="2:6" ht="120" x14ac:dyDescent="0.25">
      <c r="B20" s="123"/>
      <c r="C20" s="123"/>
      <c r="D20" s="694" t="s">
        <v>2018</v>
      </c>
      <c r="E20" s="685">
        <v>45293</v>
      </c>
      <c r="F20" s="39" t="s">
        <v>2022</v>
      </c>
    </row>
  </sheetData>
  <mergeCells count="16">
    <mergeCell ref="B17:B18"/>
    <mergeCell ref="C17:C18"/>
    <mergeCell ref="B19:B20"/>
    <mergeCell ref="C19:C20"/>
    <mergeCell ref="E9:E11"/>
    <mergeCell ref="F9:F11"/>
    <mergeCell ref="B13:B14"/>
    <mergeCell ref="C13:C14"/>
    <mergeCell ref="B15:B16"/>
    <mergeCell ref="C15:C16"/>
    <mergeCell ref="B4:B8"/>
    <mergeCell ref="C4:C8"/>
    <mergeCell ref="D4:D6"/>
    <mergeCell ref="B9:B12"/>
    <mergeCell ref="C9:C12"/>
    <mergeCell ref="D9:D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E19"/>
  <sheetViews>
    <sheetView workbookViewId="0">
      <selection activeCell="P60" sqref="P60"/>
    </sheetView>
  </sheetViews>
  <sheetFormatPr defaultRowHeight="15" x14ac:dyDescent="0.25"/>
  <cols>
    <col min="1" max="1" width="9.140625" style="13"/>
    <col min="2" max="2" width="4.85546875" style="13" customWidth="1"/>
    <col min="3" max="3" width="11.28515625" style="13" customWidth="1"/>
    <col min="4" max="4" width="14.5703125" style="13" customWidth="1"/>
    <col min="5" max="5" width="42.85546875" style="13" bestFit="1" customWidth="1"/>
    <col min="6" max="16384" width="9.140625" style="13"/>
  </cols>
  <sheetData>
    <row r="2" spans="2:5" x14ac:dyDescent="0.25">
      <c r="B2" s="13" t="s">
        <v>2024</v>
      </c>
    </row>
    <row r="3" spans="2:5" x14ac:dyDescent="0.25">
      <c r="B3" s="38" t="s">
        <v>4</v>
      </c>
      <c r="C3" s="38" t="s">
        <v>353</v>
      </c>
      <c r="D3" s="38" t="s">
        <v>2025</v>
      </c>
      <c r="E3" s="38" t="s">
        <v>2026</v>
      </c>
    </row>
    <row r="4" spans="2:5" ht="45" x14ac:dyDescent="0.25">
      <c r="B4" s="38">
        <v>1</v>
      </c>
      <c r="C4" s="38" t="s">
        <v>365</v>
      </c>
      <c r="D4" s="38" t="s">
        <v>2027</v>
      </c>
      <c r="E4" s="39" t="s">
        <v>2028</v>
      </c>
    </row>
    <row r="5" spans="2:5" ht="45" x14ac:dyDescent="0.25">
      <c r="B5" s="38">
        <v>2</v>
      </c>
      <c r="C5" s="38" t="s">
        <v>384</v>
      </c>
      <c r="D5" s="38" t="s">
        <v>2027</v>
      </c>
      <c r="E5" s="39" t="s">
        <v>2028</v>
      </c>
    </row>
    <row r="6" spans="2:5" ht="45" x14ac:dyDescent="0.25">
      <c r="B6" s="38">
        <v>3</v>
      </c>
      <c r="C6" s="38" t="s">
        <v>385</v>
      </c>
      <c r="D6" s="38" t="s">
        <v>2027</v>
      </c>
      <c r="E6" s="39" t="s">
        <v>2028</v>
      </c>
    </row>
    <row r="7" spans="2:5" ht="45" x14ac:dyDescent="0.25">
      <c r="B7" s="38">
        <v>4</v>
      </c>
      <c r="C7" s="38" t="s">
        <v>386</v>
      </c>
      <c r="D7" s="38" t="s">
        <v>2027</v>
      </c>
      <c r="E7" s="39" t="s">
        <v>2028</v>
      </c>
    </row>
    <row r="8" spans="2:5" ht="45" x14ac:dyDescent="0.25">
      <c r="B8" s="38">
        <v>5</v>
      </c>
      <c r="C8" s="38" t="s">
        <v>387</v>
      </c>
      <c r="D8" s="38" t="s">
        <v>2027</v>
      </c>
      <c r="E8" s="39" t="s">
        <v>2028</v>
      </c>
    </row>
    <row r="9" spans="2:5" ht="45" x14ac:dyDescent="0.25">
      <c r="B9" s="38">
        <v>6</v>
      </c>
      <c r="C9" s="38" t="s">
        <v>388</v>
      </c>
      <c r="D9" s="38" t="s">
        <v>2027</v>
      </c>
      <c r="E9" s="39" t="s">
        <v>2029</v>
      </c>
    </row>
    <row r="10" spans="2:5" x14ac:dyDescent="0.25">
      <c r="B10" s="38"/>
      <c r="C10" s="38"/>
      <c r="D10" s="38"/>
      <c r="E10" s="38"/>
    </row>
    <row r="11" spans="2:5" x14ac:dyDescent="0.25">
      <c r="B11" s="38"/>
      <c r="C11" s="38"/>
      <c r="D11" s="38"/>
      <c r="E11" s="38"/>
    </row>
    <row r="12" spans="2:5" x14ac:dyDescent="0.25">
      <c r="B12" s="38"/>
      <c r="C12" s="38"/>
      <c r="D12" s="38"/>
      <c r="E12" s="38"/>
    </row>
    <row r="13" spans="2:5" x14ac:dyDescent="0.25">
      <c r="B13" s="38"/>
      <c r="C13" s="38"/>
      <c r="D13" s="38"/>
      <c r="E13" s="38"/>
    </row>
    <row r="14" spans="2:5" x14ac:dyDescent="0.25">
      <c r="B14" s="38"/>
      <c r="C14" s="38"/>
      <c r="D14" s="38"/>
      <c r="E14" s="38"/>
    </row>
    <row r="15" spans="2:5" x14ac:dyDescent="0.25">
      <c r="B15" s="38"/>
      <c r="C15" s="38"/>
      <c r="D15" s="38"/>
      <c r="E15" s="38"/>
    </row>
    <row r="16" spans="2:5" x14ac:dyDescent="0.25">
      <c r="B16" s="38"/>
      <c r="C16" s="38"/>
      <c r="D16" s="38"/>
      <c r="E16" s="38"/>
    </row>
    <row r="17" spans="2:5" x14ac:dyDescent="0.25">
      <c r="B17" s="38"/>
      <c r="C17" s="38"/>
      <c r="D17" s="38"/>
      <c r="E17" s="38"/>
    </row>
    <row r="18" spans="2:5" x14ac:dyDescent="0.25">
      <c r="B18" s="38"/>
      <c r="C18" s="38"/>
      <c r="D18" s="38"/>
      <c r="E18" s="38"/>
    </row>
    <row r="19" spans="2:5" x14ac:dyDescent="0.25">
      <c r="B19" s="38"/>
      <c r="C19" s="38"/>
      <c r="D19" s="38"/>
      <c r="E19" s="3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E16"/>
  <sheetViews>
    <sheetView workbookViewId="0">
      <selection activeCell="P60" sqref="P60"/>
    </sheetView>
  </sheetViews>
  <sheetFormatPr defaultColWidth="9.140625" defaultRowHeight="15" x14ac:dyDescent="0.25"/>
  <cols>
    <col min="1" max="1" width="9.140625" style="13"/>
    <col min="2" max="2" width="3.5703125" style="13" customWidth="1"/>
    <col min="3" max="3" width="10.85546875" style="13" bestFit="1" customWidth="1"/>
    <col min="4" max="4" width="9.5703125" style="13" bestFit="1" customWidth="1"/>
    <col min="5" max="5" width="40.42578125" style="45" customWidth="1"/>
    <col min="6" max="16384" width="9.140625" style="13"/>
  </cols>
  <sheetData>
    <row r="3" spans="2:5" x14ac:dyDescent="0.25">
      <c r="B3" s="13" t="s">
        <v>2030</v>
      </c>
    </row>
    <row r="4" spans="2:5" s="46" customFormat="1" x14ac:dyDescent="0.25">
      <c r="B4" s="37" t="s">
        <v>4</v>
      </c>
      <c r="C4" s="37" t="s">
        <v>353</v>
      </c>
      <c r="D4" s="37" t="s">
        <v>2031</v>
      </c>
      <c r="E4" s="36" t="s">
        <v>2032</v>
      </c>
    </row>
    <row r="5" spans="2:5" ht="30" x14ac:dyDescent="0.25">
      <c r="B5" s="38">
        <v>1</v>
      </c>
      <c r="C5" s="38" t="s">
        <v>365</v>
      </c>
      <c r="D5" s="37" t="s">
        <v>2033</v>
      </c>
      <c r="E5" s="39" t="s">
        <v>2034</v>
      </c>
    </row>
    <row r="6" spans="2:5" ht="30" x14ac:dyDescent="0.25">
      <c r="B6" s="38">
        <v>2</v>
      </c>
      <c r="C6" s="38" t="s">
        <v>384</v>
      </c>
      <c r="D6" s="37" t="s">
        <v>2033</v>
      </c>
      <c r="E6" s="39" t="s">
        <v>2034</v>
      </c>
    </row>
    <row r="7" spans="2:5" ht="30" x14ac:dyDescent="0.25">
      <c r="B7" s="38">
        <v>3</v>
      </c>
      <c r="C7" s="38" t="s">
        <v>385</v>
      </c>
      <c r="D7" s="37" t="s">
        <v>2033</v>
      </c>
      <c r="E7" s="39" t="s">
        <v>2034</v>
      </c>
    </row>
    <row r="8" spans="2:5" ht="30" x14ac:dyDescent="0.25">
      <c r="B8" s="38">
        <v>4</v>
      </c>
      <c r="C8" s="38" t="s">
        <v>386</v>
      </c>
      <c r="D8" s="37" t="s">
        <v>2033</v>
      </c>
      <c r="E8" s="39" t="s">
        <v>2034</v>
      </c>
    </row>
    <row r="9" spans="2:5" ht="60" x14ac:dyDescent="0.25">
      <c r="B9" s="38">
        <v>5</v>
      </c>
      <c r="C9" s="38" t="s">
        <v>387</v>
      </c>
      <c r="D9" s="38" t="s">
        <v>2035</v>
      </c>
      <c r="E9" s="39" t="s">
        <v>2036</v>
      </c>
    </row>
    <row r="10" spans="2:5" ht="60" x14ac:dyDescent="0.25">
      <c r="B10" s="38">
        <v>6</v>
      </c>
      <c r="C10" s="38" t="s">
        <v>388</v>
      </c>
      <c r="D10" s="38" t="s">
        <v>2035</v>
      </c>
      <c r="E10" s="39" t="s">
        <v>2037</v>
      </c>
    </row>
    <row r="11" spans="2:5" x14ac:dyDescent="0.25">
      <c r="B11" s="38">
        <v>7</v>
      </c>
      <c r="C11" s="38" t="s">
        <v>389</v>
      </c>
      <c r="D11" s="38"/>
      <c r="E11" s="39"/>
    </row>
    <row r="12" spans="2:5" x14ac:dyDescent="0.25">
      <c r="B12" s="38">
        <v>8</v>
      </c>
      <c r="C12" s="38" t="s">
        <v>390</v>
      </c>
      <c r="D12" s="38"/>
      <c r="E12" s="39"/>
    </row>
    <row r="13" spans="2:5" x14ac:dyDescent="0.25">
      <c r="B13" s="38">
        <v>9</v>
      </c>
      <c r="C13" s="38" t="s">
        <v>391</v>
      </c>
      <c r="D13" s="38"/>
      <c r="E13" s="39"/>
    </row>
    <row r="14" spans="2:5" x14ac:dyDescent="0.25">
      <c r="B14" s="38">
        <v>10</v>
      </c>
      <c r="C14" s="38" t="s">
        <v>392</v>
      </c>
      <c r="D14" s="38"/>
      <c r="E14" s="39"/>
    </row>
    <row r="15" spans="2:5" x14ac:dyDescent="0.25">
      <c r="B15" s="38">
        <v>11</v>
      </c>
      <c r="C15" s="38" t="s">
        <v>393</v>
      </c>
      <c r="D15" s="38"/>
      <c r="E15" s="39"/>
    </row>
    <row r="16" spans="2:5" x14ac:dyDescent="0.25">
      <c r="B16" s="38">
        <v>12</v>
      </c>
      <c r="C16" s="38" t="s">
        <v>394</v>
      </c>
      <c r="D16" s="38"/>
      <c r="E16" s="3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E16"/>
  <sheetViews>
    <sheetView topLeftCell="A6" workbookViewId="0">
      <selection activeCell="P60" sqref="P60"/>
    </sheetView>
  </sheetViews>
  <sheetFormatPr defaultColWidth="9.140625" defaultRowHeight="15" x14ac:dyDescent="0.25"/>
  <cols>
    <col min="1" max="1" width="9.140625" style="13"/>
    <col min="2" max="2" width="3.5703125" style="13" customWidth="1"/>
    <col min="3" max="3" width="10.85546875" style="13" bestFit="1" customWidth="1"/>
    <col min="4" max="4" width="11.5703125" style="13" bestFit="1" customWidth="1"/>
    <col min="5" max="5" width="40.42578125" style="45" customWidth="1"/>
    <col min="6" max="16384" width="9.140625" style="13"/>
  </cols>
  <sheetData>
    <row r="3" spans="2:5" x14ac:dyDescent="0.25">
      <c r="B3" s="13" t="s">
        <v>2038</v>
      </c>
    </row>
    <row r="4" spans="2:5" s="46" customFormat="1" x14ac:dyDescent="0.25">
      <c r="B4" s="37" t="s">
        <v>4</v>
      </c>
      <c r="C4" s="37" t="s">
        <v>353</v>
      </c>
      <c r="D4" s="37" t="s">
        <v>2039</v>
      </c>
      <c r="E4" s="36" t="s">
        <v>2032</v>
      </c>
    </row>
    <row r="5" spans="2:5" ht="45" x14ac:dyDescent="0.25">
      <c r="B5" s="38">
        <v>1</v>
      </c>
      <c r="C5" s="38" t="s">
        <v>365</v>
      </c>
      <c r="D5" s="37" t="s">
        <v>2033</v>
      </c>
      <c r="E5" s="39" t="s">
        <v>2040</v>
      </c>
    </row>
    <row r="6" spans="2:5" ht="45" x14ac:dyDescent="0.25">
      <c r="B6" s="38">
        <v>2</v>
      </c>
      <c r="C6" s="38" t="s">
        <v>384</v>
      </c>
      <c r="D6" s="37" t="s">
        <v>2033</v>
      </c>
      <c r="E6" s="39" t="s">
        <v>2040</v>
      </c>
    </row>
    <row r="7" spans="2:5" ht="45" x14ac:dyDescent="0.25">
      <c r="B7" s="38">
        <v>3</v>
      </c>
      <c r="C7" s="38" t="s">
        <v>385</v>
      </c>
      <c r="D7" s="37" t="s">
        <v>2033</v>
      </c>
      <c r="E7" s="39" t="s">
        <v>2040</v>
      </c>
    </row>
    <row r="8" spans="2:5" ht="45" x14ac:dyDescent="0.25">
      <c r="B8" s="38">
        <v>4</v>
      </c>
      <c r="C8" s="38" t="s">
        <v>386</v>
      </c>
      <c r="D8" s="37" t="s">
        <v>2033</v>
      </c>
      <c r="E8" s="39" t="s">
        <v>2040</v>
      </c>
    </row>
    <row r="9" spans="2:5" ht="45" x14ac:dyDescent="0.25">
      <c r="B9" s="38">
        <v>5</v>
      </c>
      <c r="C9" s="38" t="s">
        <v>387</v>
      </c>
      <c r="D9" s="37" t="s">
        <v>2033</v>
      </c>
      <c r="E9" s="39" t="s">
        <v>2040</v>
      </c>
    </row>
    <row r="10" spans="2:5" ht="45" x14ac:dyDescent="0.25">
      <c r="B10" s="38">
        <v>6</v>
      </c>
      <c r="C10" s="38" t="s">
        <v>388</v>
      </c>
      <c r="D10" s="37" t="s">
        <v>2035</v>
      </c>
      <c r="E10" s="39" t="s">
        <v>2041</v>
      </c>
    </row>
    <row r="11" spans="2:5" x14ac:dyDescent="0.25">
      <c r="B11" s="38">
        <v>7</v>
      </c>
      <c r="C11" s="38" t="s">
        <v>389</v>
      </c>
      <c r="D11" s="38"/>
      <c r="E11" s="39"/>
    </row>
    <row r="12" spans="2:5" x14ac:dyDescent="0.25">
      <c r="B12" s="38">
        <v>8</v>
      </c>
      <c r="C12" s="38" t="s">
        <v>390</v>
      </c>
      <c r="D12" s="38"/>
      <c r="E12" s="39"/>
    </row>
    <row r="13" spans="2:5" x14ac:dyDescent="0.25">
      <c r="B13" s="38">
        <v>9</v>
      </c>
      <c r="C13" s="38" t="s">
        <v>391</v>
      </c>
      <c r="D13" s="38"/>
      <c r="E13" s="39"/>
    </row>
    <row r="14" spans="2:5" x14ac:dyDescent="0.25">
      <c r="B14" s="38">
        <v>10</v>
      </c>
      <c r="C14" s="38" t="s">
        <v>392</v>
      </c>
      <c r="D14" s="38"/>
      <c r="E14" s="39"/>
    </row>
    <row r="15" spans="2:5" x14ac:dyDescent="0.25">
      <c r="B15" s="38">
        <v>11</v>
      </c>
      <c r="C15" s="38" t="s">
        <v>393</v>
      </c>
      <c r="D15" s="38"/>
      <c r="E15" s="39"/>
    </row>
    <row r="16" spans="2:5" x14ac:dyDescent="0.25">
      <c r="B16" s="38">
        <v>12</v>
      </c>
      <c r="C16" s="38" t="s">
        <v>394</v>
      </c>
      <c r="D16" s="38"/>
      <c r="E16"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zoomScaleNormal="100" workbookViewId="0">
      <selection activeCell="D4" sqref="D4"/>
    </sheetView>
  </sheetViews>
  <sheetFormatPr defaultRowHeight="15" x14ac:dyDescent="0.25"/>
  <sheetData/>
  <pageMargins left="0.25" right="0.25" top="0.75" bottom="0.75" header="0.3" footer="0.3"/>
  <pageSetup paperSize="8" orientation="landscape"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X34"/>
  <sheetViews>
    <sheetView topLeftCell="A16" workbookViewId="0">
      <selection activeCell="P60" sqref="P60"/>
    </sheetView>
  </sheetViews>
  <sheetFormatPr defaultColWidth="9.140625" defaultRowHeight="15" x14ac:dyDescent="0.25"/>
  <cols>
    <col min="1" max="1" width="4.85546875" style="13" customWidth="1"/>
    <col min="2" max="2" width="3.5703125" style="13" bestFit="1" customWidth="1"/>
    <col min="3" max="3" width="27" style="13" bestFit="1" customWidth="1"/>
    <col min="4" max="4" width="13.7109375" style="13" bestFit="1" customWidth="1"/>
    <col min="5" max="5" width="3.7109375" style="46" customWidth="1"/>
    <col min="6" max="8" width="4.5703125" style="46" bestFit="1" customWidth="1"/>
    <col min="9" max="16" width="3.7109375" style="46" customWidth="1"/>
    <col min="17" max="17" width="19.7109375" style="46" customWidth="1"/>
    <col min="18" max="18" width="9.140625" style="13"/>
    <col min="19" max="19" width="4.5703125" style="46" customWidth="1"/>
    <col min="20" max="20" width="9.140625" style="46"/>
    <col min="21" max="21" width="14.5703125" style="13" bestFit="1" customWidth="1"/>
    <col min="22" max="22" width="38.5703125" style="13" customWidth="1"/>
    <col min="23" max="23" width="12.140625" style="13" customWidth="1"/>
    <col min="24" max="24" width="12.140625" style="46" bestFit="1" customWidth="1"/>
    <col min="25" max="16384" width="9.140625" style="13"/>
  </cols>
  <sheetData>
    <row r="1" spans="2:24" x14ac:dyDescent="0.25">
      <c r="B1" s="706" t="s">
        <v>2042</v>
      </c>
      <c r="C1" s="706"/>
      <c r="D1" s="706"/>
      <c r="E1" s="706"/>
      <c r="F1" s="706"/>
      <c r="G1" s="706"/>
      <c r="H1" s="706"/>
      <c r="I1" s="706"/>
      <c r="J1" s="706"/>
      <c r="K1" s="706"/>
      <c r="L1" s="706"/>
      <c r="M1" s="706"/>
      <c r="N1" s="706"/>
      <c r="O1" s="706"/>
      <c r="P1" s="706"/>
      <c r="Q1" s="707" t="s">
        <v>2043</v>
      </c>
    </row>
    <row r="2" spans="2:24" x14ac:dyDescent="0.25">
      <c r="B2" s="708" t="s">
        <v>2044</v>
      </c>
      <c r="C2" s="708"/>
      <c r="D2" s="708"/>
      <c r="E2" s="229">
        <f t="shared" ref="E2:P2" si="0">E3/COUNTA($C$5:$C$31)</f>
        <v>0</v>
      </c>
      <c r="F2" s="229">
        <f>F3/COUNTA($C$5:$C$31)</f>
        <v>0.34615384615384615</v>
      </c>
      <c r="G2" s="229">
        <f t="shared" si="0"/>
        <v>0.5</v>
      </c>
      <c r="H2" s="229">
        <f t="shared" si="0"/>
        <v>0.34615384615384615</v>
      </c>
      <c r="I2" s="229">
        <f t="shared" si="0"/>
        <v>3.8461538461538464E-2</v>
      </c>
      <c r="J2" s="229">
        <f t="shared" si="0"/>
        <v>0</v>
      </c>
      <c r="K2" s="229">
        <f t="shared" si="0"/>
        <v>0</v>
      </c>
      <c r="L2" s="229">
        <f t="shared" si="0"/>
        <v>0</v>
      </c>
      <c r="M2" s="229">
        <f t="shared" si="0"/>
        <v>0</v>
      </c>
      <c r="N2" s="229">
        <f t="shared" si="0"/>
        <v>0</v>
      </c>
      <c r="O2" s="229">
        <f t="shared" si="0"/>
        <v>0</v>
      </c>
      <c r="P2" s="229">
        <f t="shared" si="0"/>
        <v>0</v>
      </c>
      <c r="Q2" s="709">
        <f>SUM(Q5:Q31)</f>
        <v>43</v>
      </c>
      <c r="V2" s="45"/>
    </row>
    <row r="3" spans="2:24" x14ac:dyDescent="0.25">
      <c r="B3" s="710" t="s">
        <v>2045</v>
      </c>
      <c r="C3" s="710"/>
      <c r="D3" s="710"/>
      <c r="E3" s="711">
        <f t="shared" ref="E3:P3" si="1">COUNT(E5:E31)</f>
        <v>0</v>
      </c>
      <c r="F3" s="711">
        <f t="shared" si="1"/>
        <v>9</v>
      </c>
      <c r="G3" s="711">
        <f t="shared" si="1"/>
        <v>13</v>
      </c>
      <c r="H3" s="711">
        <f t="shared" si="1"/>
        <v>9</v>
      </c>
      <c r="I3" s="711">
        <f t="shared" si="1"/>
        <v>1</v>
      </c>
      <c r="J3" s="711">
        <f t="shared" si="1"/>
        <v>0</v>
      </c>
      <c r="K3" s="711">
        <f t="shared" si="1"/>
        <v>0</v>
      </c>
      <c r="L3" s="711">
        <f t="shared" si="1"/>
        <v>0</v>
      </c>
      <c r="M3" s="711">
        <f t="shared" si="1"/>
        <v>0</v>
      </c>
      <c r="N3" s="711">
        <f t="shared" si="1"/>
        <v>0</v>
      </c>
      <c r="O3" s="711">
        <f t="shared" si="1"/>
        <v>0</v>
      </c>
      <c r="P3" s="711">
        <f t="shared" si="1"/>
        <v>0</v>
      </c>
      <c r="Q3" s="712"/>
      <c r="S3" s="707" t="s">
        <v>2046</v>
      </c>
      <c r="V3" s="45"/>
      <c r="X3" s="46">
        <f>SUM(X5:X1000)</f>
        <v>9</v>
      </c>
    </row>
    <row r="4" spans="2:24" s="46" customFormat="1" x14ac:dyDescent="0.25">
      <c r="B4" s="713" t="s">
        <v>4</v>
      </c>
      <c r="C4" s="713" t="s">
        <v>2047</v>
      </c>
      <c r="D4" s="713" t="s">
        <v>2048</v>
      </c>
      <c r="E4" s="37" t="s">
        <v>1209</v>
      </c>
      <c r="F4" s="37" t="s">
        <v>1211</v>
      </c>
      <c r="G4" s="37" t="s">
        <v>1214</v>
      </c>
      <c r="H4" s="37" t="s">
        <v>1217</v>
      </c>
      <c r="I4" s="37" t="s">
        <v>387</v>
      </c>
      <c r="J4" s="37" t="s">
        <v>1223</v>
      </c>
      <c r="K4" s="37" t="s">
        <v>1226</v>
      </c>
      <c r="L4" s="37" t="s">
        <v>1238</v>
      </c>
      <c r="M4" s="37" t="s">
        <v>1228</v>
      </c>
      <c r="N4" s="37" t="s">
        <v>1239</v>
      </c>
      <c r="O4" s="37" t="s">
        <v>1230</v>
      </c>
      <c r="P4" s="37" t="s">
        <v>1240</v>
      </c>
      <c r="Q4" s="37" t="s">
        <v>2049</v>
      </c>
      <c r="S4" s="37" t="s">
        <v>4</v>
      </c>
      <c r="T4" s="37" t="s">
        <v>353</v>
      </c>
      <c r="U4" s="37" t="s">
        <v>627</v>
      </c>
      <c r="V4" s="36" t="s">
        <v>2050</v>
      </c>
      <c r="W4" s="37" t="s">
        <v>2051</v>
      </c>
      <c r="X4" s="37" t="s">
        <v>2052</v>
      </c>
    </row>
    <row r="5" spans="2:24" ht="30" x14ac:dyDescent="0.25">
      <c r="B5" s="38">
        <v>1</v>
      </c>
      <c r="C5" s="38" t="s">
        <v>2053</v>
      </c>
      <c r="D5" s="38" t="s">
        <v>2054</v>
      </c>
      <c r="E5" s="37"/>
      <c r="F5" s="37">
        <v>1</v>
      </c>
      <c r="G5" s="37">
        <v>2</v>
      </c>
      <c r="H5" s="37"/>
      <c r="I5" s="37"/>
      <c r="J5" s="37"/>
      <c r="K5" s="37"/>
      <c r="L5" s="37"/>
      <c r="M5" s="37"/>
      <c r="N5" s="37"/>
      <c r="O5" s="37"/>
      <c r="P5" s="37"/>
      <c r="Q5" s="37">
        <f t="shared" ref="Q5:Q30" si="2">SUM(E5:P5)</f>
        <v>3</v>
      </c>
      <c r="S5" s="686">
        <v>1</v>
      </c>
      <c r="T5" s="686" t="s">
        <v>365</v>
      </c>
      <c r="U5" s="38" t="s">
        <v>2055</v>
      </c>
      <c r="V5" s="39" t="s">
        <v>2056</v>
      </c>
      <c r="W5" s="41" t="s">
        <v>222</v>
      </c>
      <c r="X5" s="37">
        <v>0</v>
      </c>
    </row>
    <row r="6" spans="2:24" ht="30" x14ac:dyDescent="0.25">
      <c r="B6" s="38">
        <v>2</v>
      </c>
      <c r="C6" s="38" t="s">
        <v>2057</v>
      </c>
      <c r="D6" s="38" t="s">
        <v>471</v>
      </c>
      <c r="E6" s="37"/>
      <c r="F6" s="37">
        <v>2</v>
      </c>
      <c r="G6" s="37">
        <v>3</v>
      </c>
      <c r="H6" s="37">
        <v>1</v>
      </c>
      <c r="I6" s="37">
        <v>1</v>
      </c>
      <c r="J6" s="37"/>
      <c r="K6" s="37"/>
      <c r="L6" s="37"/>
      <c r="M6" s="37"/>
      <c r="N6" s="37"/>
      <c r="O6" s="37"/>
      <c r="P6" s="37"/>
      <c r="Q6" s="37">
        <f t="shared" si="2"/>
        <v>7</v>
      </c>
      <c r="S6" s="335"/>
      <c r="T6" s="335"/>
      <c r="U6" s="38" t="s">
        <v>2058</v>
      </c>
      <c r="V6" s="39" t="s">
        <v>2059</v>
      </c>
      <c r="W6" s="41" t="s">
        <v>222</v>
      </c>
      <c r="X6" s="37">
        <v>0</v>
      </c>
    </row>
    <row r="7" spans="2:24" ht="30" x14ac:dyDescent="0.25">
      <c r="B7" s="38">
        <v>3</v>
      </c>
      <c r="C7" s="38" t="s">
        <v>2060</v>
      </c>
      <c r="D7" s="38" t="s">
        <v>471</v>
      </c>
      <c r="E7" s="37"/>
      <c r="F7" s="37">
        <v>1</v>
      </c>
      <c r="G7" s="37">
        <v>3</v>
      </c>
      <c r="H7" s="37">
        <v>1</v>
      </c>
      <c r="I7" s="37"/>
      <c r="J7" s="37"/>
      <c r="K7" s="37"/>
      <c r="L7" s="37"/>
      <c r="M7" s="37"/>
      <c r="N7" s="37"/>
      <c r="O7" s="37"/>
      <c r="P7" s="37"/>
      <c r="Q7" s="37">
        <f t="shared" si="2"/>
        <v>5</v>
      </c>
      <c r="S7" s="686">
        <v>2</v>
      </c>
      <c r="T7" s="686" t="s">
        <v>384</v>
      </c>
      <c r="U7" s="38" t="s">
        <v>2055</v>
      </c>
      <c r="V7" s="39" t="s">
        <v>2056</v>
      </c>
      <c r="W7" s="41" t="s">
        <v>222</v>
      </c>
      <c r="X7" s="37">
        <v>0</v>
      </c>
    </row>
    <row r="8" spans="2:24" ht="45" x14ac:dyDescent="0.25">
      <c r="B8" s="38">
        <v>4</v>
      </c>
      <c r="C8" s="38" t="s">
        <v>2061</v>
      </c>
      <c r="D8" s="38" t="s">
        <v>471</v>
      </c>
      <c r="E8" s="37"/>
      <c r="F8" s="37">
        <v>2</v>
      </c>
      <c r="G8" s="37">
        <v>2</v>
      </c>
      <c r="H8" s="37">
        <v>1</v>
      </c>
      <c r="I8" s="37"/>
      <c r="J8" s="37"/>
      <c r="K8" s="37"/>
      <c r="L8" s="37"/>
      <c r="M8" s="37"/>
      <c r="N8" s="37"/>
      <c r="O8" s="37"/>
      <c r="P8" s="37"/>
      <c r="Q8" s="37">
        <f t="shared" si="2"/>
        <v>5</v>
      </c>
      <c r="S8" s="688"/>
      <c r="T8" s="688"/>
      <c r="U8" s="686" t="s">
        <v>2058</v>
      </c>
      <c r="V8" s="694" t="s">
        <v>2062</v>
      </c>
      <c r="W8" s="41" t="s">
        <v>2063</v>
      </c>
      <c r="X8" s="123">
        <v>3</v>
      </c>
    </row>
    <row r="9" spans="2:24" ht="45" x14ac:dyDescent="0.25">
      <c r="B9" s="38">
        <v>5</v>
      </c>
      <c r="C9" s="38" t="s">
        <v>2064</v>
      </c>
      <c r="D9" s="38" t="s">
        <v>471</v>
      </c>
      <c r="E9" s="37"/>
      <c r="F9" s="37">
        <v>2</v>
      </c>
      <c r="G9" s="37">
        <v>1</v>
      </c>
      <c r="H9" s="37"/>
      <c r="I9" s="37"/>
      <c r="J9" s="37"/>
      <c r="K9" s="37"/>
      <c r="L9" s="37"/>
      <c r="M9" s="37"/>
      <c r="N9" s="37"/>
      <c r="O9" s="37"/>
      <c r="P9" s="37"/>
      <c r="Q9" s="37">
        <f t="shared" si="2"/>
        <v>3</v>
      </c>
      <c r="S9" s="688"/>
      <c r="T9" s="688"/>
      <c r="U9" s="688"/>
      <c r="V9" s="39" t="s">
        <v>2065</v>
      </c>
      <c r="W9" s="38" t="s">
        <v>2066</v>
      </c>
      <c r="X9" s="123"/>
    </row>
    <row r="10" spans="2:24" ht="45" x14ac:dyDescent="0.25">
      <c r="B10" s="38">
        <v>6</v>
      </c>
      <c r="C10" s="38" t="s">
        <v>2067</v>
      </c>
      <c r="D10" s="38" t="s">
        <v>471</v>
      </c>
      <c r="E10" s="37"/>
      <c r="F10" s="37">
        <v>2</v>
      </c>
      <c r="G10" s="37">
        <v>2</v>
      </c>
      <c r="H10" s="37">
        <v>1</v>
      </c>
      <c r="I10" s="37"/>
      <c r="J10" s="37"/>
      <c r="K10" s="37"/>
      <c r="L10" s="37"/>
      <c r="M10" s="37"/>
      <c r="N10" s="37"/>
      <c r="O10" s="37"/>
      <c r="P10" s="37"/>
      <c r="Q10" s="37">
        <f t="shared" si="2"/>
        <v>5</v>
      </c>
      <c r="S10" s="335"/>
      <c r="T10" s="335"/>
      <c r="U10" s="335"/>
      <c r="V10" s="39" t="s">
        <v>2068</v>
      </c>
      <c r="W10" s="38" t="s">
        <v>2069</v>
      </c>
      <c r="X10" s="123"/>
    </row>
    <row r="11" spans="2:24" ht="60" x14ac:dyDescent="0.25">
      <c r="B11" s="38">
        <v>7</v>
      </c>
      <c r="C11" s="38" t="s">
        <v>2070</v>
      </c>
      <c r="D11" s="38" t="s">
        <v>472</v>
      </c>
      <c r="E11" s="37"/>
      <c r="F11" s="37">
        <v>1</v>
      </c>
      <c r="G11" s="37">
        <v>1</v>
      </c>
      <c r="H11" s="37"/>
      <c r="I11" s="37"/>
      <c r="J11" s="37"/>
      <c r="K11" s="37"/>
      <c r="L11" s="37"/>
      <c r="M11" s="37"/>
      <c r="N11" s="37"/>
      <c r="O11" s="37"/>
      <c r="P11" s="37"/>
      <c r="Q11" s="37">
        <f t="shared" si="2"/>
        <v>2</v>
      </c>
      <c r="S11" s="123">
        <v>3</v>
      </c>
      <c r="T11" s="123" t="s">
        <v>385</v>
      </c>
      <c r="U11" s="123" t="s">
        <v>2055</v>
      </c>
      <c r="V11" s="39" t="s">
        <v>2071</v>
      </c>
      <c r="W11" s="38" t="s">
        <v>2072</v>
      </c>
      <c r="X11" s="686">
        <v>2</v>
      </c>
    </row>
    <row r="12" spans="2:24" ht="75" x14ac:dyDescent="0.25">
      <c r="B12" s="38">
        <v>8</v>
      </c>
      <c r="C12" s="38" t="s">
        <v>2073</v>
      </c>
      <c r="D12" s="38" t="s">
        <v>472</v>
      </c>
      <c r="E12" s="37"/>
      <c r="F12" s="37"/>
      <c r="G12" s="37">
        <v>1</v>
      </c>
      <c r="H12" s="37"/>
      <c r="I12" s="37"/>
      <c r="J12" s="37"/>
      <c r="K12" s="37"/>
      <c r="L12" s="37"/>
      <c r="M12" s="37"/>
      <c r="N12" s="37"/>
      <c r="O12" s="37"/>
      <c r="P12" s="37"/>
      <c r="Q12" s="37">
        <f t="shared" si="2"/>
        <v>1</v>
      </c>
      <c r="S12" s="123"/>
      <c r="T12" s="123"/>
      <c r="U12" s="123"/>
      <c r="V12" s="39" t="s">
        <v>2074</v>
      </c>
      <c r="W12" s="38" t="s">
        <v>2075</v>
      </c>
      <c r="X12" s="335"/>
    </row>
    <row r="13" spans="2:24" ht="30" x14ac:dyDescent="0.25">
      <c r="B13" s="38">
        <v>9</v>
      </c>
      <c r="C13" s="38" t="s">
        <v>2076</v>
      </c>
      <c r="D13" s="38" t="s">
        <v>472</v>
      </c>
      <c r="E13" s="37"/>
      <c r="F13" s="37"/>
      <c r="G13" s="37"/>
      <c r="H13" s="37"/>
      <c r="I13" s="37"/>
      <c r="J13" s="37"/>
      <c r="K13" s="37"/>
      <c r="L13" s="37"/>
      <c r="M13" s="37"/>
      <c r="N13" s="37"/>
      <c r="O13" s="37"/>
      <c r="P13" s="37"/>
      <c r="Q13" s="37">
        <f t="shared" si="2"/>
        <v>0</v>
      </c>
      <c r="S13" s="123"/>
      <c r="T13" s="123"/>
      <c r="U13" s="38" t="s">
        <v>2058</v>
      </c>
      <c r="V13" s="39" t="s">
        <v>2077</v>
      </c>
      <c r="W13" s="38" t="s">
        <v>2078</v>
      </c>
      <c r="X13" s="37">
        <v>1</v>
      </c>
    </row>
    <row r="14" spans="2:24" ht="30" x14ac:dyDescent="0.25">
      <c r="B14" s="38">
        <v>10</v>
      </c>
      <c r="C14" s="38" t="s">
        <v>2079</v>
      </c>
      <c r="D14" s="38" t="s">
        <v>472</v>
      </c>
      <c r="E14" s="37"/>
      <c r="F14" s="37"/>
      <c r="G14" s="37"/>
      <c r="H14" s="37"/>
      <c r="I14" s="37"/>
      <c r="J14" s="37"/>
      <c r="K14" s="37"/>
      <c r="L14" s="37"/>
      <c r="M14" s="37"/>
      <c r="N14" s="37"/>
      <c r="O14" s="37"/>
      <c r="P14" s="37"/>
      <c r="Q14" s="37">
        <f t="shared" si="2"/>
        <v>0</v>
      </c>
      <c r="S14" s="686">
        <v>4</v>
      </c>
      <c r="T14" s="686" t="s">
        <v>386</v>
      </c>
      <c r="U14" s="37" t="s">
        <v>2055</v>
      </c>
      <c r="V14" s="714" t="s">
        <v>2080</v>
      </c>
      <c r="W14" s="715" t="s">
        <v>2081</v>
      </c>
      <c r="X14" s="37">
        <v>1</v>
      </c>
    </row>
    <row r="15" spans="2:24" ht="75" x14ac:dyDescent="0.25">
      <c r="B15" s="38">
        <v>11</v>
      </c>
      <c r="C15" s="38" t="s">
        <v>2082</v>
      </c>
      <c r="D15" s="38" t="s">
        <v>472</v>
      </c>
      <c r="E15" s="37"/>
      <c r="F15" s="37"/>
      <c r="G15" s="37"/>
      <c r="H15" s="37"/>
      <c r="I15" s="37"/>
      <c r="J15" s="37"/>
      <c r="K15" s="37"/>
      <c r="L15" s="37"/>
      <c r="M15" s="37"/>
      <c r="N15" s="37"/>
      <c r="O15" s="37"/>
      <c r="P15" s="37"/>
      <c r="Q15" s="37">
        <f t="shared" si="2"/>
        <v>0</v>
      </c>
      <c r="S15" s="335"/>
      <c r="T15" s="335"/>
      <c r="U15" s="37" t="s">
        <v>2058</v>
      </c>
      <c r="V15" s="39" t="s">
        <v>2083</v>
      </c>
      <c r="W15" s="38" t="s">
        <v>2072</v>
      </c>
      <c r="X15" s="37">
        <v>1</v>
      </c>
    </row>
    <row r="16" spans="2:24" x14ac:dyDescent="0.25">
      <c r="B16" s="38">
        <v>12</v>
      </c>
      <c r="C16" s="38" t="s">
        <v>2084</v>
      </c>
      <c r="D16" s="38" t="s">
        <v>472</v>
      </c>
      <c r="E16" s="37"/>
      <c r="F16" s="37"/>
      <c r="G16" s="37"/>
      <c r="H16" s="37"/>
      <c r="I16" s="37"/>
      <c r="J16" s="37"/>
      <c r="K16" s="37"/>
      <c r="L16" s="37"/>
      <c r="M16" s="37"/>
      <c r="N16" s="37"/>
      <c r="O16" s="37"/>
      <c r="P16" s="37"/>
      <c r="Q16" s="37">
        <f t="shared" si="2"/>
        <v>0</v>
      </c>
      <c r="S16" s="686">
        <v>5</v>
      </c>
      <c r="T16" s="686" t="s">
        <v>387</v>
      </c>
      <c r="U16" s="37" t="s">
        <v>2055</v>
      </c>
      <c r="V16" s="41" t="s">
        <v>222</v>
      </c>
      <c r="W16" s="41" t="s">
        <v>222</v>
      </c>
      <c r="X16" s="37">
        <v>0</v>
      </c>
    </row>
    <row r="17" spans="2:24" ht="30" x14ac:dyDescent="0.25">
      <c r="B17" s="38">
        <v>13</v>
      </c>
      <c r="C17" s="38" t="s">
        <v>2085</v>
      </c>
      <c r="D17" s="38" t="s">
        <v>472</v>
      </c>
      <c r="E17" s="37"/>
      <c r="F17" s="37"/>
      <c r="G17" s="37"/>
      <c r="H17" s="37"/>
      <c r="I17" s="37"/>
      <c r="J17" s="37"/>
      <c r="K17" s="37"/>
      <c r="L17" s="37"/>
      <c r="M17" s="37"/>
      <c r="N17" s="37"/>
      <c r="O17" s="37"/>
      <c r="P17" s="37"/>
      <c r="Q17" s="37">
        <f t="shared" si="2"/>
        <v>0</v>
      </c>
      <c r="S17" s="335"/>
      <c r="T17" s="335"/>
      <c r="U17" s="37" t="s">
        <v>2058</v>
      </c>
      <c r="V17" s="39" t="s">
        <v>2086</v>
      </c>
      <c r="W17" s="715" t="s">
        <v>2081</v>
      </c>
      <c r="X17" s="37">
        <v>1</v>
      </c>
    </row>
    <row r="18" spans="2:24" x14ac:dyDescent="0.25">
      <c r="B18" s="38">
        <v>14</v>
      </c>
      <c r="C18" s="38" t="s">
        <v>2087</v>
      </c>
      <c r="D18" s="38" t="s">
        <v>472</v>
      </c>
      <c r="E18" s="37"/>
      <c r="F18" s="37"/>
      <c r="G18" s="37">
        <v>1</v>
      </c>
      <c r="H18" s="37"/>
      <c r="I18" s="37"/>
      <c r="J18" s="37"/>
      <c r="K18" s="37"/>
      <c r="L18" s="37"/>
      <c r="M18" s="37"/>
      <c r="N18" s="37"/>
      <c r="O18" s="37"/>
      <c r="P18" s="37"/>
      <c r="Q18" s="37">
        <f t="shared" si="2"/>
        <v>1</v>
      </c>
      <c r="S18" s="686">
        <v>6</v>
      </c>
      <c r="T18" s="686" t="s">
        <v>388</v>
      </c>
      <c r="U18" s="37" t="s">
        <v>2055</v>
      </c>
      <c r="V18" s="41" t="s">
        <v>222</v>
      </c>
      <c r="W18" s="41" t="s">
        <v>222</v>
      </c>
      <c r="X18" s="37">
        <v>0</v>
      </c>
    </row>
    <row r="19" spans="2:24" x14ac:dyDescent="0.25">
      <c r="B19" s="38">
        <v>15</v>
      </c>
      <c r="C19" s="38" t="s">
        <v>2088</v>
      </c>
      <c r="D19" s="38" t="s">
        <v>472</v>
      </c>
      <c r="E19" s="37"/>
      <c r="F19" s="37"/>
      <c r="G19" s="37"/>
      <c r="H19" s="37"/>
      <c r="I19" s="37"/>
      <c r="J19" s="37"/>
      <c r="K19" s="37"/>
      <c r="L19" s="37"/>
      <c r="M19" s="37"/>
      <c r="N19" s="37"/>
      <c r="O19" s="37"/>
      <c r="P19" s="37"/>
      <c r="Q19" s="37">
        <f t="shared" si="2"/>
        <v>0</v>
      </c>
      <c r="S19" s="335"/>
      <c r="T19" s="335"/>
      <c r="U19" s="37" t="s">
        <v>2058</v>
      </c>
      <c r="V19" s="41" t="s">
        <v>222</v>
      </c>
      <c r="W19" s="41" t="s">
        <v>222</v>
      </c>
      <c r="X19" s="37">
        <v>0</v>
      </c>
    </row>
    <row r="20" spans="2:24" x14ac:dyDescent="0.25">
      <c r="B20" s="38">
        <v>16</v>
      </c>
      <c r="C20" s="38" t="s">
        <v>2089</v>
      </c>
      <c r="D20" s="38" t="s">
        <v>472</v>
      </c>
      <c r="E20" s="37"/>
      <c r="F20" s="37"/>
      <c r="G20" s="37">
        <v>1</v>
      </c>
      <c r="H20" s="37"/>
      <c r="I20" s="37"/>
      <c r="J20" s="37"/>
      <c r="K20" s="37"/>
      <c r="L20" s="37"/>
      <c r="M20" s="37"/>
      <c r="N20" s="37"/>
      <c r="O20" s="37"/>
      <c r="P20" s="37"/>
      <c r="Q20" s="37">
        <f t="shared" si="2"/>
        <v>1</v>
      </c>
      <c r="S20" s="37"/>
      <c r="T20" s="37"/>
      <c r="U20" s="38"/>
      <c r="V20" s="38"/>
      <c r="W20" s="38"/>
      <c r="X20" s="37"/>
    </row>
    <row r="21" spans="2:24" x14ac:dyDescent="0.25">
      <c r="B21" s="38">
        <v>17</v>
      </c>
      <c r="C21" s="38" t="s">
        <v>2090</v>
      </c>
      <c r="D21" s="38" t="s">
        <v>472</v>
      </c>
      <c r="E21" s="37"/>
      <c r="F21" s="37"/>
      <c r="G21" s="37"/>
      <c r="H21" s="37"/>
      <c r="I21" s="37"/>
      <c r="J21" s="37"/>
      <c r="K21" s="37"/>
      <c r="L21" s="37"/>
      <c r="M21" s="37"/>
      <c r="N21" s="37"/>
      <c r="O21" s="37"/>
      <c r="P21" s="37"/>
      <c r="Q21" s="37">
        <f t="shared" si="2"/>
        <v>0</v>
      </c>
      <c r="S21" s="37"/>
      <c r="T21" s="37"/>
      <c r="U21" s="38"/>
      <c r="V21" s="38"/>
      <c r="W21" s="38"/>
      <c r="X21" s="37"/>
    </row>
    <row r="22" spans="2:24" x14ac:dyDescent="0.25">
      <c r="B22" s="38">
        <v>18</v>
      </c>
      <c r="C22" s="38" t="s">
        <v>2091</v>
      </c>
      <c r="D22" s="38" t="s">
        <v>472</v>
      </c>
      <c r="E22" s="37"/>
      <c r="F22" s="37">
        <v>1</v>
      </c>
      <c r="G22" s="37">
        <v>1</v>
      </c>
      <c r="H22" s="37">
        <v>1</v>
      </c>
      <c r="I22" s="37"/>
      <c r="J22" s="37"/>
      <c r="K22" s="37"/>
      <c r="L22" s="37"/>
      <c r="M22" s="37"/>
      <c r="N22" s="37"/>
      <c r="O22" s="37"/>
      <c r="P22" s="37"/>
      <c r="Q22" s="37">
        <f t="shared" si="2"/>
        <v>3</v>
      </c>
      <c r="S22" s="37"/>
      <c r="T22" s="37"/>
      <c r="U22" s="38"/>
      <c r="V22" s="38"/>
      <c r="W22" s="38"/>
      <c r="X22" s="37"/>
    </row>
    <row r="23" spans="2:24" x14ac:dyDescent="0.25">
      <c r="B23" s="38">
        <v>19</v>
      </c>
      <c r="C23" s="38" t="s">
        <v>2092</v>
      </c>
      <c r="D23" s="38" t="s">
        <v>472</v>
      </c>
      <c r="E23" s="37"/>
      <c r="F23" s="37"/>
      <c r="G23" s="37"/>
      <c r="H23" s="37"/>
      <c r="I23" s="37"/>
      <c r="J23" s="37"/>
      <c r="K23" s="37"/>
      <c r="L23" s="37"/>
      <c r="M23" s="37"/>
      <c r="N23" s="37"/>
      <c r="O23" s="37"/>
      <c r="P23" s="37"/>
      <c r="Q23" s="37">
        <f t="shared" si="2"/>
        <v>0</v>
      </c>
      <c r="S23" s="37"/>
      <c r="T23" s="37"/>
      <c r="U23" s="38"/>
      <c r="V23" s="38"/>
      <c r="W23" s="38"/>
      <c r="X23" s="37"/>
    </row>
    <row r="24" spans="2:24" x14ac:dyDescent="0.25">
      <c r="B24" s="38">
        <v>20</v>
      </c>
      <c r="C24" s="38" t="s">
        <v>2093</v>
      </c>
      <c r="D24" s="38" t="s">
        <v>472</v>
      </c>
      <c r="E24" s="37"/>
      <c r="F24" s="37"/>
      <c r="G24" s="37"/>
      <c r="H24" s="37">
        <v>1</v>
      </c>
      <c r="I24" s="37"/>
      <c r="J24" s="37"/>
      <c r="K24" s="37"/>
      <c r="L24" s="37"/>
      <c r="M24" s="37"/>
      <c r="N24" s="37"/>
      <c r="O24" s="37"/>
      <c r="P24" s="37"/>
      <c r="Q24" s="37">
        <f t="shared" si="2"/>
        <v>1</v>
      </c>
      <c r="S24" s="716"/>
      <c r="T24" s="716"/>
    </row>
    <row r="25" spans="2:24" x14ac:dyDescent="0.25">
      <c r="B25" s="38">
        <v>21</v>
      </c>
      <c r="C25" s="38" t="s">
        <v>2094</v>
      </c>
      <c r="D25" s="38" t="s">
        <v>472</v>
      </c>
      <c r="E25" s="37"/>
      <c r="F25" s="37"/>
      <c r="G25" s="37"/>
      <c r="H25" s="37"/>
      <c r="I25" s="37"/>
      <c r="J25" s="37"/>
      <c r="K25" s="37"/>
      <c r="L25" s="37"/>
      <c r="M25" s="37"/>
      <c r="N25" s="37"/>
      <c r="O25" s="37"/>
      <c r="P25" s="37"/>
      <c r="Q25" s="37">
        <f t="shared" si="2"/>
        <v>0</v>
      </c>
    </row>
    <row r="26" spans="2:24" x14ac:dyDescent="0.25">
      <c r="B26" s="38">
        <v>22</v>
      </c>
      <c r="C26" s="38" t="s">
        <v>2095</v>
      </c>
      <c r="D26" s="38" t="s">
        <v>472</v>
      </c>
      <c r="E26" s="37"/>
      <c r="F26" s="37">
        <v>1</v>
      </c>
      <c r="G26" s="37">
        <v>1</v>
      </c>
      <c r="H26" s="37">
        <v>1</v>
      </c>
      <c r="I26" s="37"/>
      <c r="J26" s="37"/>
      <c r="K26" s="37"/>
      <c r="L26" s="37"/>
      <c r="M26" s="37"/>
      <c r="N26" s="37"/>
      <c r="O26" s="37"/>
      <c r="P26" s="37"/>
      <c r="Q26" s="37">
        <f t="shared" si="2"/>
        <v>3</v>
      </c>
    </row>
    <row r="27" spans="2:24" x14ac:dyDescent="0.25">
      <c r="B27" s="38">
        <v>23</v>
      </c>
      <c r="C27" s="38" t="s">
        <v>2096</v>
      </c>
      <c r="D27" s="38" t="s">
        <v>472</v>
      </c>
      <c r="E27" s="37"/>
      <c r="F27" s="37"/>
      <c r="G27" s="37">
        <v>1</v>
      </c>
      <c r="H27" s="37"/>
      <c r="I27" s="37"/>
      <c r="J27" s="37"/>
      <c r="K27" s="37"/>
      <c r="L27" s="37"/>
      <c r="M27" s="37"/>
      <c r="N27" s="37"/>
      <c r="O27" s="37"/>
      <c r="P27" s="37"/>
      <c r="Q27" s="37">
        <f t="shared" si="2"/>
        <v>1</v>
      </c>
    </row>
    <row r="28" spans="2:24" x14ac:dyDescent="0.25">
      <c r="B28" s="38">
        <v>24</v>
      </c>
      <c r="C28" s="38" t="s">
        <v>2097</v>
      </c>
      <c r="D28" s="38" t="s">
        <v>472</v>
      </c>
      <c r="E28" s="37"/>
      <c r="F28" s="37"/>
      <c r="G28" s="37"/>
      <c r="H28" s="37">
        <v>1</v>
      </c>
      <c r="I28" s="37"/>
      <c r="J28" s="37"/>
      <c r="K28" s="37"/>
      <c r="L28" s="37"/>
      <c r="M28" s="37"/>
      <c r="N28" s="37"/>
      <c r="O28" s="37"/>
      <c r="P28" s="37"/>
      <c r="Q28" s="37">
        <f t="shared" si="2"/>
        <v>1</v>
      </c>
    </row>
    <row r="29" spans="2:24" x14ac:dyDescent="0.25">
      <c r="B29" s="38">
        <v>25</v>
      </c>
      <c r="C29" s="38" t="s">
        <v>2098</v>
      </c>
      <c r="D29" s="38" t="s">
        <v>472</v>
      </c>
      <c r="E29" s="37"/>
      <c r="F29" s="37"/>
      <c r="G29" s="37"/>
      <c r="H29" s="37">
        <v>1</v>
      </c>
      <c r="I29" s="37"/>
      <c r="J29" s="37"/>
      <c r="K29" s="37"/>
      <c r="L29" s="37"/>
      <c r="M29" s="37"/>
      <c r="N29" s="37"/>
      <c r="O29" s="37"/>
      <c r="P29" s="37"/>
      <c r="Q29" s="37">
        <f t="shared" si="2"/>
        <v>1</v>
      </c>
    </row>
    <row r="30" spans="2:24" x14ac:dyDescent="0.25">
      <c r="B30" s="38">
        <v>26</v>
      </c>
      <c r="C30" s="38" t="s">
        <v>2099</v>
      </c>
      <c r="D30" s="38" t="s">
        <v>472</v>
      </c>
      <c r="E30" s="37"/>
      <c r="F30" s="37"/>
      <c r="G30" s="37"/>
      <c r="H30" s="37"/>
      <c r="I30" s="37"/>
      <c r="J30" s="37"/>
      <c r="K30" s="37"/>
      <c r="L30" s="37"/>
      <c r="M30" s="37"/>
      <c r="N30" s="37"/>
      <c r="O30" s="37"/>
      <c r="P30" s="37"/>
      <c r="Q30" s="37">
        <f t="shared" si="2"/>
        <v>0</v>
      </c>
    </row>
    <row r="31" spans="2:24" x14ac:dyDescent="0.25">
      <c r="B31" s="38"/>
      <c r="C31" s="38"/>
      <c r="D31" s="38"/>
      <c r="E31" s="37"/>
      <c r="F31" s="37"/>
      <c r="G31" s="37"/>
      <c r="H31" s="37"/>
      <c r="I31" s="37"/>
      <c r="J31" s="37"/>
      <c r="K31" s="37"/>
      <c r="L31" s="37"/>
      <c r="M31" s="37"/>
      <c r="N31" s="37"/>
      <c r="O31" s="37"/>
      <c r="P31" s="37"/>
      <c r="Q31" s="37"/>
    </row>
    <row r="33" spans="3:4" x14ac:dyDescent="0.25">
      <c r="C33" s="678" t="s">
        <v>1119</v>
      </c>
      <c r="D33" s="717">
        <f>AVERAGE(E3:J3)</f>
        <v>5.333333333333333</v>
      </c>
    </row>
    <row r="34" spans="3:4" x14ac:dyDescent="0.25">
      <c r="C34" s="678"/>
      <c r="D34" s="323">
        <f>D33/COUNTA($C$5:$C$31)</f>
        <v>0.20512820512820512</v>
      </c>
    </row>
  </sheetData>
  <mergeCells count="21">
    <mergeCell ref="C33:C34"/>
    <mergeCell ref="S14:S15"/>
    <mergeCell ref="T14:T15"/>
    <mergeCell ref="S16:S17"/>
    <mergeCell ref="T16:T17"/>
    <mergeCell ref="S18:S19"/>
    <mergeCell ref="T18:T19"/>
    <mergeCell ref="S7:S10"/>
    <mergeCell ref="T7:T10"/>
    <mergeCell ref="U8:U10"/>
    <mergeCell ref="X8:X10"/>
    <mergeCell ref="S11:S13"/>
    <mergeCell ref="T11:T13"/>
    <mergeCell ref="U11:U12"/>
    <mergeCell ref="X11:X12"/>
    <mergeCell ref="B1:P1"/>
    <mergeCell ref="B2:D2"/>
    <mergeCell ref="Q2:Q3"/>
    <mergeCell ref="B3:D3"/>
    <mergeCell ref="S5:S6"/>
    <mergeCell ref="T5:T6"/>
  </mergeCells>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2:L15"/>
  <sheetViews>
    <sheetView workbookViewId="0">
      <selection activeCell="P60" sqref="P60"/>
    </sheetView>
  </sheetViews>
  <sheetFormatPr defaultColWidth="9.140625" defaultRowHeight="15" x14ac:dyDescent="0.25"/>
  <cols>
    <col min="1" max="2" width="9.140625" style="13"/>
    <col min="3" max="3" width="4.42578125" style="13" customWidth="1"/>
    <col min="4" max="4" width="16.140625" style="13" customWidth="1"/>
    <col min="5" max="5" width="17.28515625" style="13" customWidth="1"/>
    <col min="6" max="6" width="16.28515625" style="13" customWidth="1"/>
    <col min="7" max="7" width="12.7109375" style="13" customWidth="1"/>
    <col min="8" max="8" width="12.5703125" style="13" bestFit="1" customWidth="1"/>
    <col min="9" max="9" width="13" style="13" customWidth="1"/>
    <col min="10" max="10" width="16.140625" style="13" bestFit="1" customWidth="1"/>
    <col min="11" max="11" width="10.7109375" style="46" customWidth="1"/>
    <col min="12" max="12" width="14.7109375" style="13" customWidth="1"/>
    <col min="13" max="16384" width="9.140625" style="13"/>
  </cols>
  <sheetData>
    <row r="2" spans="3:12" x14ac:dyDescent="0.25">
      <c r="C2" s="13" t="s">
        <v>2100</v>
      </c>
    </row>
    <row r="3" spans="3:12" s="220" customFormat="1" ht="30" x14ac:dyDescent="0.25">
      <c r="C3" s="36" t="s">
        <v>4</v>
      </c>
      <c r="D3" s="36" t="s">
        <v>353</v>
      </c>
      <c r="E3" s="36" t="s">
        <v>2101</v>
      </c>
      <c r="F3" s="36" t="s">
        <v>2102</v>
      </c>
      <c r="G3" s="36" t="s">
        <v>2103</v>
      </c>
      <c r="H3" s="36" t="s">
        <v>2104</v>
      </c>
      <c r="I3" s="36" t="s">
        <v>2105</v>
      </c>
      <c r="J3" s="36" t="s">
        <v>2106</v>
      </c>
      <c r="K3" s="36" t="s">
        <v>2107</v>
      </c>
      <c r="L3" s="36" t="s">
        <v>2108</v>
      </c>
    </row>
    <row r="4" spans="3:12" ht="30" x14ac:dyDescent="0.25">
      <c r="C4" s="38">
        <v>1</v>
      </c>
      <c r="D4" s="38" t="s">
        <v>365</v>
      </c>
      <c r="E4" s="41" t="s">
        <v>222</v>
      </c>
      <c r="F4" s="41" t="s">
        <v>2109</v>
      </c>
      <c r="G4" s="41" t="s">
        <v>2110</v>
      </c>
      <c r="H4" s="41" t="s">
        <v>222</v>
      </c>
      <c r="I4" s="694" t="s">
        <v>2111</v>
      </c>
      <c r="J4" s="41" t="s">
        <v>222</v>
      </c>
      <c r="K4" s="37">
        <v>0</v>
      </c>
      <c r="L4" s="41" t="s">
        <v>222</v>
      </c>
    </row>
    <row r="5" spans="3:12" ht="30" x14ac:dyDescent="0.25">
      <c r="C5" s="38">
        <v>2</v>
      </c>
      <c r="D5" s="38" t="s">
        <v>384</v>
      </c>
      <c r="E5" s="41" t="s">
        <v>222</v>
      </c>
      <c r="F5" s="41" t="s">
        <v>2109</v>
      </c>
      <c r="G5" s="41" t="s">
        <v>2110</v>
      </c>
      <c r="H5" s="41" t="s">
        <v>222</v>
      </c>
      <c r="I5" s="694" t="s">
        <v>2111</v>
      </c>
      <c r="J5" s="41" t="s">
        <v>222</v>
      </c>
      <c r="K5" s="37">
        <v>0</v>
      </c>
      <c r="L5" s="41" t="s">
        <v>222</v>
      </c>
    </row>
    <row r="6" spans="3:12" ht="30" x14ac:dyDescent="0.25">
      <c r="C6" s="38">
        <v>3</v>
      </c>
      <c r="D6" s="38" t="s">
        <v>385</v>
      </c>
      <c r="E6" s="41" t="s">
        <v>222</v>
      </c>
      <c r="F6" s="41" t="s">
        <v>2109</v>
      </c>
      <c r="G6" s="41" t="s">
        <v>2110</v>
      </c>
      <c r="H6" s="41" t="s">
        <v>222</v>
      </c>
      <c r="I6" s="694" t="s">
        <v>2111</v>
      </c>
      <c r="J6" s="41" t="s">
        <v>222</v>
      </c>
      <c r="K6" s="37">
        <v>0</v>
      </c>
      <c r="L6" s="41" t="s">
        <v>222</v>
      </c>
    </row>
    <row r="7" spans="3:12" ht="30" x14ac:dyDescent="0.25">
      <c r="C7" s="38">
        <v>4</v>
      </c>
      <c r="D7" s="38" t="s">
        <v>386</v>
      </c>
      <c r="E7" s="41" t="s">
        <v>222</v>
      </c>
      <c r="F7" s="41" t="s">
        <v>2109</v>
      </c>
      <c r="G7" s="41" t="s">
        <v>2110</v>
      </c>
      <c r="H7" s="41" t="s">
        <v>222</v>
      </c>
      <c r="I7" s="694" t="s">
        <v>2111</v>
      </c>
      <c r="J7" s="41" t="s">
        <v>222</v>
      </c>
      <c r="K7" s="37">
        <v>0</v>
      </c>
      <c r="L7" s="41" t="s">
        <v>222</v>
      </c>
    </row>
    <row r="8" spans="3:12" ht="30" x14ac:dyDescent="0.25">
      <c r="C8" s="38">
        <v>5</v>
      </c>
      <c r="D8" s="38" t="s">
        <v>387</v>
      </c>
      <c r="E8" s="41" t="s">
        <v>222</v>
      </c>
      <c r="F8" s="41" t="s">
        <v>2109</v>
      </c>
      <c r="G8" s="41" t="s">
        <v>2110</v>
      </c>
      <c r="H8" s="41" t="s">
        <v>222</v>
      </c>
      <c r="I8" s="694" t="s">
        <v>2111</v>
      </c>
      <c r="J8" s="41" t="s">
        <v>222</v>
      </c>
      <c r="K8" s="37">
        <v>0</v>
      </c>
      <c r="L8" s="41" t="s">
        <v>222</v>
      </c>
    </row>
    <row r="9" spans="3:12" ht="30" x14ac:dyDescent="0.25">
      <c r="C9" s="38">
        <v>6</v>
      </c>
      <c r="D9" s="38" t="s">
        <v>388</v>
      </c>
      <c r="E9" s="41" t="s">
        <v>222</v>
      </c>
      <c r="F9" s="41" t="s">
        <v>2109</v>
      </c>
      <c r="G9" s="41" t="s">
        <v>2110</v>
      </c>
      <c r="H9" s="41" t="s">
        <v>222</v>
      </c>
      <c r="I9" s="694" t="s">
        <v>2111</v>
      </c>
      <c r="J9" s="41" t="s">
        <v>222</v>
      </c>
      <c r="K9" s="37">
        <v>0</v>
      </c>
      <c r="L9" s="41" t="s">
        <v>222</v>
      </c>
    </row>
    <row r="10" spans="3:12" x14ac:dyDescent="0.25">
      <c r="C10" s="38"/>
      <c r="D10" s="38"/>
      <c r="E10" s="38"/>
      <c r="F10" s="38"/>
      <c r="G10" s="38"/>
      <c r="H10" s="38"/>
      <c r="I10" s="38"/>
      <c r="J10" s="38"/>
      <c r="K10" s="37"/>
      <c r="L10" s="38"/>
    </row>
    <row r="11" spans="3:12" x14ac:dyDescent="0.25">
      <c r="C11" s="38"/>
      <c r="D11" s="38"/>
      <c r="E11" s="38"/>
      <c r="F11" s="38"/>
      <c r="G11" s="38"/>
      <c r="H11" s="38"/>
      <c r="I11" s="38"/>
      <c r="J11" s="38"/>
      <c r="K11" s="37"/>
      <c r="L11" s="38"/>
    </row>
    <row r="12" spans="3:12" x14ac:dyDescent="0.25">
      <c r="C12" s="38"/>
      <c r="D12" s="38"/>
      <c r="E12" s="38"/>
      <c r="F12" s="38"/>
      <c r="G12" s="38"/>
      <c r="H12" s="38"/>
      <c r="I12" s="38"/>
      <c r="J12" s="38"/>
      <c r="K12" s="37"/>
      <c r="L12" s="38"/>
    </row>
    <row r="13" spans="3:12" x14ac:dyDescent="0.25">
      <c r="C13" s="38"/>
      <c r="D13" s="38"/>
      <c r="E13" s="38"/>
      <c r="F13" s="38"/>
      <c r="G13" s="38"/>
      <c r="H13" s="38"/>
      <c r="I13" s="38"/>
      <c r="J13" s="38"/>
      <c r="K13" s="37"/>
      <c r="L13" s="38"/>
    </row>
    <row r="14" spans="3:12" x14ac:dyDescent="0.25">
      <c r="C14" s="38"/>
      <c r="D14" s="38"/>
      <c r="E14" s="38"/>
      <c r="F14" s="38"/>
      <c r="G14" s="38"/>
      <c r="H14" s="38"/>
      <c r="I14" s="38"/>
      <c r="J14" s="38"/>
      <c r="K14" s="37"/>
      <c r="L14" s="38"/>
    </row>
    <row r="15" spans="3:12" x14ac:dyDescent="0.25">
      <c r="C15" s="38"/>
      <c r="D15" s="38"/>
      <c r="E15" s="38"/>
      <c r="F15" s="38"/>
      <c r="G15" s="38"/>
      <c r="H15" s="38"/>
      <c r="I15" s="38"/>
      <c r="J15" s="38"/>
      <c r="K15" s="37"/>
      <c r="L15" s="3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15"/>
  <sheetViews>
    <sheetView topLeftCell="A4" workbookViewId="0">
      <selection activeCell="P60" sqref="P60"/>
    </sheetView>
  </sheetViews>
  <sheetFormatPr defaultColWidth="9.140625" defaultRowHeight="15" x14ac:dyDescent="0.25"/>
  <cols>
    <col min="1" max="1" width="9.140625" style="13"/>
    <col min="2" max="2" width="5" style="13" customWidth="1"/>
    <col min="3" max="3" width="10.85546875" style="13" bestFit="1" customWidth="1"/>
    <col min="4" max="4" width="9.140625" style="13"/>
    <col min="5" max="5" width="10.140625" style="13" customWidth="1"/>
    <col min="6" max="6" width="10.85546875" style="13" customWidth="1"/>
    <col min="7" max="8" width="9.140625" style="718"/>
    <col min="9" max="9" width="55.42578125" style="13" customWidth="1"/>
    <col min="10" max="10" width="39.7109375" style="13" customWidth="1"/>
    <col min="11" max="16384" width="9.140625" style="13"/>
  </cols>
  <sheetData>
    <row r="2" spans="2:10" x14ac:dyDescent="0.25">
      <c r="B2" s="14" t="s">
        <v>2112</v>
      </c>
    </row>
    <row r="3" spans="2:10" s="220" customFormat="1" ht="45" x14ac:dyDescent="0.25">
      <c r="B3" s="36" t="s">
        <v>4</v>
      </c>
      <c r="C3" s="36" t="s">
        <v>353</v>
      </c>
      <c r="D3" s="36" t="s">
        <v>2113</v>
      </c>
      <c r="E3" s="36" t="s">
        <v>2114</v>
      </c>
      <c r="F3" s="36" t="s">
        <v>2115</v>
      </c>
      <c r="G3" s="677" t="s">
        <v>2116</v>
      </c>
      <c r="H3" s="677" t="s">
        <v>2117</v>
      </c>
      <c r="I3" s="36" t="s">
        <v>2118</v>
      </c>
      <c r="J3" s="36" t="s">
        <v>2119</v>
      </c>
    </row>
    <row r="4" spans="2:10" ht="30" x14ac:dyDescent="0.25">
      <c r="B4" s="38">
        <v>1</v>
      </c>
      <c r="C4" s="38" t="s">
        <v>365</v>
      </c>
      <c r="D4" s="38">
        <v>26</v>
      </c>
      <c r="E4" s="38">
        <v>26</v>
      </c>
      <c r="F4" s="38">
        <v>0</v>
      </c>
      <c r="G4" s="719">
        <f>E4/D4</f>
        <v>1</v>
      </c>
      <c r="H4" s="719">
        <f>1-G4</f>
        <v>0</v>
      </c>
      <c r="I4" s="39" t="s">
        <v>2120</v>
      </c>
      <c r="J4" s="41" t="s">
        <v>222</v>
      </c>
    </row>
    <row r="5" spans="2:10" x14ac:dyDescent="0.25">
      <c r="B5" s="38">
        <v>2</v>
      </c>
      <c r="C5" s="38" t="s">
        <v>384</v>
      </c>
      <c r="D5" s="38">
        <v>4</v>
      </c>
      <c r="E5" s="38">
        <v>4</v>
      </c>
      <c r="F5" s="38">
        <v>0</v>
      </c>
      <c r="G5" s="719">
        <f t="shared" ref="G5" si="0">E5/D5</f>
        <v>1</v>
      </c>
      <c r="H5" s="719">
        <f t="shared" ref="H5" si="1">1-G5</f>
        <v>0</v>
      </c>
      <c r="I5" s="38" t="s">
        <v>2121</v>
      </c>
      <c r="J5" s="41" t="s">
        <v>222</v>
      </c>
    </row>
    <row r="6" spans="2:10" x14ac:dyDescent="0.25">
      <c r="B6" s="38">
        <v>3</v>
      </c>
      <c r="C6" s="38" t="s">
        <v>385</v>
      </c>
      <c r="D6" s="38"/>
      <c r="E6" s="38"/>
      <c r="F6" s="38"/>
      <c r="G6" s="719" t="str">
        <f>IFERROR(E6/D6,"-")</f>
        <v>-</v>
      </c>
      <c r="H6" s="719" t="str">
        <f>IFERROR(1-G6,"-")</f>
        <v>-</v>
      </c>
      <c r="I6" s="38" t="s">
        <v>2122</v>
      </c>
      <c r="J6" s="38" t="s">
        <v>2122</v>
      </c>
    </row>
    <row r="7" spans="2:10" x14ac:dyDescent="0.25">
      <c r="B7" s="38">
        <v>4</v>
      </c>
      <c r="C7" s="38" t="s">
        <v>386</v>
      </c>
      <c r="D7" s="38"/>
      <c r="E7" s="38"/>
      <c r="F7" s="38"/>
      <c r="G7" s="719" t="str">
        <f t="shared" ref="G7:G15" si="2">IFERROR(E7/D7,"-")</f>
        <v>-</v>
      </c>
      <c r="H7" s="719" t="str">
        <f t="shared" ref="H7:H15" si="3">IFERROR(1-G7,"-")</f>
        <v>-</v>
      </c>
      <c r="I7" s="38" t="s">
        <v>2122</v>
      </c>
      <c r="J7" s="38" t="s">
        <v>2122</v>
      </c>
    </row>
    <row r="8" spans="2:10" ht="60" x14ac:dyDescent="0.25">
      <c r="B8" s="38">
        <v>5</v>
      </c>
      <c r="C8" s="38" t="s">
        <v>387</v>
      </c>
      <c r="D8" s="38">
        <v>9</v>
      </c>
      <c r="E8" s="38">
        <v>9</v>
      </c>
      <c r="F8" s="38">
        <v>0</v>
      </c>
      <c r="G8" s="719">
        <f t="shared" si="2"/>
        <v>1</v>
      </c>
      <c r="H8" s="719">
        <f t="shared" si="3"/>
        <v>0</v>
      </c>
      <c r="I8" s="39" t="s">
        <v>2123</v>
      </c>
      <c r="J8" s="41" t="s">
        <v>222</v>
      </c>
    </row>
    <row r="9" spans="2:10" ht="180" x14ac:dyDescent="0.25">
      <c r="B9" s="38">
        <v>6</v>
      </c>
      <c r="C9" s="38" t="s">
        <v>388</v>
      </c>
      <c r="D9" s="38">
        <v>26</v>
      </c>
      <c r="E9" s="38">
        <v>26</v>
      </c>
      <c r="F9" s="38">
        <v>0</v>
      </c>
      <c r="G9" s="719">
        <f t="shared" si="2"/>
        <v>1</v>
      </c>
      <c r="H9" s="719">
        <f t="shared" si="3"/>
        <v>0</v>
      </c>
      <c r="I9" s="39" t="s">
        <v>2124</v>
      </c>
      <c r="J9" s="41" t="s">
        <v>222</v>
      </c>
    </row>
    <row r="10" spans="2:10" x14ac:dyDescent="0.25">
      <c r="B10" s="38">
        <v>7</v>
      </c>
      <c r="C10" s="38" t="s">
        <v>389</v>
      </c>
      <c r="D10" s="38"/>
      <c r="E10" s="38"/>
      <c r="F10" s="38"/>
      <c r="G10" s="719" t="str">
        <f t="shared" si="2"/>
        <v>-</v>
      </c>
      <c r="H10" s="719" t="str">
        <f t="shared" si="3"/>
        <v>-</v>
      </c>
      <c r="I10" s="38"/>
      <c r="J10" s="38"/>
    </row>
    <row r="11" spans="2:10" x14ac:dyDescent="0.25">
      <c r="B11" s="38">
        <v>8</v>
      </c>
      <c r="C11" s="38" t="s">
        <v>390</v>
      </c>
      <c r="D11" s="38"/>
      <c r="E11" s="38"/>
      <c r="F11" s="38"/>
      <c r="G11" s="719" t="str">
        <f t="shared" si="2"/>
        <v>-</v>
      </c>
      <c r="H11" s="719" t="str">
        <f t="shared" si="3"/>
        <v>-</v>
      </c>
      <c r="I11" s="38"/>
      <c r="J11" s="38"/>
    </row>
    <row r="12" spans="2:10" x14ac:dyDescent="0.25">
      <c r="B12" s="38">
        <v>9</v>
      </c>
      <c r="C12" s="38" t="s">
        <v>391</v>
      </c>
      <c r="D12" s="38"/>
      <c r="E12" s="38"/>
      <c r="F12" s="38"/>
      <c r="G12" s="719" t="str">
        <f t="shared" si="2"/>
        <v>-</v>
      </c>
      <c r="H12" s="719" t="str">
        <f t="shared" si="3"/>
        <v>-</v>
      </c>
      <c r="I12" s="38"/>
      <c r="J12" s="38"/>
    </row>
    <row r="13" spans="2:10" x14ac:dyDescent="0.25">
      <c r="B13" s="38">
        <v>10</v>
      </c>
      <c r="C13" s="38" t="s">
        <v>392</v>
      </c>
      <c r="D13" s="38"/>
      <c r="E13" s="38"/>
      <c r="F13" s="38"/>
      <c r="G13" s="719" t="str">
        <f t="shared" si="2"/>
        <v>-</v>
      </c>
      <c r="H13" s="719" t="str">
        <f t="shared" si="3"/>
        <v>-</v>
      </c>
      <c r="I13" s="38"/>
      <c r="J13" s="38"/>
    </row>
    <row r="14" spans="2:10" x14ac:dyDescent="0.25">
      <c r="B14" s="38">
        <v>11</v>
      </c>
      <c r="C14" s="38" t="s">
        <v>393</v>
      </c>
      <c r="D14" s="38"/>
      <c r="E14" s="38"/>
      <c r="F14" s="38"/>
      <c r="G14" s="719" t="str">
        <f t="shared" si="2"/>
        <v>-</v>
      </c>
      <c r="H14" s="719" t="str">
        <f t="shared" si="3"/>
        <v>-</v>
      </c>
      <c r="I14" s="38"/>
      <c r="J14" s="38"/>
    </row>
    <row r="15" spans="2:10" x14ac:dyDescent="0.25">
      <c r="B15" s="38">
        <v>12</v>
      </c>
      <c r="C15" s="38" t="s">
        <v>394</v>
      </c>
      <c r="D15" s="38"/>
      <c r="E15" s="38"/>
      <c r="F15" s="38"/>
      <c r="G15" s="719" t="str">
        <f t="shared" si="2"/>
        <v>-</v>
      </c>
      <c r="H15" s="719" t="str">
        <f t="shared" si="3"/>
        <v>-</v>
      </c>
      <c r="I15" s="38"/>
      <c r="J15" s="38"/>
    </row>
  </sheetData>
  <pageMargins left="0.7" right="0.7" top="0.75" bottom="0.75" header="0.3" footer="0.3"/>
  <pageSetup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BB43"/>
  <sheetViews>
    <sheetView zoomScaleNormal="100" workbookViewId="0">
      <pane xSplit="4" ySplit="5" topLeftCell="E30" activePane="bottomRight" state="frozen"/>
      <selection activeCell="P60" sqref="P60"/>
      <selection pane="topRight" activeCell="P60" sqref="P60"/>
      <selection pane="bottomLeft" activeCell="P60" sqref="P60"/>
      <selection pane="bottomRight" activeCell="P60" sqref="P60"/>
    </sheetView>
  </sheetViews>
  <sheetFormatPr defaultColWidth="9.140625" defaultRowHeight="15" x14ac:dyDescent="0.25"/>
  <cols>
    <col min="1" max="1" width="9.140625" style="13"/>
    <col min="2" max="2" width="4.28515625" style="13" customWidth="1"/>
    <col min="3" max="3" width="27.7109375" style="13" customWidth="1"/>
    <col min="4" max="4" width="13.7109375" style="13" bestFit="1" customWidth="1"/>
    <col min="5" max="5" width="1.5703125" style="13" customWidth="1"/>
    <col min="6" max="6" width="9.5703125" style="46" bestFit="1" customWidth="1"/>
    <col min="7" max="7" width="11.28515625" style="46" bestFit="1" customWidth="1"/>
    <col min="8" max="8" width="4.7109375" style="46" customWidth="1"/>
    <col min="9" max="9" width="2" style="46" customWidth="1"/>
    <col min="10" max="10" width="9.5703125" style="46" bestFit="1" customWidth="1"/>
    <col min="11" max="11" width="11.28515625" style="46" bestFit="1" customWidth="1"/>
    <col min="12" max="12" width="4.7109375" style="46" customWidth="1"/>
    <col min="13" max="13" width="1.5703125" style="46" customWidth="1"/>
    <col min="14" max="14" width="9.5703125" style="46" bestFit="1" customWidth="1"/>
    <col min="15" max="15" width="11.28515625" style="46" bestFit="1" customWidth="1"/>
    <col min="16" max="16" width="4.7109375" style="46" customWidth="1"/>
    <col min="17" max="17" width="1.42578125" style="46" customWidth="1"/>
    <col min="18" max="18" width="9.5703125" style="46" bestFit="1" customWidth="1"/>
    <col min="19" max="19" width="11.28515625" style="46" bestFit="1" customWidth="1"/>
    <col min="20" max="20" width="4.7109375" style="46" customWidth="1"/>
    <col min="21" max="21" width="1.28515625" style="46" customWidth="1"/>
    <col min="22" max="22" width="9.5703125" style="46" bestFit="1" customWidth="1"/>
    <col min="23" max="23" width="11.28515625" style="46" bestFit="1" customWidth="1"/>
    <col min="24" max="24" width="4.7109375" style="46" customWidth="1"/>
    <col min="25" max="25" width="1.28515625" style="46" customWidth="1"/>
    <col min="26" max="26" width="9.5703125" style="46" bestFit="1" customWidth="1"/>
    <col min="27" max="27" width="11.28515625" style="46" bestFit="1" customWidth="1"/>
    <col min="28" max="28" width="4.7109375" style="46" customWidth="1"/>
    <col min="29" max="29" width="1.42578125" style="46" customWidth="1"/>
    <col min="30" max="30" width="9.5703125" style="46" bestFit="1" customWidth="1"/>
    <col min="31" max="31" width="11.28515625" style="46" bestFit="1" customWidth="1"/>
    <col min="32" max="32" width="4.7109375" style="46" customWidth="1"/>
    <col min="33" max="33" width="1.140625" style="46" customWidth="1"/>
    <col min="34" max="34" width="9.5703125" style="46" bestFit="1" customWidth="1"/>
    <col min="35" max="35" width="11.28515625" style="46" bestFit="1" customWidth="1"/>
    <col min="36" max="36" width="4.7109375" style="46" customWidth="1"/>
    <col min="37" max="37" width="1.28515625" style="46" customWidth="1"/>
    <col min="38" max="38" width="9.5703125" style="46" bestFit="1" customWidth="1"/>
    <col min="39" max="39" width="11.28515625" style="46" bestFit="1" customWidth="1"/>
    <col min="40" max="40" width="4.7109375" style="46" customWidth="1"/>
    <col min="41" max="41" width="1.140625" style="46" customWidth="1"/>
    <col min="42" max="42" width="9.5703125" style="46" bestFit="1" customWidth="1"/>
    <col min="43" max="43" width="11.28515625" style="46" bestFit="1" customWidth="1"/>
    <col min="44" max="44" width="4.7109375" style="46" customWidth="1"/>
    <col min="45" max="45" width="1.28515625" style="46" customWidth="1"/>
    <col min="46" max="46" width="9.5703125" style="46" bestFit="1" customWidth="1"/>
    <col min="47" max="47" width="11.28515625" style="46" bestFit="1" customWidth="1"/>
    <col min="48" max="48" width="4.7109375" style="46" customWidth="1"/>
    <col min="49" max="49" width="1.28515625" style="46" customWidth="1"/>
    <col min="50" max="50" width="9.5703125" style="46" bestFit="1" customWidth="1"/>
    <col min="51" max="51" width="11.28515625" style="46" bestFit="1" customWidth="1"/>
    <col min="52" max="52" width="4.7109375" style="46" customWidth="1"/>
    <col min="53" max="53" width="1.28515625" style="46" customWidth="1"/>
    <col min="54" max="54" width="14.7109375" style="46" customWidth="1"/>
    <col min="55" max="16384" width="9.140625" style="13"/>
  </cols>
  <sheetData>
    <row r="1" spans="2:54" x14ac:dyDescent="0.25">
      <c r="S1" s="229"/>
      <c r="W1" s="229"/>
    </row>
    <row r="2" spans="2:54" x14ac:dyDescent="0.25">
      <c r="B2" s="14" t="s">
        <v>2125</v>
      </c>
    </row>
    <row r="3" spans="2:54" x14ac:dyDescent="0.25">
      <c r="B3" s="14"/>
      <c r="D3" s="13" t="s">
        <v>2126</v>
      </c>
      <c r="F3" s="720">
        <f>COUNTIF(G6:G32,"Akses")/COUNTA($C$6:$C$32)</f>
        <v>1</v>
      </c>
      <c r="G3" s="720"/>
      <c r="H3" s="720"/>
      <c r="I3" s="229"/>
      <c r="J3" s="720">
        <f>COUNTIF(K6:K32,"Akses")/COUNTA($C$6:$C$32)</f>
        <v>0.34615384615384615</v>
      </c>
      <c r="K3" s="720"/>
      <c r="L3" s="720"/>
      <c r="M3" s="229"/>
      <c r="N3" s="720">
        <f>COUNTIF(O6:O32,"Akses")/COUNTA($C$6:$C$32)</f>
        <v>0.15384615384615385</v>
      </c>
      <c r="O3" s="720"/>
      <c r="P3" s="720"/>
      <c r="Q3" s="229"/>
      <c r="R3" s="720">
        <f>COUNTIF(S6:S32,"Akses")/COUNTA($C$6:$C$32)</f>
        <v>0.19230769230769232</v>
      </c>
      <c r="S3" s="720"/>
      <c r="T3" s="720"/>
      <c r="U3" s="229"/>
      <c r="V3" s="720">
        <f>COUNTIF(W6:W32,"Akses")/COUNTA($C$6:$C$32)</f>
        <v>0.15384615384615385</v>
      </c>
      <c r="W3" s="720"/>
      <c r="X3" s="720"/>
      <c r="Y3" s="229"/>
      <c r="Z3" s="720">
        <f>COUNTIF(AA6:AA32,"Akses")/COUNTA($C$6:$C$32)</f>
        <v>1</v>
      </c>
      <c r="AA3" s="720"/>
      <c r="AB3" s="720"/>
      <c r="AC3" s="229"/>
      <c r="AD3" s="720">
        <f>COUNTIF(AE6:AE32,"Akses")/COUNTA($C$6:$C$32)</f>
        <v>0</v>
      </c>
      <c r="AE3" s="720"/>
      <c r="AF3" s="720"/>
      <c r="AG3" s="229"/>
      <c r="AH3" s="720">
        <f>COUNTIF(AI6:AI32,"Akses")/COUNTA($C$6:$C$32)</f>
        <v>0</v>
      </c>
      <c r="AI3" s="720"/>
      <c r="AJ3" s="720"/>
      <c r="AK3" s="229"/>
      <c r="AL3" s="720">
        <f>COUNTIF(AM6:AM32,"Akses")/COUNTA($C$6:$C$32)</f>
        <v>0</v>
      </c>
      <c r="AM3" s="720"/>
      <c r="AN3" s="720"/>
      <c r="AO3" s="229"/>
      <c r="AP3" s="720">
        <f>COUNTIF(AQ6:AQ32,"Akses")/COUNTA($C$6:$C$32)</f>
        <v>0</v>
      </c>
      <c r="AQ3" s="720"/>
      <c r="AR3" s="720"/>
      <c r="AS3" s="229"/>
      <c r="AT3" s="720">
        <f>COUNTIF(AU6:AU32,"Akses")/COUNTA($C$6:$C$32)</f>
        <v>0</v>
      </c>
      <c r="AU3" s="720"/>
      <c r="AV3" s="720"/>
      <c r="AW3" s="229"/>
      <c r="AX3" s="720">
        <f>COUNTIF(AY6:AY32,"Akses")/COUNTA($C$6:$C$32)</f>
        <v>0</v>
      </c>
      <c r="AY3" s="720"/>
      <c r="AZ3" s="720"/>
      <c r="BA3" s="229"/>
    </row>
    <row r="4" spans="2:54" s="46" customFormat="1" x14ac:dyDescent="0.25">
      <c r="B4" s="686" t="s">
        <v>4</v>
      </c>
      <c r="C4" s="686" t="s">
        <v>2047</v>
      </c>
      <c r="D4" s="686" t="s">
        <v>2048</v>
      </c>
      <c r="E4" s="721"/>
      <c r="F4" s="722" t="s">
        <v>1209</v>
      </c>
      <c r="G4" s="723"/>
      <c r="H4" s="724"/>
      <c r="I4" s="721"/>
      <c r="J4" s="722" t="s">
        <v>1211</v>
      </c>
      <c r="K4" s="723"/>
      <c r="L4" s="724"/>
      <c r="M4" s="721"/>
      <c r="N4" s="722" t="s">
        <v>1214</v>
      </c>
      <c r="O4" s="723"/>
      <c r="P4" s="724"/>
      <c r="Q4" s="721"/>
      <c r="R4" s="722" t="s">
        <v>1217</v>
      </c>
      <c r="S4" s="723"/>
      <c r="T4" s="724"/>
      <c r="U4" s="721"/>
      <c r="V4" s="722" t="s">
        <v>387</v>
      </c>
      <c r="W4" s="723"/>
      <c r="X4" s="724"/>
      <c r="Y4" s="721"/>
      <c r="Z4" s="722" t="s">
        <v>1223</v>
      </c>
      <c r="AA4" s="723"/>
      <c r="AB4" s="724"/>
      <c r="AC4" s="721"/>
      <c r="AD4" s="722" t="s">
        <v>1226</v>
      </c>
      <c r="AE4" s="723"/>
      <c r="AF4" s="724"/>
      <c r="AG4" s="721"/>
      <c r="AH4" s="722" t="s">
        <v>1238</v>
      </c>
      <c r="AI4" s="723"/>
      <c r="AJ4" s="724"/>
      <c r="AK4" s="721"/>
      <c r="AL4" s="722" t="s">
        <v>1228</v>
      </c>
      <c r="AM4" s="723"/>
      <c r="AN4" s="724"/>
      <c r="AO4" s="721"/>
      <c r="AP4" s="722" t="s">
        <v>1239</v>
      </c>
      <c r="AQ4" s="723"/>
      <c r="AR4" s="724"/>
      <c r="AS4" s="721"/>
      <c r="AT4" s="722" t="s">
        <v>1230</v>
      </c>
      <c r="AU4" s="723"/>
      <c r="AV4" s="724"/>
      <c r="AW4" s="721"/>
      <c r="AX4" s="722" t="s">
        <v>1240</v>
      </c>
      <c r="AY4" s="723"/>
      <c r="AZ4" s="724"/>
      <c r="BA4" s="721"/>
      <c r="BB4" s="686" t="s">
        <v>2127</v>
      </c>
    </row>
    <row r="5" spans="2:54" s="46" customFormat="1" x14ac:dyDescent="0.25">
      <c r="B5" s="335"/>
      <c r="C5" s="335"/>
      <c r="D5" s="335"/>
      <c r="E5" s="721"/>
      <c r="F5" s="37" t="s">
        <v>2128</v>
      </c>
      <c r="G5" s="37" t="s">
        <v>479</v>
      </c>
      <c r="H5" s="37" t="s">
        <v>2129</v>
      </c>
      <c r="I5" s="721"/>
      <c r="J5" s="37" t="s">
        <v>2128</v>
      </c>
      <c r="K5" s="37" t="s">
        <v>479</v>
      </c>
      <c r="L5" s="37" t="s">
        <v>2129</v>
      </c>
      <c r="M5" s="721"/>
      <c r="N5" s="37" t="s">
        <v>2128</v>
      </c>
      <c r="O5" s="37" t="s">
        <v>479</v>
      </c>
      <c r="P5" s="37" t="s">
        <v>2129</v>
      </c>
      <c r="Q5" s="721"/>
      <c r="R5" s="37" t="s">
        <v>2128</v>
      </c>
      <c r="S5" s="37" t="s">
        <v>479</v>
      </c>
      <c r="T5" s="37" t="s">
        <v>2129</v>
      </c>
      <c r="U5" s="721"/>
      <c r="V5" s="37" t="s">
        <v>2128</v>
      </c>
      <c r="W5" s="37" t="s">
        <v>479</v>
      </c>
      <c r="X5" s="37" t="s">
        <v>2129</v>
      </c>
      <c r="Y5" s="721"/>
      <c r="Z5" s="37" t="s">
        <v>2128</v>
      </c>
      <c r="AA5" s="37" t="s">
        <v>479</v>
      </c>
      <c r="AB5" s="37" t="s">
        <v>2129</v>
      </c>
      <c r="AC5" s="721"/>
      <c r="AD5" s="37" t="s">
        <v>2128</v>
      </c>
      <c r="AE5" s="37" t="s">
        <v>479</v>
      </c>
      <c r="AF5" s="37" t="s">
        <v>2129</v>
      </c>
      <c r="AG5" s="721"/>
      <c r="AH5" s="37" t="s">
        <v>2128</v>
      </c>
      <c r="AI5" s="37" t="s">
        <v>479</v>
      </c>
      <c r="AJ5" s="37" t="s">
        <v>2129</v>
      </c>
      <c r="AK5" s="721"/>
      <c r="AL5" s="37" t="s">
        <v>2128</v>
      </c>
      <c r="AM5" s="37" t="s">
        <v>479</v>
      </c>
      <c r="AN5" s="37" t="s">
        <v>2129</v>
      </c>
      <c r="AO5" s="721"/>
      <c r="AP5" s="37" t="s">
        <v>2128</v>
      </c>
      <c r="AQ5" s="37" t="s">
        <v>479</v>
      </c>
      <c r="AR5" s="37" t="s">
        <v>2129</v>
      </c>
      <c r="AS5" s="721"/>
      <c r="AT5" s="37" t="s">
        <v>2128</v>
      </c>
      <c r="AU5" s="37" t="s">
        <v>479</v>
      </c>
      <c r="AV5" s="37" t="s">
        <v>2129</v>
      </c>
      <c r="AW5" s="721"/>
      <c r="AX5" s="37" t="s">
        <v>2128</v>
      </c>
      <c r="AY5" s="37" t="s">
        <v>479</v>
      </c>
      <c r="AZ5" s="37" t="s">
        <v>2129</v>
      </c>
      <c r="BA5" s="721"/>
      <c r="BB5" s="335"/>
    </row>
    <row r="6" spans="2:54" x14ac:dyDescent="0.25">
      <c r="B6" s="38">
        <v>1</v>
      </c>
      <c r="C6" s="38" t="s">
        <v>2070</v>
      </c>
      <c r="D6" s="38" t="s">
        <v>472</v>
      </c>
      <c r="E6" s="725"/>
      <c r="F6" s="37"/>
      <c r="G6" s="37" t="str">
        <f t="shared" ref="G6:G31" si="0">IF(H6&gt;0,"Akses",IF(H6="","","Tidak Akses"))</f>
        <v>Akses</v>
      </c>
      <c r="H6" s="37">
        <v>85</v>
      </c>
      <c r="I6" s="725"/>
      <c r="J6" s="37"/>
      <c r="K6" s="37" t="str">
        <f t="shared" ref="K6:K31" si="1">IF(J6&gt;0,"Akses",IF(J6="","","Tidak Akses"))</f>
        <v/>
      </c>
      <c r="L6" s="37">
        <v>60</v>
      </c>
      <c r="M6" s="725"/>
      <c r="N6" s="37"/>
      <c r="O6" s="37" t="str">
        <f t="shared" ref="O6:O31" si="2">IF(N6&gt;0,"Akses",IF(N6="","","Tidak Akses"))</f>
        <v/>
      </c>
      <c r="P6" s="37">
        <v>55</v>
      </c>
      <c r="Q6" s="725"/>
      <c r="R6" s="37"/>
      <c r="S6" s="37" t="str">
        <f>IF(R6&gt;0,"Akses",IF(R6="","","Tidak Akses"))</f>
        <v/>
      </c>
      <c r="T6" s="37"/>
      <c r="U6" s="725"/>
      <c r="V6" s="37"/>
      <c r="W6" s="37" t="str">
        <f>IF(V6&gt;0,"Akses",IF(V6="","","Tidak Akses"))</f>
        <v/>
      </c>
      <c r="X6" s="37"/>
      <c r="Y6" s="725"/>
      <c r="Z6" s="37">
        <v>10</v>
      </c>
      <c r="AA6" s="37" t="str">
        <f>IF(Z6&gt;0,"Akses",IF(Z6="","","Tidak Akses"))</f>
        <v>Akses</v>
      </c>
      <c r="AB6" s="37">
        <v>126</v>
      </c>
      <c r="AC6" s="725"/>
      <c r="AD6" s="37"/>
      <c r="AE6" s="37" t="str">
        <f>IF(AD6&gt;0,"Akses",IF(AD6="","","Tidak Akses"))</f>
        <v/>
      </c>
      <c r="AF6" s="37"/>
      <c r="AG6" s="725"/>
      <c r="AH6" s="37"/>
      <c r="AI6" s="37" t="str">
        <f>IF(AH6&gt;0,"Akses",IF(AH6="","","Tidak Akses"))</f>
        <v/>
      </c>
      <c r="AJ6" s="37"/>
      <c r="AK6" s="725"/>
      <c r="AL6" s="37"/>
      <c r="AM6" s="37" t="str">
        <f>IF(AL6&gt;0,"Akses",IF(AL6="","","Tidak Akses"))</f>
        <v/>
      </c>
      <c r="AN6" s="37"/>
      <c r="AO6" s="725"/>
      <c r="AP6" s="37"/>
      <c r="AQ6" s="37" t="str">
        <f>IF(AP6&gt;0,"Akses",IF(AP6="","","Tidak Akses"))</f>
        <v/>
      </c>
      <c r="AR6" s="37"/>
      <c r="AS6" s="725"/>
      <c r="AT6" s="37"/>
      <c r="AU6" s="37" t="str">
        <f>IF(AT6&gt;0,"Akses",IF(AT6="","","Tidak Akses"))</f>
        <v/>
      </c>
      <c r="AV6" s="37"/>
      <c r="AW6" s="725"/>
      <c r="AX6" s="37"/>
      <c r="AY6" s="37" t="str">
        <f>IF(AX6&gt;0,"Akses",IF(AX6="","","Tidak Akses"))</f>
        <v/>
      </c>
      <c r="AZ6" s="37"/>
      <c r="BA6" s="725"/>
      <c r="BB6" s="37">
        <f>SUM(H6,L6,P6,T6,X6,AB6,AF6,AJ6,AN6,AR6,AV6,AZ6)</f>
        <v>326</v>
      </c>
    </row>
    <row r="7" spans="2:54" x14ac:dyDescent="0.25">
      <c r="B7" s="38">
        <v>2</v>
      </c>
      <c r="C7" s="38" t="s">
        <v>2073</v>
      </c>
      <c r="D7" s="38" t="s">
        <v>472</v>
      </c>
      <c r="E7" s="725"/>
      <c r="F7" s="37"/>
      <c r="G7" s="37" t="str">
        <f t="shared" si="0"/>
        <v>Akses</v>
      </c>
      <c r="H7" s="37">
        <v>85</v>
      </c>
      <c r="I7" s="725"/>
      <c r="J7" s="37"/>
      <c r="K7" s="37" t="str">
        <f t="shared" si="1"/>
        <v/>
      </c>
      <c r="L7" s="37">
        <v>5</v>
      </c>
      <c r="M7" s="725"/>
      <c r="N7" s="37"/>
      <c r="O7" s="37" t="str">
        <f t="shared" si="2"/>
        <v/>
      </c>
      <c r="P7" s="37">
        <v>55</v>
      </c>
      <c r="Q7" s="725"/>
      <c r="R7" s="37"/>
      <c r="S7" s="37" t="str">
        <f t="shared" ref="S7:S31" si="3">IF(R7&gt;0,"Akses",IF(R7="","","Tidak Akses"))</f>
        <v/>
      </c>
      <c r="T7" s="37"/>
      <c r="U7" s="725"/>
      <c r="V7" s="37"/>
      <c r="W7" s="37" t="str">
        <f t="shared" ref="W7:W31" si="4">IF(V7&gt;0,"Akses",IF(V7="","","Tidak Akses"))</f>
        <v/>
      </c>
      <c r="X7" s="37"/>
      <c r="Y7" s="725"/>
      <c r="Z7" s="37">
        <v>10</v>
      </c>
      <c r="AA7" s="37" t="str">
        <f t="shared" ref="AA7:AA31" si="5">IF(Z7&gt;0,"Akses",IF(Z7="","","Tidak Akses"))</f>
        <v>Akses</v>
      </c>
      <c r="AB7" s="37">
        <v>143</v>
      </c>
      <c r="AC7" s="725"/>
      <c r="AD7" s="37"/>
      <c r="AE7" s="37" t="str">
        <f t="shared" ref="AE7:AE31" si="6">IF(AD7&gt;0,"Akses",IF(AD7="","","Tidak Akses"))</f>
        <v/>
      </c>
      <c r="AF7" s="37"/>
      <c r="AG7" s="725"/>
      <c r="AH7" s="37"/>
      <c r="AI7" s="37" t="str">
        <f t="shared" ref="AI7:AI31" si="7">IF(AH7&gt;0,"Akses",IF(AH7="","","Tidak Akses"))</f>
        <v/>
      </c>
      <c r="AJ7" s="37"/>
      <c r="AK7" s="725"/>
      <c r="AL7" s="37"/>
      <c r="AM7" s="37" t="str">
        <f t="shared" ref="AM7:AM31" si="8">IF(AL7&gt;0,"Akses",IF(AL7="","","Tidak Akses"))</f>
        <v/>
      </c>
      <c r="AN7" s="37"/>
      <c r="AO7" s="725"/>
      <c r="AP7" s="37"/>
      <c r="AQ7" s="37" t="str">
        <f t="shared" ref="AQ7:AQ31" si="9">IF(AP7&gt;0,"Akses",IF(AP7="","","Tidak Akses"))</f>
        <v/>
      </c>
      <c r="AR7" s="37"/>
      <c r="AS7" s="725"/>
      <c r="AT7" s="37"/>
      <c r="AU7" s="37" t="str">
        <f t="shared" ref="AU7:AU31" si="10">IF(AT7&gt;0,"Akses",IF(AT7="","","Tidak Akses"))</f>
        <v/>
      </c>
      <c r="AV7" s="37"/>
      <c r="AW7" s="725"/>
      <c r="AX7" s="37"/>
      <c r="AY7" s="37" t="str">
        <f t="shared" ref="AY7:AY31" si="11">IF(AX7&gt;0,"Akses",IF(AX7="","","Tidak Akses"))</f>
        <v/>
      </c>
      <c r="AZ7" s="37"/>
      <c r="BA7" s="725"/>
      <c r="BB7" s="37">
        <f t="shared" ref="BB7:BB31" si="12">SUM(H7,L7,P7,T7,X7,AB7,AF7,AJ7,AN7,AR7,AV7,AZ7)</f>
        <v>288</v>
      </c>
    </row>
    <row r="8" spans="2:54" x14ac:dyDescent="0.25">
      <c r="B8" s="38">
        <v>3</v>
      </c>
      <c r="C8" s="38" t="s">
        <v>2076</v>
      </c>
      <c r="D8" s="38" t="s">
        <v>472</v>
      </c>
      <c r="E8" s="725"/>
      <c r="F8" s="37"/>
      <c r="G8" s="37" t="str">
        <f t="shared" si="0"/>
        <v>Akses</v>
      </c>
      <c r="H8" s="37">
        <v>155</v>
      </c>
      <c r="I8" s="725"/>
      <c r="J8" s="37">
        <v>6</v>
      </c>
      <c r="K8" s="37" t="str">
        <f t="shared" si="1"/>
        <v>Akses</v>
      </c>
      <c r="L8" s="37">
        <v>160</v>
      </c>
      <c r="M8" s="725"/>
      <c r="N8" s="37"/>
      <c r="O8" s="37" t="str">
        <f t="shared" si="2"/>
        <v/>
      </c>
      <c r="P8" s="37"/>
      <c r="Q8" s="725"/>
      <c r="R8" s="37"/>
      <c r="S8" s="37" t="str">
        <f t="shared" si="3"/>
        <v/>
      </c>
      <c r="T8" s="37">
        <v>5</v>
      </c>
      <c r="U8" s="725"/>
      <c r="V8" s="37"/>
      <c r="W8" s="37" t="str">
        <f t="shared" si="4"/>
        <v/>
      </c>
      <c r="X8" s="37"/>
      <c r="Y8" s="725"/>
      <c r="Z8" s="37">
        <v>7</v>
      </c>
      <c r="AA8" s="37" t="str">
        <f t="shared" si="5"/>
        <v>Akses</v>
      </c>
      <c r="AB8" s="37">
        <v>90</v>
      </c>
      <c r="AC8" s="725"/>
      <c r="AD8" s="37"/>
      <c r="AE8" s="37" t="str">
        <f t="shared" si="6"/>
        <v/>
      </c>
      <c r="AF8" s="37"/>
      <c r="AG8" s="725"/>
      <c r="AH8" s="37"/>
      <c r="AI8" s="37" t="str">
        <f t="shared" si="7"/>
        <v/>
      </c>
      <c r="AJ8" s="37"/>
      <c r="AK8" s="725"/>
      <c r="AL8" s="37"/>
      <c r="AM8" s="37" t="str">
        <f t="shared" si="8"/>
        <v/>
      </c>
      <c r="AN8" s="37"/>
      <c r="AO8" s="725"/>
      <c r="AP8" s="37"/>
      <c r="AQ8" s="37" t="str">
        <f t="shared" si="9"/>
        <v/>
      </c>
      <c r="AR8" s="37"/>
      <c r="AS8" s="725"/>
      <c r="AT8" s="37"/>
      <c r="AU8" s="37" t="str">
        <f t="shared" si="10"/>
        <v/>
      </c>
      <c r="AV8" s="37"/>
      <c r="AW8" s="725"/>
      <c r="AX8" s="37"/>
      <c r="AY8" s="37" t="str">
        <f t="shared" si="11"/>
        <v/>
      </c>
      <c r="AZ8" s="37"/>
      <c r="BA8" s="725"/>
      <c r="BB8" s="37">
        <f t="shared" si="12"/>
        <v>410</v>
      </c>
    </row>
    <row r="9" spans="2:54" x14ac:dyDescent="0.25">
      <c r="B9" s="38">
        <v>4</v>
      </c>
      <c r="C9" s="38" t="s">
        <v>2064</v>
      </c>
      <c r="D9" s="38" t="s">
        <v>471</v>
      </c>
      <c r="E9" s="725"/>
      <c r="F9" s="37"/>
      <c r="G9" s="37" t="str">
        <f t="shared" si="0"/>
        <v>Akses</v>
      </c>
      <c r="H9" s="37">
        <v>1535</v>
      </c>
      <c r="I9" s="725"/>
      <c r="J9" s="37"/>
      <c r="K9" s="37" t="str">
        <f t="shared" si="1"/>
        <v/>
      </c>
      <c r="L9" s="37">
        <v>100</v>
      </c>
      <c r="M9" s="725"/>
      <c r="N9" s="37"/>
      <c r="O9" s="37" t="str">
        <f t="shared" si="2"/>
        <v/>
      </c>
      <c r="P9" s="37">
        <v>55</v>
      </c>
      <c r="Q9" s="725"/>
      <c r="R9" s="37">
        <v>9</v>
      </c>
      <c r="S9" s="37" t="str">
        <f t="shared" si="3"/>
        <v>Akses</v>
      </c>
      <c r="T9" s="37">
        <v>110</v>
      </c>
      <c r="U9" s="725"/>
      <c r="V9" s="37">
        <v>1</v>
      </c>
      <c r="W9" s="37" t="str">
        <f t="shared" si="4"/>
        <v>Akses</v>
      </c>
      <c r="X9" s="37">
        <v>50</v>
      </c>
      <c r="Y9" s="725"/>
      <c r="Z9" s="37">
        <v>16</v>
      </c>
      <c r="AA9" s="37" t="str">
        <f t="shared" si="5"/>
        <v>Akses</v>
      </c>
      <c r="AB9" s="37">
        <v>339</v>
      </c>
      <c r="AC9" s="725"/>
      <c r="AD9" s="37"/>
      <c r="AE9" s="37" t="str">
        <f t="shared" si="6"/>
        <v/>
      </c>
      <c r="AF9" s="37"/>
      <c r="AG9" s="725"/>
      <c r="AH9" s="37"/>
      <c r="AI9" s="37" t="str">
        <f t="shared" si="7"/>
        <v/>
      </c>
      <c r="AJ9" s="37"/>
      <c r="AK9" s="725"/>
      <c r="AL9" s="37"/>
      <c r="AM9" s="37" t="str">
        <f t="shared" si="8"/>
        <v/>
      </c>
      <c r="AN9" s="37"/>
      <c r="AO9" s="725"/>
      <c r="AP9" s="37"/>
      <c r="AQ9" s="37" t="str">
        <f t="shared" si="9"/>
        <v/>
      </c>
      <c r="AR9" s="37"/>
      <c r="AS9" s="725"/>
      <c r="AT9" s="37"/>
      <c r="AU9" s="37" t="str">
        <f t="shared" si="10"/>
        <v/>
      </c>
      <c r="AV9" s="37"/>
      <c r="AW9" s="725"/>
      <c r="AX9" s="37"/>
      <c r="AY9" s="37" t="str">
        <f t="shared" si="11"/>
        <v/>
      </c>
      <c r="AZ9" s="37"/>
      <c r="BA9" s="725"/>
      <c r="BB9" s="37">
        <f t="shared" si="12"/>
        <v>2189</v>
      </c>
    </row>
    <row r="10" spans="2:54" x14ac:dyDescent="0.25">
      <c r="B10" s="38">
        <v>5</v>
      </c>
      <c r="C10" s="38" t="s">
        <v>2079</v>
      </c>
      <c r="D10" s="38" t="s">
        <v>472</v>
      </c>
      <c r="E10" s="725"/>
      <c r="F10" s="37"/>
      <c r="G10" s="37" t="str">
        <f t="shared" si="0"/>
        <v>Akses</v>
      </c>
      <c r="H10" s="37">
        <v>90</v>
      </c>
      <c r="I10" s="725"/>
      <c r="J10" s="37">
        <v>3</v>
      </c>
      <c r="K10" s="37" t="str">
        <f t="shared" si="1"/>
        <v>Akses</v>
      </c>
      <c r="L10" s="37">
        <v>50</v>
      </c>
      <c r="M10" s="725"/>
      <c r="N10" s="37">
        <v>3</v>
      </c>
      <c r="O10" s="37" t="str">
        <f t="shared" si="2"/>
        <v>Akses</v>
      </c>
      <c r="P10" s="37">
        <v>5</v>
      </c>
      <c r="Q10" s="725"/>
      <c r="R10" s="37"/>
      <c r="S10" s="37" t="str">
        <f t="shared" si="3"/>
        <v/>
      </c>
      <c r="T10" s="37">
        <v>5</v>
      </c>
      <c r="U10" s="725"/>
      <c r="V10" s="37"/>
      <c r="W10" s="37" t="str">
        <f t="shared" si="4"/>
        <v/>
      </c>
      <c r="X10" s="37"/>
      <c r="Y10" s="725"/>
      <c r="Z10" s="37">
        <v>17</v>
      </c>
      <c r="AA10" s="37" t="str">
        <f t="shared" si="5"/>
        <v>Akses</v>
      </c>
      <c r="AB10" s="37">
        <v>297</v>
      </c>
      <c r="AC10" s="725"/>
      <c r="AD10" s="37"/>
      <c r="AE10" s="37" t="str">
        <f t="shared" si="6"/>
        <v/>
      </c>
      <c r="AF10" s="37"/>
      <c r="AG10" s="725"/>
      <c r="AH10" s="37"/>
      <c r="AI10" s="37" t="str">
        <f t="shared" si="7"/>
        <v/>
      </c>
      <c r="AJ10" s="37"/>
      <c r="AK10" s="725"/>
      <c r="AL10" s="37"/>
      <c r="AM10" s="37" t="str">
        <f t="shared" si="8"/>
        <v/>
      </c>
      <c r="AN10" s="37"/>
      <c r="AO10" s="725"/>
      <c r="AP10" s="37"/>
      <c r="AQ10" s="37" t="str">
        <f t="shared" si="9"/>
        <v/>
      </c>
      <c r="AR10" s="37"/>
      <c r="AS10" s="725"/>
      <c r="AT10" s="37"/>
      <c r="AU10" s="37" t="str">
        <f t="shared" si="10"/>
        <v/>
      </c>
      <c r="AV10" s="37"/>
      <c r="AW10" s="725"/>
      <c r="AX10" s="37"/>
      <c r="AY10" s="37" t="str">
        <f t="shared" si="11"/>
        <v/>
      </c>
      <c r="AZ10" s="37"/>
      <c r="BA10" s="725"/>
      <c r="BB10" s="37">
        <f t="shared" si="12"/>
        <v>447</v>
      </c>
    </row>
    <row r="11" spans="2:54" x14ac:dyDescent="0.25">
      <c r="B11" s="38">
        <v>6</v>
      </c>
      <c r="C11" s="38" t="s">
        <v>2067</v>
      </c>
      <c r="D11" s="38" t="s">
        <v>471</v>
      </c>
      <c r="E11" s="725"/>
      <c r="F11" s="37"/>
      <c r="G11" s="37" t="str">
        <f t="shared" si="0"/>
        <v>Akses</v>
      </c>
      <c r="H11" s="37">
        <v>635</v>
      </c>
      <c r="I11" s="725"/>
      <c r="J11" s="37">
        <v>2</v>
      </c>
      <c r="K11" s="37" t="str">
        <f t="shared" si="1"/>
        <v>Akses</v>
      </c>
      <c r="L11" s="37">
        <v>175</v>
      </c>
      <c r="M11" s="725"/>
      <c r="N11" s="37"/>
      <c r="O11" s="37" t="str">
        <f t="shared" si="2"/>
        <v/>
      </c>
      <c r="P11" s="37">
        <v>125</v>
      </c>
      <c r="Q11" s="725"/>
      <c r="R11" s="37">
        <v>5</v>
      </c>
      <c r="S11" s="37" t="str">
        <f t="shared" si="3"/>
        <v>Akses</v>
      </c>
      <c r="T11" s="37">
        <v>165</v>
      </c>
      <c r="U11" s="725"/>
      <c r="V11" s="37">
        <v>1</v>
      </c>
      <c r="W11" s="37" t="str">
        <f t="shared" si="4"/>
        <v>Akses</v>
      </c>
      <c r="X11" s="37">
        <v>80</v>
      </c>
      <c r="Y11" s="725"/>
      <c r="Z11" s="37">
        <v>2</v>
      </c>
      <c r="AA11" s="37" t="str">
        <f t="shared" si="5"/>
        <v>Akses</v>
      </c>
      <c r="AB11" s="37">
        <v>102</v>
      </c>
      <c r="AC11" s="725"/>
      <c r="AD11" s="37"/>
      <c r="AE11" s="37" t="str">
        <f t="shared" si="6"/>
        <v/>
      </c>
      <c r="AF11" s="37"/>
      <c r="AG11" s="725"/>
      <c r="AH11" s="37"/>
      <c r="AI11" s="37" t="str">
        <f t="shared" si="7"/>
        <v/>
      </c>
      <c r="AJ11" s="37"/>
      <c r="AK11" s="725"/>
      <c r="AL11" s="37"/>
      <c r="AM11" s="37" t="str">
        <f t="shared" si="8"/>
        <v/>
      </c>
      <c r="AN11" s="37"/>
      <c r="AO11" s="725"/>
      <c r="AP11" s="37"/>
      <c r="AQ11" s="37" t="str">
        <f t="shared" si="9"/>
        <v/>
      </c>
      <c r="AR11" s="37"/>
      <c r="AS11" s="725"/>
      <c r="AT11" s="37"/>
      <c r="AU11" s="37" t="str">
        <f t="shared" si="10"/>
        <v/>
      </c>
      <c r="AV11" s="37"/>
      <c r="AW11" s="725"/>
      <c r="AX11" s="37"/>
      <c r="AY11" s="37" t="str">
        <f t="shared" si="11"/>
        <v/>
      </c>
      <c r="AZ11" s="37"/>
      <c r="BA11" s="725"/>
      <c r="BB11" s="37">
        <f t="shared" si="12"/>
        <v>1282</v>
      </c>
    </row>
    <row r="12" spans="2:54" x14ac:dyDescent="0.25">
      <c r="B12" s="38">
        <v>7</v>
      </c>
      <c r="C12" s="38" t="s">
        <v>2082</v>
      </c>
      <c r="D12" s="38" t="s">
        <v>472</v>
      </c>
      <c r="E12" s="725"/>
      <c r="F12" s="37"/>
      <c r="G12" s="37" t="str">
        <f t="shared" si="0"/>
        <v>Akses</v>
      </c>
      <c r="H12" s="37">
        <v>100</v>
      </c>
      <c r="I12" s="725"/>
      <c r="J12" s="37">
        <v>2</v>
      </c>
      <c r="K12" s="37" t="str">
        <f t="shared" si="1"/>
        <v>Akses</v>
      </c>
      <c r="L12" s="37">
        <v>20</v>
      </c>
      <c r="M12" s="725"/>
      <c r="N12" s="37"/>
      <c r="O12" s="37" t="str">
        <f t="shared" si="2"/>
        <v/>
      </c>
      <c r="P12" s="37"/>
      <c r="Q12" s="725"/>
      <c r="R12" s="37"/>
      <c r="S12" s="37" t="str">
        <f t="shared" si="3"/>
        <v/>
      </c>
      <c r="T12" s="37"/>
      <c r="U12" s="725"/>
      <c r="V12" s="37"/>
      <c r="W12" s="37" t="str">
        <f t="shared" si="4"/>
        <v/>
      </c>
      <c r="X12" s="37"/>
      <c r="Y12" s="725"/>
      <c r="Z12" s="37">
        <v>12</v>
      </c>
      <c r="AA12" s="37" t="str">
        <f t="shared" si="5"/>
        <v>Akses</v>
      </c>
      <c r="AB12" s="37">
        <v>169</v>
      </c>
      <c r="AC12" s="725"/>
      <c r="AD12" s="37"/>
      <c r="AE12" s="37" t="str">
        <f t="shared" si="6"/>
        <v/>
      </c>
      <c r="AF12" s="37"/>
      <c r="AG12" s="725"/>
      <c r="AH12" s="37"/>
      <c r="AI12" s="37" t="str">
        <f t="shared" si="7"/>
        <v/>
      </c>
      <c r="AJ12" s="37"/>
      <c r="AK12" s="725"/>
      <c r="AL12" s="37"/>
      <c r="AM12" s="37" t="str">
        <f t="shared" si="8"/>
        <v/>
      </c>
      <c r="AN12" s="37"/>
      <c r="AO12" s="725"/>
      <c r="AP12" s="37"/>
      <c r="AQ12" s="37" t="str">
        <f t="shared" si="9"/>
        <v/>
      </c>
      <c r="AR12" s="37"/>
      <c r="AS12" s="725"/>
      <c r="AT12" s="37"/>
      <c r="AU12" s="37" t="str">
        <f t="shared" si="10"/>
        <v/>
      </c>
      <c r="AV12" s="37"/>
      <c r="AW12" s="725"/>
      <c r="AX12" s="37"/>
      <c r="AY12" s="37" t="str">
        <f t="shared" si="11"/>
        <v/>
      </c>
      <c r="AZ12" s="37"/>
      <c r="BA12" s="725"/>
      <c r="BB12" s="37">
        <f t="shared" si="12"/>
        <v>289</v>
      </c>
    </row>
    <row r="13" spans="2:54" x14ac:dyDescent="0.25">
      <c r="B13" s="38">
        <v>8</v>
      </c>
      <c r="C13" s="38" t="s">
        <v>2084</v>
      </c>
      <c r="D13" s="38" t="s">
        <v>472</v>
      </c>
      <c r="E13" s="725"/>
      <c r="F13" s="37"/>
      <c r="G13" s="37" t="str">
        <f t="shared" si="0"/>
        <v>Akses</v>
      </c>
      <c r="H13" s="37">
        <v>105</v>
      </c>
      <c r="I13" s="725"/>
      <c r="J13" s="37"/>
      <c r="K13" s="37" t="str">
        <f t="shared" si="1"/>
        <v/>
      </c>
      <c r="L13" s="37">
        <v>25</v>
      </c>
      <c r="M13" s="725"/>
      <c r="N13" s="37"/>
      <c r="O13" s="37" t="str">
        <f t="shared" si="2"/>
        <v/>
      </c>
      <c r="P13" s="37"/>
      <c r="Q13" s="725"/>
      <c r="R13" s="37"/>
      <c r="S13" s="37" t="str">
        <f t="shared" si="3"/>
        <v/>
      </c>
      <c r="T13" s="37"/>
      <c r="U13" s="725"/>
      <c r="V13" s="37"/>
      <c r="W13" s="37" t="str">
        <f t="shared" si="4"/>
        <v/>
      </c>
      <c r="X13" s="37"/>
      <c r="Y13" s="725"/>
      <c r="Z13" s="37">
        <v>8</v>
      </c>
      <c r="AA13" s="37" t="str">
        <f t="shared" si="5"/>
        <v>Akses</v>
      </c>
      <c r="AB13" s="37">
        <v>10</v>
      </c>
      <c r="AC13" s="725"/>
      <c r="AD13" s="37"/>
      <c r="AE13" s="37" t="str">
        <f t="shared" si="6"/>
        <v/>
      </c>
      <c r="AF13" s="37"/>
      <c r="AG13" s="725"/>
      <c r="AH13" s="37"/>
      <c r="AI13" s="37" t="str">
        <f t="shared" si="7"/>
        <v/>
      </c>
      <c r="AJ13" s="37"/>
      <c r="AK13" s="725"/>
      <c r="AL13" s="37"/>
      <c r="AM13" s="37" t="str">
        <f t="shared" si="8"/>
        <v/>
      </c>
      <c r="AN13" s="37"/>
      <c r="AO13" s="725"/>
      <c r="AP13" s="37"/>
      <c r="AQ13" s="37" t="str">
        <f t="shared" si="9"/>
        <v/>
      </c>
      <c r="AR13" s="37"/>
      <c r="AS13" s="725"/>
      <c r="AT13" s="37"/>
      <c r="AU13" s="37" t="str">
        <f t="shared" si="10"/>
        <v/>
      </c>
      <c r="AV13" s="37"/>
      <c r="AW13" s="725"/>
      <c r="AX13" s="37"/>
      <c r="AY13" s="37" t="str">
        <f t="shared" si="11"/>
        <v/>
      </c>
      <c r="AZ13" s="37"/>
      <c r="BA13" s="725"/>
      <c r="BB13" s="37">
        <f t="shared" si="12"/>
        <v>140</v>
      </c>
    </row>
    <row r="14" spans="2:54" x14ac:dyDescent="0.25">
      <c r="B14" s="38">
        <v>9</v>
      </c>
      <c r="C14" s="38" t="s">
        <v>2057</v>
      </c>
      <c r="D14" s="38" t="s">
        <v>471</v>
      </c>
      <c r="E14" s="725"/>
      <c r="F14" s="37"/>
      <c r="G14" s="37" t="str">
        <f t="shared" si="0"/>
        <v>Akses</v>
      </c>
      <c r="H14" s="37">
        <v>525</v>
      </c>
      <c r="I14" s="725"/>
      <c r="J14" s="37">
        <v>3</v>
      </c>
      <c r="K14" s="37" t="str">
        <f t="shared" si="1"/>
        <v>Akses</v>
      </c>
      <c r="L14" s="37">
        <v>160</v>
      </c>
      <c r="M14" s="725"/>
      <c r="N14" s="37">
        <v>7</v>
      </c>
      <c r="O14" s="37" t="str">
        <f t="shared" si="2"/>
        <v>Akses</v>
      </c>
      <c r="P14" s="37">
        <v>285</v>
      </c>
      <c r="Q14" s="725"/>
      <c r="R14" s="37">
        <v>6</v>
      </c>
      <c r="S14" s="37" t="str">
        <f t="shared" si="3"/>
        <v>Akses</v>
      </c>
      <c r="T14" s="37">
        <v>215</v>
      </c>
      <c r="U14" s="725"/>
      <c r="V14" s="37">
        <v>10</v>
      </c>
      <c r="W14" s="37" t="str">
        <f t="shared" si="4"/>
        <v>Akses</v>
      </c>
      <c r="X14" s="37">
        <v>60</v>
      </c>
      <c r="Y14" s="725"/>
      <c r="Z14" s="37">
        <v>27</v>
      </c>
      <c r="AA14" s="37" t="str">
        <f t="shared" si="5"/>
        <v>Akses</v>
      </c>
      <c r="AB14" s="37">
        <v>409</v>
      </c>
      <c r="AC14" s="725"/>
      <c r="AD14" s="37"/>
      <c r="AE14" s="37" t="str">
        <f t="shared" si="6"/>
        <v/>
      </c>
      <c r="AF14" s="37"/>
      <c r="AG14" s="725"/>
      <c r="AH14" s="37"/>
      <c r="AI14" s="37" t="str">
        <f t="shared" si="7"/>
        <v/>
      </c>
      <c r="AJ14" s="37"/>
      <c r="AK14" s="725"/>
      <c r="AL14" s="37"/>
      <c r="AM14" s="37" t="str">
        <f t="shared" si="8"/>
        <v/>
      </c>
      <c r="AN14" s="37"/>
      <c r="AO14" s="725"/>
      <c r="AP14" s="37"/>
      <c r="AQ14" s="37" t="str">
        <f t="shared" si="9"/>
        <v/>
      </c>
      <c r="AR14" s="37"/>
      <c r="AS14" s="725"/>
      <c r="AT14" s="37"/>
      <c r="AU14" s="37" t="str">
        <f t="shared" si="10"/>
        <v/>
      </c>
      <c r="AV14" s="37"/>
      <c r="AW14" s="725"/>
      <c r="AX14" s="37"/>
      <c r="AY14" s="37" t="str">
        <f t="shared" si="11"/>
        <v/>
      </c>
      <c r="AZ14" s="37"/>
      <c r="BA14" s="725"/>
      <c r="BB14" s="37">
        <f t="shared" si="12"/>
        <v>1654</v>
      </c>
    </row>
    <row r="15" spans="2:54" x14ac:dyDescent="0.25">
      <c r="B15" s="38">
        <v>10</v>
      </c>
      <c r="C15" s="38" t="s">
        <v>2060</v>
      </c>
      <c r="D15" s="38" t="s">
        <v>471</v>
      </c>
      <c r="E15" s="725"/>
      <c r="F15" s="37"/>
      <c r="G15" s="37" t="str">
        <f t="shared" si="0"/>
        <v>Akses</v>
      </c>
      <c r="H15" s="37">
        <v>1520</v>
      </c>
      <c r="I15" s="725"/>
      <c r="J15" s="37">
        <v>63</v>
      </c>
      <c r="K15" s="37" t="str">
        <f t="shared" si="1"/>
        <v>Akses</v>
      </c>
      <c r="L15" s="37">
        <v>625</v>
      </c>
      <c r="M15" s="725"/>
      <c r="N15" s="37">
        <v>36</v>
      </c>
      <c r="O15" s="37" t="str">
        <f t="shared" si="2"/>
        <v>Akses</v>
      </c>
      <c r="P15" s="37">
        <v>580</v>
      </c>
      <c r="Q15" s="725"/>
      <c r="R15" s="37">
        <v>15</v>
      </c>
      <c r="S15" s="37" t="str">
        <f t="shared" si="3"/>
        <v>Akses</v>
      </c>
      <c r="T15" s="37">
        <v>175</v>
      </c>
      <c r="U15" s="725"/>
      <c r="V15" s="37">
        <v>15</v>
      </c>
      <c r="W15" s="37" t="str">
        <f t="shared" si="4"/>
        <v>Akses</v>
      </c>
      <c r="X15" s="37">
        <v>410</v>
      </c>
      <c r="Y15" s="725"/>
      <c r="Z15" s="37">
        <v>21</v>
      </c>
      <c r="AA15" s="37" t="str">
        <f t="shared" si="5"/>
        <v>Akses</v>
      </c>
      <c r="AB15" s="37">
        <v>547</v>
      </c>
      <c r="AC15" s="725"/>
      <c r="AD15" s="37"/>
      <c r="AE15" s="37" t="str">
        <f t="shared" si="6"/>
        <v/>
      </c>
      <c r="AF15" s="37"/>
      <c r="AG15" s="725"/>
      <c r="AH15" s="37"/>
      <c r="AI15" s="37" t="str">
        <f t="shared" si="7"/>
        <v/>
      </c>
      <c r="AJ15" s="37"/>
      <c r="AK15" s="725"/>
      <c r="AL15" s="37"/>
      <c r="AM15" s="37" t="str">
        <f t="shared" si="8"/>
        <v/>
      </c>
      <c r="AN15" s="37"/>
      <c r="AO15" s="725"/>
      <c r="AP15" s="37"/>
      <c r="AQ15" s="37" t="str">
        <f t="shared" si="9"/>
        <v/>
      </c>
      <c r="AR15" s="37"/>
      <c r="AS15" s="725"/>
      <c r="AT15" s="37"/>
      <c r="AU15" s="37" t="str">
        <f t="shared" si="10"/>
        <v/>
      </c>
      <c r="AV15" s="37"/>
      <c r="AW15" s="725"/>
      <c r="AX15" s="37"/>
      <c r="AY15" s="37" t="str">
        <f t="shared" si="11"/>
        <v/>
      </c>
      <c r="AZ15" s="37"/>
      <c r="BA15" s="725"/>
      <c r="BB15" s="37">
        <f t="shared" si="12"/>
        <v>3857</v>
      </c>
    </row>
    <row r="16" spans="2:54" x14ac:dyDescent="0.25">
      <c r="B16" s="38">
        <v>11</v>
      </c>
      <c r="C16" s="38" t="s">
        <v>2085</v>
      </c>
      <c r="D16" s="38" t="s">
        <v>472</v>
      </c>
      <c r="E16" s="725"/>
      <c r="F16" s="37"/>
      <c r="G16" s="37" t="str">
        <f t="shared" si="0"/>
        <v>Akses</v>
      </c>
      <c r="H16" s="37">
        <v>90</v>
      </c>
      <c r="I16" s="725"/>
      <c r="J16" s="37"/>
      <c r="K16" s="37" t="str">
        <f t="shared" si="1"/>
        <v/>
      </c>
      <c r="L16" s="37">
        <v>10</v>
      </c>
      <c r="M16" s="725"/>
      <c r="N16" s="37"/>
      <c r="O16" s="37" t="str">
        <f t="shared" si="2"/>
        <v/>
      </c>
      <c r="P16" s="37"/>
      <c r="Q16" s="725"/>
      <c r="R16" s="37"/>
      <c r="S16" s="37" t="str">
        <f t="shared" si="3"/>
        <v/>
      </c>
      <c r="T16" s="37"/>
      <c r="U16" s="725"/>
      <c r="V16" s="37"/>
      <c r="W16" s="37" t="str">
        <f t="shared" si="4"/>
        <v/>
      </c>
      <c r="X16" s="37"/>
      <c r="Y16" s="725"/>
      <c r="Z16" s="37">
        <v>11</v>
      </c>
      <c r="AA16" s="37" t="str">
        <f t="shared" si="5"/>
        <v>Akses</v>
      </c>
      <c r="AB16" s="37">
        <v>162</v>
      </c>
      <c r="AC16" s="725"/>
      <c r="AD16" s="37"/>
      <c r="AE16" s="37" t="str">
        <f t="shared" si="6"/>
        <v/>
      </c>
      <c r="AF16" s="37"/>
      <c r="AG16" s="725"/>
      <c r="AH16" s="37"/>
      <c r="AI16" s="37" t="str">
        <f t="shared" si="7"/>
        <v/>
      </c>
      <c r="AJ16" s="37"/>
      <c r="AK16" s="725"/>
      <c r="AL16" s="37"/>
      <c r="AM16" s="37" t="str">
        <f t="shared" si="8"/>
        <v/>
      </c>
      <c r="AN16" s="37"/>
      <c r="AO16" s="725"/>
      <c r="AP16" s="37"/>
      <c r="AQ16" s="37" t="str">
        <f t="shared" si="9"/>
        <v/>
      </c>
      <c r="AR16" s="37"/>
      <c r="AS16" s="725"/>
      <c r="AT16" s="37"/>
      <c r="AU16" s="37" t="str">
        <f t="shared" si="10"/>
        <v/>
      </c>
      <c r="AV16" s="37"/>
      <c r="AW16" s="725"/>
      <c r="AX16" s="37"/>
      <c r="AY16" s="37" t="str">
        <f t="shared" si="11"/>
        <v/>
      </c>
      <c r="AZ16" s="37"/>
      <c r="BA16" s="725"/>
      <c r="BB16" s="37">
        <f t="shared" si="12"/>
        <v>262</v>
      </c>
    </row>
    <row r="17" spans="2:54" x14ac:dyDescent="0.25">
      <c r="B17" s="38">
        <v>12</v>
      </c>
      <c r="C17" s="38" t="s">
        <v>2087</v>
      </c>
      <c r="D17" s="38" t="s">
        <v>472</v>
      </c>
      <c r="E17" s="725"/>
      <c r="F17" s="37"/>
      <c r="G17" s="37" t="str">
        <f t="shared" si="0"/>
        <v>Akses</v>
      </c>
      <c r="H17" s="37">
        <v>85</v>
      </c>
      <c r="I17" s="725"/>
      <c r="J17" s="37"/>
      <c r="K17" s="37" t="str">
        <f t="shared" si="1"/>
        <v/>
      </c>
      <c r="L17" s="37">
        <v>5</v>
      </c>
      <c r="M17" s="725"/>
      <c r="N17" s="37"/>
      <c r="O17" s="37" t="str">
        <f t="shared" si="2"/>
        <v/>
      </c>
      <c r="P17" s="37">
        <v>55</v>
      </c>
      <c r="Q17" s="725"/>
      <c r="R17" s="37"/>
      <c r="S17" s="37" t="str">
        <f t="shared" si="3"/>
        <v/>
      </c>
      <c r="T17" s="37"/>
      <c r="U17" s="725"/>
      <c r="V17" s="37"/>
      <c r="W17" s="37" t="str">
        <f t="shared" si="4"/>
        <v/>
      </c>
      <c r="X17" s="37"/>
      <c r="Y17" s="725"/>
      <c r="Z17" s="37">
        <v>13</v>
      </c>
      <c r="AA17" s="37" t="str">
        <f t="shared" si="5"/>
        <v>Akses</v>
      </c>
      <c r="AB17" s="37">
        <v>122</v>
      </c>
      <c r="AC17" s="725"/>
      <c r="AD17" s="37"/>
      <c r="AE17" s="37" t="str">
        <f t="shared" si="6"/>
        <v/>
      </c>
      <c r="AF17" s="37"/>
      <c r="AG17" s="725"/>
      <c r="AH17" s="37"/>
      <c r="AI17" s="37" t="str">
        <f t="shared" si="7"/>
        <v/>
      </c>
      <c r="AJ17" s="37"/>
      <c r="AK17" s="725"/>
      <c r="AL17" s="37"/>
      <c r="AM17" s="37" t="str">
        <f t="shared" si="8"/>
        <v/>
      </c>
      <c r="AN17" s="37"/>
      <c r="AO17" s="725"/>
      <c r="AP17" s="37"/>
      <c r="AQ17" s="37" t="str">
        <f t="shared" si="9"/>
        <v/>
      </c>
      <c r="AR17" s="37"/>
      <c r="AS17" s="725"/>
      <c r="AT17" s="37"/>
      <c r="AU17" s="37" t="str">
        <f t="shared" si="10"/>
        <v/>
      </c>
      <c r="AV17" s="37"/>
      <c r="AW17" s="725"/>
      <c r="AX17" s="37"/>
      <c r="AY17" s="37" t="str">
        <f t="shared" si="11"/>
        <v/>
      </c>
      <c r="AZ17" s="37"/>
      <c r="BA17" s="725"/>
      <c r="BB17" s="37">
        <f t="shared" si="12"/>
        <v>267</v>
      </c>
    </row>
    <row r="18" spans="2:54" x14ac:dyDescent="0.25">
      <c r="B18" s="38">
        <v>13</v>
      </c>
      <c r="C18" s="38" t="s">
        <v>2088</v>
      </c>
      <c r="D18" s="38" t="s">
        <v>472</v>
      </c>
      <c r="E18" s="725"/>
      <c r="F18" s="37"/>
      <c r="G18" s="37" t="str">
        <f t="shared" si="0"/>
        <v>Akses</v>
      </c>
      <c r="H18" s="37">
        <v>95</v>
      </c>
      <c r="I18" s="725"/>
      <c r="J18" s="37"/>
      <c r="K18" s="37" t="str">
        <f t="shared" si="1"/>
        <v/>
      </c>
      <c r="L18" s="37">
        <v>5</v>
      </c>
      <c r="M18" s="725"/>
      <c r="N18" s="37"/>
      <c r="O18" s="37" t="str">
        <f t="shared" si="2"/>
        <v/>
      </c>
      <c r="P18" s="37"/>
      <c r="Q18" s="725"/>
      <c r="R18" s="37"/>
      <c r="S18" s="37" t="str">
        <f t="shared" si="3"/>
        <v/>
      </c>
      <c r="T18" s="37"/>
      <c r="U18" s="725"/>
      <c r="V18" s="37"/>
      <c r="W18" s="37" t="str">
        <f t="shared" si="4"/>
        <v/>
      </c>
      <c r="X18" s="37"/>
      <c r="Y18" s="725"/>
      <c r="Z18" s="37">
        <v>6</v>
      </c>
      <c r="AA18" s="37" t="str">
        <f t="shared" si="5"/>
        <v>Akses</v>
      </c>
      <c r="AB18" s="37">
        <v>45</v>
      </c>
      <c r="AC18" s="725"/>
      <c r="AD18" s="37"/>
      <c r="AE18" s="37" t="str">
        <f t="shared" si="6"/>
        <v/>
      </c>
      <c r="AF18" s="37"/>
      <c r="AG18" s="725"/>
      <c r="AH18" s="37"/>
      <c r="AI18" s="37" t="str">
        <f t="shared" si="7"/>
        <v/>
      </c>
      <c r="AJ18" s="37"/>
      <c r="AK18" s="725"/>
      <c r="AL18" s="37"/>
      <c r="AM18" s="37" t="str">
        <f t="shared" si="8"/>
        <v/>
      </c>
      <c r="AN18" s="37"/>
      <c r="AO18" s="725"/>
      <c r="AP18" s="37"/>
      <c r="AQ18" s="37" t="str">
        <f t="shared" si="9"/>
        <v/>
      </c>
      <c r="AR18" s="37"/>
      <c r="AS18" s="725"/>
      <c r="AT18" s="37"/>
      <c r="AU18" s="37" t="str">
        <f t="shared" si="10"/>
        <v/>
      </c>
      <c r="AV18" s="37"/>
      <c r="AW18" s="725"/>
      <c r="AX18" s="37"/>
      <c r="AY18" s="37" t="str">
        <f t="shared" si="11"/>
        <v/>
      </c>
      <c r="AZ18" s="37"/>
      <c r="BA18" s="725"/>
      <c r="BB18" s="37">
        <f t="shared" si="12"/>
        <v>145</v>
      </c>
    </row>
    <row r="19" spans="2:54" x14ac:dyDescent="0.25">
      <c r="B19" s="38">
        <v>14</v>
      </c>
      <c r="C19" s="38" t="s">
        <v>2089</v>
      </c>
      <c r="D19" s="38" t="s">
        <v>472</v>
      </c>
      <c r="E19" s="725"/>
      <c r="F19" s="37"/>
      <c r="G19" s="37" t="str">
        <f t="shared" si="0"/>
        <v>Akses</v>
      </c>
      <c r="H19" s="37">
        <v>110</v>
      </c>
      <c r="I19" s="725"/>
      <c r="J19" s="37">
        <v>1</v>
      </c>
      <c r="K19" s="37" t="str">
        <f t="shared" si="1"/>
        <v>Akses</v>
      </c>
      <c r="L19" s="37">
        <v>15</v>
      </c>
      <c r="M19" s="725"/>
      <c r="N19" s="37"/>
      <c r="O19" s="37" t="str">
        <f t="shared" si="2"/>
        <v/>
      </c>
      <c r="P19" s="37">
        <v>60</v>
      </c>
      <c r="Q19" s="725"/>
      <c r="R19" s="37"/>
      <c r="S19" s="37" t="str">
        <f t="shared" si="3"/>
        <v/>
      </c>
      <c r="T19" s="37"/>
      <c r="U19" s="725"/>
      <c r="V19" s="37"/>
      <c r="W19" s="37" t="str">
        <f t="shared" si="4"/>
        <v/>
      </c>
      <c r="X19" s="37"/>
      <c r="Y19" s="725"/>
      <c r="Z19" s="37">
        <v>3</v>
      </c>
      <c r="AA19" s="37" t="str">
        <f t="shared" si="5"/>
        <v>Akses</v>
      </c>
      <c r="AB19" s="37">
        <v>35</v>
      </c>
      <c r="AC19" s="725"/>
      <c r="AD19" s="37"/>
      <c r="AE19" s="37" t="str">
        <f t="shared" si="6"/>
        <v/>
      </c>
      <c r="AF19" s="37"/>
      <c r="AG19" s="725"/>
      <c r="AH19" s="37"/>
      <c r="AI19" s="37" t="str">
        <f t="shared" si="7"/>
        <v/>
      </c>
      <c r="AJ19" s="37"/>
      <c r="AK19" s="725"/>
      <c r="AL19" s="37"/>
      <c r="AM19" s="37" t="str">
        <f t="shared" si="8"/>
        <v/>
      </c>
      <c r="AN19" s="37"/>
      <c r="AO19" s="725"/>
      <c r="AP19" s="37"/>
      <c r="AQ19" s="37" t="str">
        <f t="shared" si="9"/>
        <v/>
      </c>
      <c r="AR19" s="37"/>
      <c r="AS19" s="725"/>
      <c r="AT19" s="37"/>
      <c r="AU19" s="37" t="str">
        <f t="shared" si="10"/>
        <v/>
      </c>
      <c r="AV19" s="37"/>
      <c r="AW19" s="725"/>
      <c r="AX19" s="37"/>
      <c r="AY19" s="37" t="str">
        <f t="shared" si="11"/>
        <v/>
      </c>
      <c r="AZ19" s="37"/>
      <c r="BA19" s="725"/>
      <c r="BB19" s="37">
        <f t="shared" si="12"/>
        <v>220</v>
      </c>
    </row>
    <row r="20" spans="2:54" x14ac:dyDescent="0.25">
      <c r="B20" s="38">
        <v>15</v>
      </c>
      <c r="C20" s="38" t="s">
        <v>2090</v>
      </c>
      <c r="D20" s="38" t="s">
        <v>472</v>
      </c>
      <c r="E20" s="725"/>
      <c r="F20" s="37"/>
      <c r="G20" s="37" t="str">
        <f t="shared" si="0"/>
        <v>Akses</v>
      </c>
      <c r="H20" s="37">
        <v>95</v>
      </c>
      <c r="I20" s="725"/>
      <c r="J20" s="37"/>
      <c r="K20" s="37" t="str">
        <f t="shared" si="1"/>
        <v/>
      </c>
      <c r="L20" s="37">
        <v>10</v>
      </c>
      <c r="M20" s="725"/>
      <c r="N20" s="37"/>
      <c r="O20" s="37" t="str">
        <f t="shared" si="2"/>
        <v/>
      </c>
      <c r="P20" s="37"/>
      <c r="Q20" s="725"/>
      <c r="R20" s="37"/>
      <c r="S20" s="37" t="str">
        <f t="shared" si="3"/>
        <v/>
      </c>
      <c r="T20" s="37">
        <v>55</v>
      </c>
      <c r="U20" s="725"/>
      <c r="V20" s="37"/>
      <c r="W20" s="37" t="str">
        <f t="shared" si="4"/>
        <v/>
      </c>
      <c r="X20" s="37"/>
      <c r="Y20" s="725"/>
      <c r="Z20" s="37">
        <v>16</v>
      </c>
      <c r="AA20" s="37" t="str">
        <f t="shared" si="5"/>
        <v>Akses</v>
      </c>
      <c r="AB20" s="37">
        <v>169</v>
      </c>
      <c r="AC20" s="725"/>
      <c r="AD20" s="37"/>
      <c r="AE20" s="37" t="str">
        <f t="shared" si="6"/>
        <v/>
      </c>
      <c r="AF20" s="37"/>
      <c r="AG20" s="725"/>
      <c r="AH20" s="37"/>
      <c r="AI20" s="37" t="str">
        <f t="shared" si="7"/>
        <v/>
      </c>
      <c r="AJ20" s="37"/>
      <c r="AK20" s="725"/>
      <c r="AL20" s="37"/>
      <c r="AM20" s="37" t="str">
        <f t="shared" si="8"/>
        <v/>
      </c>
      <c r="AN20" s="37"/>
      <c r="AO20" s="725"/>
      <c r="AP20" s="37"/>
      <c r="AQ20" s="37" t="str">
        <f t="shared" si="9"/>
        <v/>
      </c>
      <c r="AR20" s="37"/>
      <c r="AS20" s="725"/>
      <c r="AT20" s="37"/>
      <c r="AU20" s="37" t="str">
        <f t="shared" si="10"/>
        <v/>
      </c>
      <c r="AV20" s="37"/>
      <c r="AW20" s="725"/>
      <c r="AX20" s="37"/>
      <c r="AY20" s="37" t="str">
        <f t="shared" si="11"/>
        <v/>
      </c>
      <c r="AZ20" s="37"/>
      <c r="BA20" s="725"/>
      <c r="BB20" s="37">
        <f t="shared" si="12"/>
        <v>329</v>
      </c>
    </row>
    <row r="21" spans="2:54" x14ac:dyDescent="0.25">
      <c r="B21" s="38">
        <v>16</v>
      </c>
      <c r="C21" s="38" t="s">
        <v>2091</v>
      </c>
      <c r="D21" s="38" t="s">
        <v>472</v>
      </c>
      <c r="E21" s="725"/>
      <c r="F21" s="37"/>
      <c r="G21" s="37" t="str">
        <f t="shared" si="0"/>
        <v>Akses</v>
      </c>
      <c r="H21" s="37">
        <v>90</v>
      </c>
      <c r="I21" s="725"/>
      <c r="J21" s="37"/>
      <c r="K21" s="37" t="str">
        <f t="shared" si="1"/>
        <v/>
      </c>
      <c r="L21" s="37">
        <v>80</v>
      </c>
      <c r="M21" s="725"/>
      <c r="N21" s="37"/>
      <c r="O21" s="37" t="str">
        <f t="shared" si="2"/>
        <v/>
      </c>
      <c r="P21" s="37">
        <v>55</v>
      </c>
      <c r="Q21" s="725"/>
      <c r="R21" s="37"/>
      <c r="S21" s="37" t="str">
        <f t="shared" si="3"/>
        <v/>
      </c>
      <c r="T21" s="37">
        <v>5</v>
      </c>
      <c r="U21" s="725"/>
      <c r="V21" s="37"/>
      <c r="W21" s="37" t="str">
        <f t="shared" si="4"/>
        <v/>
      </c>
      <c r="X21" s="37">
        <v>50</v>
      </c>
      <c r="Y21" s="725"/>
      <c r="Z21" s="37">
        <v>7</v>
      </c>
      <c r="AA21" s="37" t="str">
        <f t="shared" si="5"/>
        <v>Akses</v>
      </c>
      <c r="AB21" s="37">
        <v>142</v>
      </c>
      <c r="AC21" s="725"/>
      <c r="AD21" s="37"/>
      <c r="AE21" s="37" t="str">
        <f t="shared" si="6"/>
        <v/>
      </c>
      <c r="AF21" s="37"/>
      <c r="AG21" s="725"/>
      <c r="AH21" s="37"/>
      <c r="AI21" s="37" t="str">
        <f t="shared" si="7"/>
        <v/>
      </c>
      <c r="AJ21" s="37"/>
      <c r="AK21" s="725"/>
      <c r="AL21" s="37"/>
      <c r="AM21" s="37" t="str">
        <f t="shared" si="8"/>
        <v/>
      </c>
      <c r="AN21" s="37"/>
      <c r="AO21" s="725"/>
      <c r="AP21" s="37"/>
      <c r="AQ21" s="37" t="str">
        <f t="shared" si="9"/>
        <v/>
      </c>
      <c r="AR21" s="37"/>
      <c r="AS21" s="725"/>
      <c r="AT21" s="37"/>
      <c r="AU21" s="37" t="str">
        <f t="shared" si="10"/>
        <v/>
      </c>
      <c r="AV21" s="37"/>
      <c r="AW21" s="725"/>
      <c r="AX21" s="37"/>
      <c r="AY21" s="37" t="str">
        <f t="shared" si="11"/>
        <v/>
      </c>
      <c r="AZ21" s="37"/>
      <c r="BA21" s="725"/>
      <c r="BB21" s="37">
        <f t="shared" si="12"/>
        <v>422</v>
      </c>
    </row>
    <row r="22" spans="2:54" x14ac:dyDescent="0.25">
      <c r="B22" s="38">
        <v>17</v>
      </c>
      <c r="C22" s="38" t="s">
        <v>2092</v>
      </c>
      <c r="D22" s="38" t="s">
        <v>472</v>
      </c>
      <c r="E22" s="725"/>
      <c r="F22" s="37"/>
      <c r="G22" s="37" t="str">
        <f t="shared" si="0"/>
        <v>Akses</v>
      </c>
      <c r="H22" s="37">
        <v>90</v>
      </c>
      <c r="I22" s="725"/>
      <c r="J22" s="37"/>
      <c r="K22" s="37" t="str">
        <f t="shared" si="1"/>
        <v/>
      </c>
      <c r="L22" s="37">
        <v>5</v>
      </c>
      <c r="M22" s="725"/>
      <c r="N22" s="37"/>
      <c r="O22" s="37" t="str">
        <f t="shared" si="2"/>
        <v/>
      </c>
      <c r="P22" s="37"/>
      <c r="Q22" s="725"/>
      <c r="R22" s="37"/>
      <c r="S22" s="37" t="str">
        <f t="shared" si="3"/>
        <v/>
      </c>
      <c r="T22" s="37"/>
      <c r="U22" s="725"/>
      <c r="V22" s="37"/>
      <c r="W22" s="37" t="str">
        <f t="shared" si="4"/>
        <v/>
      </c>
      <c r="X22" s="37"/>
      <c r="Y22" s="725"/>
      <c r="Z22" s="37">
        <v>4</v>
      </c>
      <c r="AA22" s="37" t="str">
        <f t="shared" si="5"/>
        <v>Akses</v>
      </c>
      <c r="AB22" s="37">
        <v>124</v>
      </c>
      <c r="AC22" s="725"/>
      <c r="AD22" s="37"/>
      <c r="AE22" s="37" t="str">
        <f t="shared" si="6"/>
        <v/>
      </c>
      <c r="AF22" s="37"/>
      <c r="AG22" s="725"/>
      <c r="AH22" s="37"/>
      <c r="AI22" s="37" t="str">
        <f t="shared" si="7"/>
        <v/>
      </c>
      <c r="AJ22" s="37"/>
      <c r="AK22" s="725"/>
      <c r="AL22" s="37"/>
      <c r="AM22" s="37" t="str">
        <f t="shared" si="8"/>
        <v/>
      </c>
      <c r="AN22" s="37"/>
      <c r="AO22" s="725"/>
      <c r="AP22" s="37"/>
      <c r="AQ22" s="37" t="str">
        <f t="shared" si="9"/>
        <v/>
      </c>
      <c r="AR22" s="37"/>
      <c r="AS22" s="725"/>
      <c r="AT22" s="37"/>
      <c r="AU22" s="37" t="str">
        <f t="shared" si="10"/>
        <v/>
      </c>
      <c r="AV22" s="37"/>
      <c r="AW22" s="725"/>
      <c r="AX22" s="37"/>
      <c r="AY22" s="37" t="str">
        <f t="shared" si="11"/>
        <v/>
      </c>
      <c r="AZ22" s="37"/>
      <c r="BA22" s="725"/>
      <c r="BB22" s="37">
        <f t="shared" si="12"/>
        <v>219</v>
      </c>
    </row>
    <row r="23" spans="2:54" x14ac:dyDescent="0.25">
      <c r="B23" s="38">
        <v>18</v>
      </c>
      <c r="C23" s="38" t="s">
        <v>2061</v>
      </c>
      <c r="D23" s="38" t="s">
        <v>471</v>
      </c>
      <c r="E23" s="725"/>
      <c r="F23" s="37"/>
      <c r="G23" s="37" t="str">
        <f t="shared" si="0"/>
        <v>Akses</v>
      </c>
      <c r="H23" s="37">
        <v>490</v>
      </c>
      <c r="I23" s="725"/>
      <c r="J23" s="37">
        <v>1</v>
      </c>
      <c r="K23" s="37" t="str">
        <f t="shared" si="1"/>
        <v>Akses</v>
      </c>
      <c r="L23" s="37">
        <v>210</v>
      </c>
      <c r="M23" s="725"/>
      <c r="N23" s="37"/>
      <c r="O23" s="37" t="str">
        <f t="shared" si="2"/>
        <v/>
      </c>
      <c r="P23" s="37">
        <v>130</v>
      </c>
      <c r="Q23" s="725"/>
      <c r="R23" s="37">
        <v>1</v>
      </c>
      <c r="S23" s="37" t="str">
        <f t="shared" si="3"/>
        <v>Akses</v>
      </c>
      <c r="T23" s="37">
        <v>30</v>
      </c>
      <c r="U23" s="725"/>
      <c r="V23" s="37"/>
      <c r="W23" s="37" t="str">
        <f t="shared" si="4"/>
        <v/>
      </c>
      <c r="X23" s="37">
        <v>50</v>
      </c>
      <c r="Y23" s="725"/>
      <c r="Z23" s="37">
        <v>21</v>
      </c>
      <c r="AA23" s="37" t="str">
        <f t="shared" si="5"/>
        <v>Akses</v>
      </c>
      <c r="AB23" s="37">
        <v>457</v>
      </c>
      <c r="AC23" s="725"/>
      <c r="AD23" s="37"/>
      <c r="AE23" s="37" t="str">
        <f t="shared" si="6"/>
        <v/>
      </c>
      <c r="AF23" s="37"/>
      <c r="AG23" s="725"/>
      <c r="AH23" s="37"/>
      <c r="AI23" s="37" t="str">
        <f t="shared" si="7"/>
        <v/>
      </c>
      <c r="AJ23" s="37"/>
      <c r="AK23" s="725"/>
      <c r="AL23" s="37"/>
      <c r="AM23" s="37" t="str">
        <f t="shared" si="8"/>
        <v/>
      </c>
      <c r="AN23" s="37"/>
      <c r="AO23" s="725"/>
      <c r="AP23" s="37"/>
      <c r="AQ23" s="37" t="str">
        <f t="shared" si="9"/>
        <v/>
      </c>
      <c r="AR23" s="37"/>
      <c r="AS23" s="725"/>
      <c r="AT23" s="37"/>
      <c r="AU23" s="37" t="str">
        <f t="shared" si="10"/>
        <v/>
      </c>
      <c r="AV23" s="37"/>
      <c r="AW23" s="725"/>
      <c r="AX23" s="37"/>
      <c r="AY23" s="37" t="str">
        <f t="shared" si="11"/>
        <v/>
      </c>
      <c r="AZ23" s="37"/>
      <c r="BA23" s="725"/>
      <c r="BB23" s="37">
        <f t="shared" si="12"/>
        <v>1367</v>
      </c>
    </row>
    <row r="24" spans="2:54" x14ac:dyDescent="0.25">
      <c r="B24" s="38">
        <v>19</v>
      </c>
      <c r="C24" s="38" t="s">
        <v>2093</v>
      </c>
      <c r="D24" s="38" t="s">
        <v>472</v>
      </c>
      <c r="E24" s="725"/>
      <c r="F24" s="37"/>
      <c r="G24" s="37" t="str">
        <f t="shared" si="0"/>
        <v>Akses</v>
      </c>
      <c r="H24" s="37">
        <v>90</v>
      </c>
      <c r="I24" s="725"/>
      <c r="J24" s="37"/>
      <c r="K24" s="37" t="str">
        <f t="shared" si="1"/>
        <v/>
      </c>
      <c r="L24" s="37">
        <v>10</v>
      </c>
      <c r="M24" s="725"/>
      <c r="N24" s="37"/>
      <c r="O24" s="37" t="str">
        <f t="shared" si="2"/>
        <v/>
      </c>
      <c r="P24" s="37"/>
      <c r="Q24" s="725"/>
      <c r="R24" s="37"/>
      <c r="S24" s="37" t="str">
        <f t="shared" si="3"/>
        <v/>
      </c>
      <c r="T24" s="37">
        <v>5</v>
      </c>
      <c r="U24" s="725"/>
      <c r="V24" s="37"/>
      <c r="W24" s="37" t="str">
        <f t="shared" si="4"/>
        <v/>
      </c>
      <c r="X24" s="37">
        <v>50</v>
      </c>
      <c r="Y24" s="725"/>
      <c r="Z24" s="37">
        <v>10</v>
      </c>
      <c r="AA24" s="37" t="str">
        <f t="shared" si="5"/>
        <v>Akses</v>
      </c>
      <c r="AB24" s="37">
        <v>152</v>
      </c>
      <c r="AC24" s="725"/>
      <c r="AD24" s="37"/>
      <c r="AE24" s="37" t="str">
        <f t="shared" si="6"/>
        <v/>
      </c>
      <c r="AF24" s="37"/>
      <c r="AG24" s="725"/>
      <c r="AH24" s="37"/>
      <c r="AI24" s="37" t="str">
        <f t="shared" si="7"/>
        <v/>
      </c>
      <c r="AJ24" s="37"/>
      <c r="AK24" s="725"/>
      <c r="AL24" s="37"/>
      <c r="AM24" s="37" t="str">
        <f t="shared" si="8"/>
        <v/>
      </c>
      <c r="AN24" s="37"/>
      <c r="AO24" s="725"/>
      <c r="AP24" s="37"/>
      <c r="AQ24" s="37" t="str">
        <f t="shared" si="9"/>
        <v/>
      </c>
      <c r="AR24" s="37"/>
      <c r="AS24" s="725"/>
      <c r="AT24" s="37"/>
      <c r="AU24" s="37" t="str">
        <f t="shared" si="10"/>
        <v/>
      </c>
      <c r="AV24" s="37"/>
      <c r="AW24" s="725"/>
      <c r="AX24" s="37"/>
      <c r="AY24" s="37" t="str">
        <f t="shared" si="11"/>
        <v/>
      </c>
      <c r="AZ24" s="37"/>
      <c r="BA24" s="725"/>
      <c r="BB24" s="37">
        <f t="shared" si="12"/>
        <v>307</v>
      </c>
    </row>
    <row r="25" spans="2:54" x14ac:dyDescent="0.25">
      <c r="B25" s="38">
        <v>20</v>
      </c>
      <c r="C25" s="38" t="s">
        <v>2094</v>
      </c>
      <c r="D25" s="38" t="s">
        <v>472</v>
      </c>
      <c r="E25" s="725"/>
      <c r="F25" s="37"/>
      <c r="G25" s="37" t="str">
        <f t="shared" si="0"/>
        <v>Akses</v>
      </c>
      <c r="H25" s="37">
        <v>85</v>
      </c>
      <c r="I25" s="725"/>
      <c r="J25" s="37"/>
      <c r="K25" s="37" t="str">
        <f t="shared" si="1"/>
        <v/>
      </c>
      <c r="L25" s="37">
        <v>5</v>
      </c>
      <c r="M25" s="725"/>
      <c r="N25" s="37"/>
      <c r="O25" s="37" t="str">
        <f t="shared" si="2"/>
        <v/>
      </c>
      <c r="P25" s="37"/>
      <c r="Q25" s="725"/>
      <c r="R25" s="37"/>
      <c r="S25" s="37" t="str">
        <f t="shared" si="3"/>
        <v/>
      </c>
      <c r="T25" s="37"/>
      <c r="U25" s="725"/>
      <c r="V25" s="37"/>
      <c r="W25" s="37" t="str">
        <f t="shared" si="4"/>
        <v/>
      </c>
      <c r="X25" s="37"/>
      <c r="Y25" s="725"/>
      <c r="Z25" s="37">
        <v>13</v>
      </c>
      <c r="AA25" s="37" t="str">
        <f t="shared" si="5"/>
        <v>Akses</v>
      </c>
      <c r="AB25" s="37">
        <v>149</v>
      </c>
      <c r="AC25" s="725"/>
      <c r="AD25" s="37"/>
      <c r="AE25" s="37" t="str">
        <f t="shared" si="6"/>
        <v/>
      </c>
      <c r="AF25" s="37"/>
      <c r="AG25" s="725"/>
      <c r="AH25" s="37"/>
      <c r="AI25" s="37" t="str">
        <f t="shared" si="7"/>
        <v/>
      </c>
      <c r="AJ25" s="37"/>
      <c r="AK25" s="725"/>
      <c r="AL25" s="37"/>
      <c r="AM25" s="37" t="str">
        <f t="shared" si="8"/>
        <v/>
      </c>
      <c r="AN25" s="37"/>
      <c r="AO25" s="725"/>
      <c r="AP25" s="37"/>
      <c r="AQ25" s="37" t="str">
        <f t="shared" si="9"/>
        <v/>
      </c>
      <c r="AR25" s="37"/>
      <c r="AS25" s="725"/>
      <c r="AT25" s="37"/>
      <c r="AU25" s="37" t="str">
        <f t="shared" si="10"/>
        <v/>
      </c>
      <c r="AV25" s="37"/>
      <c r="AW25" s="725"/>
      <c r="AX25" s="37"/>
      <c r="AY25" s="37" t="str">
        <f t="shared" si="11"/>
        <v/>
      </c>
      <c r="AZ25" s="37"/>
      <c r="BA25" s="725"/>
      <c r="BB25" s="37">
        <f t="shared" si="12"/>
        <v>239</v>
      </c>
    </row>
    <row r="26" spans="2:54" x14ac:dyDescent="0.25">
      <c r="B26" s="38">
        <v>21</v>
      </c>
      <c r="C26" s="38" t="s">
        <v>2095</v>
      </c>
      <c r="D26" s="38" t="s">
        <v>472</v>
      </c>
      <c r="E26" s="725"/>
      <c r="F26" s="37"/>
      <c r="G26" s="37" t="str">
        <f t="shared" si="0"/>
        <v>Akses</v>
      </c>
      <c r="H26" s="37">
        <v>115</v>
      </c>
      <c r="I26" s="725"/>
      <c r="J26" s="37"/>
      <c r="K26" s="37" t="str">
        <f t="shared" si="1"/>
        <v/>
      </c>
      <c r="L26" s="37">
        <v>70</v>
      </c>
      <c r="M26" s="725"/>
      <c r="N26" s="37"/>
      <c r="O26" s="37" t="str">
        <f t="shared" si="2"/>
        <v/>
      </c>
      <c r="P26" s="37">
        <v>60</v>
      </c>
      <c r="Q26" s="725"/>
      <c r="R26" s="37"/>
      <c r="S26" s="37" t="str">
        <f t="shared" si="3"/>
        <v/>
      </c>
      <c r="T26" s="37">
        <v>10</v>
      </c>
      <c r="U26" s="725"/>
      <c r="V26" s="37"/>
      <c r="W26" s="37" t="str">
        <f t="shared" si="4"/>
        <v/>
      </c>
      <c r="X26" s="37">
        <v>50</v>
      </c>
      <c r="Y26" s="725"/>
      <c r="Z26" s="37">
        <v>7</v>
      </c>
      <c r="AA26" s="37" t="str">
        <f t="shared" si="5"/>
        <v>Akses</v>
      </c>
      <c r="AB26" s="37">
        <v>170</v>
      </c>
      <c r="AC26" s="725"/>
      <c r="AD26" s="37"/>
      <c r="AE26" s="37" t="str">
        <f t="shared" si="6"/>
        <v/>
      </c>
      <c r="AF26" s="37"/>
      <c r="AG26" s="725"/>
      <c r="AH26" s="37"/>
      <c r="AI26" s="37" t="str">
        <f t="shared" si="7"/>
        <v/>
      </c>
      <c r="AJ26" s="37"/>
      <c r="AK26" s="725"/>
      <c r="AL26" s="37"/>
      <c r="AM26" s="37" t="str">
        <f t="shared" si="8"/>
        <v/>
      </c>
      <c r="AN26" s="37"/>
      <c r="AO26" s="725"/>
      <c r="AP26" s="37"/>
      <c r="AQ26" s="37" t="str">
        <f t="shared" si="9"/>
        <v/>
      </c>
      <c r="AR26" s="37"/>
      <c r="AS26" s="725"/>
      <c r="AT26" s="37"/>
      <c r="AU26" s="37" t="str">
        <f t="shared" si="10"/>
        <v/>
      </c>
      <c r="AV26" s="37"/>
      <c r="AW26" s="725"/>
      <c r="AX26" s="37"/>
      <c r="AY26" s="37" t="str">
        <f t="shared" si="11"/>
        <v/>
      </c>
      <c r="AZ26" s="37"/>
      <c r="BA26" s="725"/>
      <c r="BB26" s="37">
        <f t="shared" si="12"/>
        <v>475</v>
      </c>
    </row>
    <row r="27" spans="2:54" x14ac:dyDescent="0.25">
      <c r="B27" s="38">
        <v>22</v>
      </c>
      <c r="C27" s="38" t="s">
        <v>2096</v>
      </c>
      <c r="D27" s="38" t="s">
        <v>472</v>
      </c>
      <c r="E27" s="725"/>
      <c r="F27" s="37"/>
      <c r="G27" s="37" t="str">
        <f t="shared" si="0"/>
        <v>Akses</v>
      </c>
      <c r="H27" s="37">
        <v>130</v>
      </c>
      <c r="I27" s="725"/>
      <c r="J27" s="37">
        <v>10</v>
      </c>
      <c r="K27" s="37" t="str">
        <f t="shared" si="1"/>
        <v>Akses</v>
      </c>
      <c r="L27" s="37">
        <v>190</v>
      </c>
      <c r="M27" s="725"/>
      <c r="N27" s="37"/>
      <c r="O27" s="37" t="str">
        <f t="shared" si="2"/>
        <v/>
      </c>
      <c r="P27" s="37">
        <v>55</v>
      </c>
      <c r="Q27" s="725"/>
      <c r="R27" s="37"/>
      <c r="S27" s="37" t="str">
        <f t="shared" si="3"/>
        <v/>
      </c>
      <c r="T27" s="37"/>
      <c r="U27" s="725"/>
      <c r="V27" s="37"/>
      <c r="W27" s="37" t="str">
        <f t="shared" si="4"/>
        <v/>
      </c>
      <c r="X27" s="37"/>
      <c r="Y27" s="725"/>
      <c r="Z27" s="37">
        <v>8</v>
      </c>
      <c r="AA27" s="37" t="str">
        <f t="shared" si="5"/>
        <v>Akses</v>
      </c>
      <c r="AB27" s="37">
        <v>257</v>
      </c>
      <c r="AC27" s="725"/>
      <c r="AD27" s="37"/>
      <c r="AE27" s="37" t="str">
        <f t="shared" si="6"/>
        <v/>
      </c>
      <c r="AF27" s="37"/>
      <c r="AG27" s="725"/>
      <c r="AH27" s="37"/>
      <c r="AI27" s="37" t="str">
        <f t="shared" si="7"/>
        <v/>
      </c>
      <c r="AJ27" s="37"/>
      <c r="AK27" s="725"/>
      <c r="AL27" s="37"/>
      <c r="AM27" s="37" t="str">
        <f t="shared" si="8"/>
        <v/>
      </c>
      <c r="AN27" s="37"/>
      <c r="AO27" s="725"/>
      <c r="AP27" s="37"/>
      <c r="AQ27" s="37" t="str">
        <f t="shared" si="9"/>
        <v/>
      </c>
      <c r="AR27" s="37"/>
      <c r="AS27" s="725"/>
      <c r="AT27" s="37"/>
      <c r="AU27" s="37" t="str">
        <f t="shared" si="10"/>
        <v/>
      </c>
      <c r="AV27" s="37"/>
      <c r="AW27" s="725"/>
      <c r="AX27" s="37"/>
      <c r="AY27" s="37" t="str">
        <f t="shared" si="11"/>
        <v/>
      </c>
      <c r="AZ27" s="37"/>
      <c r="BA27" s="725"/>
      <c r="BB27" s="37">
        <f t="shared" si="12"/>
        <v>632</v>
      </c>
    </row>
    <row r="28" spans="2:54" x14ac:dyDescent="0.25">
      <c r="B28" s="38">
        <v>23</v>
      </c>
      <c r="C28" s="38" t="s">
        <v>2053</v>
      </c>
      <c r="D28" s="38" t="s">
        <v>2054</v>
      </c>
      <c r="E28" s="725"/>
      <c r="F28" s="37"/>
      <c r="G28" s="37" t="str">
        <f t="shared" si="0"/>
        <v>Akses</v>
      </c>
      <c r="H28" s="37">
        <v>275</v>
      </c>
      <c r="I28" s="725"/>
      <c r="J28" s="37"/>
      <c r="K28" s="37" t="str">
        <f t="shared" si="1"/>
        <v/>
      </c>
      <c r="L28" s="37">
        <v>85</v>
      </c>
      <c r="M28" s="725"/>
      <c r="N28" s="37">
        <v>30</v>
      </c>
      <c r="O28" s="37" t="str">
        <f t="shared" si="2"/>
        <v>Akses</v>
      </c>
      <c r="P28" s="37">
        <v>335</v>
      </c>
      <c r="Q28" s="725"/>
      <c r="R28" s="37"/>
      <c r="S28" s="37" t="str">
        <f t="shared" si="3"/>
        <v/>
      </c>
      <c r="T28" s="37">
        <v>40</v>
      </c>
      <c r="U28" s="725"/>
      <c r="V28" s="37"/>
      <c r="W28" s="37" t="str">
        <f t="shared" si="4"/>
        <v/>
      </c>
      <c r="X28" s="37">
        <v>30</v>
      </c>
      <c r="Y28" s="725"/>
      <c r="Z28" s="37">
        <v>11</v>
      </c>
      <c r="AA28" s="37" t="str">
        <f t="shared" si="5"/>
        <v>Akses</v>
      </c>
      <c r="AB28" s="37">
        <v>407</v>
      </c>
      <c r="AC28" s="725"/>
      <c r="AD28" s="37"/>
      <c r="AE28" s="37" t="str">
        <f t="shared" si="6"/>
        <v/>
      </c>
      <c r="AF28" s="37"/>
      <c r="AG28" s="725"/>
      <c r="AH28" s="37"/>
      <c r="AI28" s="37" t="str">
        <f t="shared" si="7"/>
        <v/>
      </c>
      <c r="AJ28" s="37"/>
      <c r="AK28" s="725"/>
      <c r="AL28" s="37"/>
      <c r="AM28" s="37" t="str">
        <f t="shared" si="8"/>
        <v/>
      </c>
      <c r="AN28" s="37"/>
      <c r="AO28" s="725"/>
      <c r="AP28" s="37"/>
      <c r="AQ28" s="37" t="str">
        <f t="shared" si="9"/>
        <v/>
      </c>
      <c r="AR28" s="37"/>
      <c r="AS28" s="725"/>
      <c r="AT28" s="37"/>
      <c r="AU28" s="37" t="str">
        <f t="shared" si="10"/>
        <v/>
      </c>
      <c r="AV28" s="37"/>
      <c r="AW28" s="725"/>
      <c r="AX28" s="37"/>
      <c r="AY28" s="37" t="str">
        <f t="shared" si="11"/>
        <v/>
      </c>
      <c r="AZ28" s="37"/>
      <c r="BA28" s="725"/>
      <c r="BB28" s="37">
        <f t="shared" si="12"/>
        <v>1172</v>
      </c>
    </row>
    <row r="29" spans="2:54" x14ac:dyDescent="0.25">
      <c r="B29" s="38">
        <v>24</v>
      </c>
      <c r="C29" s="38" t="s">
        <v>2097</v>
      </c>
      <c r="D29" s="38" t="s">
        <v>472</v>
      </c>
      <c r="E29" s="725"/>
      <c r="F29" s="37"/>
      <c r="G29" s="37" t="str">
        <f t="shared" si="0"/>
        <v>Akses</v>
      </c>
      <c r="H29" s="37">
        <v>85</v>
      </c>
      <c r="I29" s="725"/>
      <c r="J29" s="37"/>
      <c r="K29" s="37" t="str">
        <f t="shared" si="1"/>
        <v/>
      </c>
      <c r="L29" s="37">
        <v>5</v>
      </c>
      <c r="M29" s="725"/>
      <c r="N29" s="37"/>
      <c r="O29" s="37" t="str">
        <f t="shared" si="2"/>
        <v/>
      </c>
      <c r="P29" s="37"/>
      <c r="Q29" s="725"/>
      <c r="R29" s="37"/>
      <c r="S29" s="37" t="str">
        <f t="shared" si="3"/>
        <v/>
      </c>
      <c r="T29" s="37">
        <v>10</v>
      </c>
      <c r="U29" s="725"/>
      <c r="V29" s="37"/>
      <c r="W29" s="37" t="str">
        <f t="shared" si="4"/>
        <v/>
      </c>
      <c r="X29" s="37">
        <v>50</v>
      </c>
      <c r="Y29" s="725"/>
      <c r="Z29" s="37">
        <v>10</v>
      </c>
      <c r="AA29" s="37" t="str">
        <f t="shared" si="5"/>
        <v>Akses</v>
      </c>
      <c r="AB29" s="37">
        <v>187</v>
      </c>
      <c r="AC29" s="725"/>
      <c r="AD29" s="37"/>
      <c r="AE29" s="37" t="str">
        <f t="shared" si="6"/>
        <v/>
      </c>
      <c r="AF29" s="37"/>
      <c r="AG29" s="725"/>
      <c r="AH29" s="37"/>
      <c r="AI29" s="37" t="str">
        <f t="shared" si="7"/>
        <v/>
      </c>
      <c r="AJ29" s="37"/>
      <c r="AK29" s="725"/>
      <c r="AL29" s="37"/>
      <c r="AM29" s="37" t="str">
        <f t="shared" si="8"/>
        <v/>
      </c>
      <c r="AN29" s="37"/>
      <c r="AO29" s="725"/>
      <c r="AP29" s="37"/>
      <c r="AQ29" s="37" t="str">
        <f t="shared" si="9"/>
        <v/>
      </c>
      <c r="AR29" s="37"/>
      <c r="AS29" s="725"/>
      <c r="AT29" s="37"/>
      <c r="AU29" s="37" t="str">
        <f t="shared" si="10"/>
        <v/>
      </c>
      <c r="AV29" s="37"/>
      <c r="AW29" s="725"/>
      <c r="AX29" s="37"/>
      <c r="AY29" s="37" t="str">
        <f t="shared" si="11"/>
        <v/>
      </c>
      <c r="AZ29" s="37"/>
      <c r="BA29" s="725"/>
      <c r="BB29" s="37">
        <f t="shared" si="12"/>
        <v>337</v>
      </c>
    </row>
    <row r="30" spans="2:54" x14ac:dyDescent="0.25">
      <c r="B30" s="38">
        <v>25</v>
      </c>
      <c r="C30" s="38" t="s">
        <v>2098</v>
      </c>
      <c r="D30" s="38" t="s">
        <v>472</v>
      </c>
      <c r="E30" s="725"/>
      <c r="F30" s="37"/>
      <c r="G30" s="37" t="str">
        <f t="shared" si="0"/>
        <v>Akses</v>
      </c>
      <c r="H30" s="37">
        <v>85</v>
      </c>
      <c r="I30" s="725"/>
      <c r="J30" s="37"/>
      <c r="K30" s="37" t="str">
        <f t="shared" si="1"/>
        <v/>
      </c>
      <c r="L30" s="37">
        <v>5</v>
      </c>
      <c r="M30" s="725"/>
      <c r="N30" s="37"/>
      <c r="O30" s="37" t="str">
        <f t="shared" si="2"/>
        <v/>
      </c>
      <c r="P30" s="37"/>
      <c r="Q30" s="725"/>
      <c r="R30" s="37"/>
      <c r="S30" s="37" t="str">
        <f t="shared" si="3"/>
        <v/>
      </c>
      <c r="T30" s="37">
        <v>10</v>
      </c>
      <c r="U30" s="725"/>
      <c r="V30" s="37"/>
      <c r="W30" s="37" t="str">
        <f t="shared" si="4"/>
        <v/>
      </c>
      <c r="X30" s="37">
        <v>50</v>
      </c>
      <c r="Y30" s="725"/>
      <c r="Z30" s="37">
        <v>18</v>
      </c>
      <c r="AA30" s="37" t="str">
        <f t="shared" si="5"/>
        <v>Akses</v>
      </c>
      <c r="AB30" s="37">
        <v>298</v>
      </c>
      <c r="AC30" s="725"/>
      <c r="AD30" s="37"/>
      <c r="AE30" s="37" t="str">
        <f t="shared" si="6"/>
        <v/>
      </c>
      <c r="AF30" s="37"/>
      <c r="AG30" s="725"/>
      <c r="AH30" s="37"/>
      <c r="AI30" s="37" t="str">
        <f t="shared" si="7"/>
        <v/>
      </c>
      <c r="AJ30" s="37"/>
      <c r="AK30" s="725"/>
      <c r="AL30" s="37"/>
      <c r="AM30" s="37" t="str">
        <f t="shared" si="8"/>
        <v/>
      </c>
      <c r="AN30" s="37"/>
      <c r="AO30" s="725"/>
      <c r="AP30" s="37"/>
      <c r="AQ30" s="37" t="str">
        <f t="shared" si="9"/>
        <v/>
      </c>
      <c r="AR30" s="37"/>
      <c r="AS30" s="725"/>
      <c r="AT30" s="37"/>
      <c r="AU30" s="37" t="str">
        <f t="shared" si="10"/>
        <v/>
      </c>
      <c r="AV30" s="37"/>
      <c r="AW30" s="725"/>
      <c r="AX30" s="37"/>
      <c r="AY30" s="37" t="str">
        <f t="shared" si="11"/>
        <v/>
      </c>
      <c r="AZ30" s="37"/>
      <c r="BA30" s="725"/>
      <c r="BB30" s="37">
        <f t="shared" si="12"/>
        <v>448</v>
      </c>
    </row>
    <row r="31" spans="2:54" x14ac:dyDescent="0.25">
      <c r="B31" s="38">
        <v>26</v>
      </c>
      <c r="C31" s="38" t="s">
        <v>2099</v>
      </c>
      <c r="D31" s="38" t="s">
        <v>472</v>
      </c>
      <c r="E31" s="725"/>
      <c r="F31" s="37"/>
      <c r="G31" s="37" t="str">
        <f t="shared" si="0"/>
        <v>Akses</v>
      </c>
      <c r="H31" s="37">
        <v>225</v>
      </c>
      <c r="I31" s="725"/>
      <c r="J31" s="37"/>
      <c r="K31" s="37" t="str">
        <f t="shared" si="1"/>
        <v/>
      </c>
      <c r="L31" s="37">
        <v>10</v>
      </c>
      <c r="M31" s="725"/>
      <c r="N31" s="37"/>
      <c r="O31" s="37" t="str">
        <f t="shared" si="2"/>
        <v/>
      </c>
      <c r="P31" s="37"/>
      <c r="Q31" s="725"/>
      <c r="R31" s="37"/>
      <c r="S31" s="37" t="str">
        <f t="shared" si="3"/>
        <v/>
      </c>
      <c r="T31" s="37"/>
      <c r="U31" s="725"/>
      <c r="V31" s="37"/>
      <c r="W31" s="37" t="str">
        <f t="shared" si="4"/>
        <v/>
      </c>
      <c r="X31" s="37"/>
      <c r="Y31" s="725"/>
      <c r="Z31" s="37">
        <v>9</v>
      </c>
      <c r="AA31" s="37" t="str">
        <f t="shared" si="5"/>
        <v>Akses</v>
      </c>
      <c r="AB31" s="37">
        <v>60</v>
      </c>
      <c r="AC31" s="725"/>
      <c r="AD31" s="37"/>
      <c r="AE31" s="37" t="str">
        <f t="shared" si="6"/>
        <v/>
      </c>
      <c r="AF31" s="37"/>
      <c r="AG31" s="725"/>
      <c r="AH31" s="37"/>
      <c r="AI31" s="37" t="str">
        <f t="shared" si="7"/>
        <v/>
      </c>
      <c r="AJ31" s="37"/>
      <c r="AK31" s="725"/>
      <c r="AL31" s="37"/>
      <c r="AM31" s="37" t="str">
        <f t="shared" si="8"/>
        <v/>
      </c>
      <c r="AN31" s="37"/>
      <c r="AO31" s="725"/>
      <c r="AP31" s="37"/>
      <c r="AQ31" s="37" t="str">
        <f t="shared" si="9"/>
        <v/>
      </c>
      <c r="AR31" s="37"/>
      <c r="AS31" s="725"/>
      <c r="AT31" s="37"/>
      <c r="AU31" s="37" t="str">
        <f t="shared" si="10"/>
        <v/>
      </c>
      <c r="AV31" s="37"/>
      <c r="AW31" s="725"/>
      <c r="AX31" s="37"/>
      <c r="AY31" s="37" t="str">
        <f t="shared" si="11"/>
        <v/>
      </c>
      <c r="AZ31" s="37"/>
      <c r="BA31" s="725"/>
      <c r="BB31" s="37">
        <f t="shared" si="12"/>
        <v>295</v>
      </c>
    </row>
    <row r="32" spans="2:54" x14ac:dyDescent="0.25">
      <c r="B32" s="38"/>
      <c r="C32" s="38"/>
      <c r="D32" s="38"/>
      <c r="E32" s="725"/>
      <c r="F32" s="37"/>
      <c r="G32" s="37"/>
      <c r="H32" s="37"/>
      <c r="I32" s="725"/>
      <c r="J32" s="37"/>
      <c r="K32" s="37"/>
      <c r="L32" s="37"/>
      <c r="M32" s="725"/>
      <c r="N32" s="37"/>
      <c r="O32" s="37"/>
      <c r="P32" s="37"/>
      <c r="Q32" s="725"/>
      <c r="R32" s="37"/>
      <c r="S32" s="37"/>
      <c r="T32" s="37"/>
      <c r="U32" s="725"/>
      <c r="V32" s="37"/>
      <c r="W32" s="37"/>
      <c r="X32" s="37"/>
      <c r="Y32" s="725"/>
      <c r="Z32" s="37"/>
      <c r="AA32" s="37"/>
      <c r="AB32" s="37"/>
      <c r="AC32" s="725"/>
      <c r="AD32" s="37"/>
      <c r="AE32" s="37"/>
      <c r="AF32" s="37"/>
      <c r="AG32" s="725"/>
      <c r="AH32" s="37"/>
      <c r="AI32" s="37"/>
      <c r="AJ32" s="37"/>
      <c r="AK32" s="725"/>
      <c r="AL32" s="37"/>
      <c r="AM32" s="37"/>
      <c r="AN32" s="37"/>
      <c r="AO32" s="725"/>
      <c r="AP32" s="37"/>
      <c r="AQ32" s="37"/>
      <c r="AR32" s="37"/>
      <c r="AS32" s="725"/>
      <c r="AT32" s="37"/>
      <c r="AU32" s="37"/>
      <c r="AV32" s="37"/>
      <c r="AW32" s="725"/>
      <c r="AX32" s="37"/>
      <c r="AY32" s="37"/>
      <c r="AZ32" s="37"/>
      <c r="BA32" s="725"/>
      <c r="BB32" s="37"/>
    </row>
    <row r="33" spans="2:54" x14ac:dyDescent="0.25">
      <c r="B33" s="38"/>
      <c r="C33" s="38"/>
      <c r="D33" s="38" t="s">
        <v>1232</v>
      </c>
      <c r="E33" s="725"/>
      <c r="F33" s="37"/>
      <c r="G33" s="37"/>
      <c r="H33" s="37">
        <f>SUM(H6:H32)</f>
        <v>7070</v>
      </c>
      <c r="I33" s="725"/>
      <c r="J33" s="37">
        <f t="shared" ref="J33" si="13">SUM(J6:J32)</f>
        <v>91</v>
      </c>
      <c r="K33" s="37" t="str">
        <f>COUNTIF(K6:K32,"Akses")&amp;" Orang"</f>
        <v>9 Orang</v>
      </c>
      <c r="L33" s="37">
        <f>SUM(L6:L32)</f>
        <v>2100</v>
      </c>
      <c r="M33" s="725"/>
      <c r="N33" s="37">
        <f t="shared" ref="N33" si="14">SUM(N6:N32)</f>
        <v>76</v>
      </c>
      <c r="O33" s="37" t="str">
        <f>COUNTIF(O6:O32,"Akses")&amp;" Orang"</f>
        <v>4 Orang</v>
      </c>
      <c r="P33" s="37">
        <f>SUM(P6:P32)</f>
        <v>1910</v>
      </c>
      <c r="Q33" s="725"/>
      <c r="R33" s="37">
        <f t="shared" ref="R33" si="15">SUM(R6:R32)</f>
        <v>36</v>
      </c>
      <c r="S33" s="37" t="str">
        <f>COUNTIF(S6:S32,"Akses")&amp;" Orang"</f>
        <v>5 Orang</v>
      </c>
      <c r="T33" s="37">
        <f>SUM(T6:T32)</f>
        <v>840</v>
      </c>
      <c r="U33" s="725"/>
      <c r="V33" s="37">
        <f t="shared" ref="V33" si="16">SUM(V6:V32)</f>
        <v>27</v>
      </c>
      <c r="W33" s="37" t="str">
        <f>COUNTIF(W6:W32,"Akses")&amp;" Orang"</f>
        <v>4 Orang</v>
      </c>
      <c r="X33" s="37">
        <f>SUM(X6:X32)</f>
        <v>930</v>
      </c>
      <c r="Y33" s="725"/>
      <c r="Z33" s="37">
        <f t="shared" ref="Z33" si="17">SUM(Z6:Z32)</f>
        <v>297</v>
      </c>
      <c r="AA33" s="37" t="str">
        <f>COUNTIF(AA6:AA32,"Akses")&amp;" Orang"</f>
        <v>26 Orang</v>
      </c>
      <c r="AB33" s="37">
        <f>SUM(AB6:AB32)</f>
        <v>5168</v>
      </c>
      <c r="AC33" s="725"/>
      <c r="AD33" s="37">
        <f t="shared" ref="AD33" si="18">SUM(AD6:AD32)</f>
        <v>0</v>
      </c>
      <c r="AE33" s="37" t="str">
        <f>COUNTIF(AE6:AE32,"Akses")&amp;" Orang"</f>
        <v>0 Orang</v>
      </c>
      <c r="AF33" s="37">
        <f>SUM(AF6:AF32)</f>
        <v>0</v>
      </c>
      <c r="AG33" s="725"/>
      <c r="AH33" s="37">
        <f t="shared" ref="AH33" si="19">SUM(AH6:AH32)</f>
        <v>0</v>
      </c>
      <c r="AI33" s="37" t="str">
        <f>COUNTIF(AI6:AI32,"Akses")&amp;" Orang"</f>
        <v>0 Orang</v>
      </c>
      <c r="AJ33" s="37">
        <f>SUM(AJ6:AJ32)</f>
        <v>0</v>
      </c>
      <c r="AK33" s="725"/>
      <c r="AL33" s="37">
        <f t="shared" ref="AL33" si="20">SUM(AL6:AL32)</f>
        <v>0</v>
      </c>
      <c r="AM33" s="37" t="str">
        <f>COUNTIF(AM6:AM32,"Akses")&amp;" Orang"</f>
        <v>0 Orang</v>
      </c>
      <c r="AN33" s="37">
        <f>SUM(AN6:AN32)</f>
        <v>0</v>
      </c>
      <c r="AO33" s="725"/>
      <c r="AP33" s="37">
        <f t="shared" ref="AP33" si="21">SUM(AP6:AP32)</f>
        <v>0</v>
      </c>
      <c r="AQ33" s="37" t="str">
        <f>COUNTIF(AQ6:AQ32,"Akses")&amp;" Orang"</f>
        <v>0 Orang</v>
      </c>
      <c r="AR33" s="37">
        <f>SUM(AR6:AR32)</f>
        <v>0</v>
      </c>
      <c r="AS33" s="725"/>
      <c r="AT33" s="37">
        <f t="shared" ref="AT33" si="22">SUM(AT6:AT32)</f>
        <v>0</v>
      </c>
      <c r="AU33" s="37" t="str">
        <f>COUNTIF(AU6:AU32,"Akses")&amp;" Orang"</f>
        <v>0 Orang</v>
      </c>
      <c r="AV33" s="37">
        <f>SUM(AV6:AV32)</f>
        <v>0</v>
      </c>
      <c r="AW33" s="725"/>
      <c r="AX33" s="37">
        <f t="shared" ref="AX33" si="23">SUM(AX6:AX32)</f>
        <v>0</v>
      </c>
      <c r="AY33" s="37" t="str">
        <f>COUNTIF(AY6:AY32,"Akses")&amp;" Orang"</f>
        <v>0 Orang</v>
      </c>
      <c r="AZ33" s="37">
        <f>SUM(AZ6:AZ32)</f>
        <v>0</v>
      </c>
      <c r="BA33" s="725"/>
      <c r="BB33" s="37">
        <f>SUM(H33,L33,P33,T33,X33,AB33,AF33,AJ33,AN33,AR33,AV33,AZ33)</f>
        <v>18018</v>
      </c>
    </row>
    <row r="35" spans="2:54" x14ac:dyDescent="0.25">
      <c r="C35" s="13" t="s">
        <v>1119</v>
      </c>
      <c r="D35" s="13">
        <v>26</v>
      </c>
    </row>
    <row r="36" spans="2:54" x14ac:dyDescent="0.25">
      <c r="C36" s="13">
        <v>26</v>
      </c>
    </row>
    <row r="37" spans="2:54" x14ac:dyDescent="0.25">
      <c r="C37" s="13">
        <v>9</v>
      </c>
    </row>
    <row r="38" spans="2:54" x14ac:dyDescent="0.25">
      <c r="C38" s="13">
        <v>4</v>
      </c>
    </row>
    <row r="39" spans="2:54" x14ac:dyDescent="0.25">
      <c r="C39" s="13">
        <v>5</v>
      </c>
    </row>
    <row r="40" spans="2:54" x14ac:dyDescent="0.25">
      <c r="C40" s="13">
        <v>4</v>
      </c>
    </row>
    <row r="41" spans="2:54" x14ac:dyDescent="0.25">
      <c r="C41" s="13">
        <v>26</v>
      </c>
    </row>
    <row r="42" spans="2:54" x14ac:dyDescent="0.25">
      <c r="C42" s="13">
        <f>AVERAGE(C36:C41)</f>
        <v>12.333333333333334</v>
      </c>
      <c r="D42" s="13">
        <v>26</v>
      </c>
    </row>
    <row r="43" spans="2:54" x14ac:dyDescent="0.25">
      <c r="D43" s="360">
        <f>C42/D42</f>
        <v>0.47435897435897439</v>
      </c>
    </row>
  </sheetData>
  <mergeCells count="28">
    <mergeCell ref="AP4:AR4"/>
    <mergeCell ref="AT4:AV4"/>
    <mergeCell ref="AX4:AZ4"/>
    <mergeCell ref="BB4:BB5"/>
    <mergeCell ref="R4:T4"/>
    <mergeCell ref="V4:X4"/>
    <mergeCell ref="Z4:AB4"/>
    <mergeCell ref="AD4:AF4"/>
    <mergeCell ref="AH4:AJ4"/>
    <mergeCell ref="AL4:AN4"/>
    <mergeCell ref="B4:B5"/>
    <mergeCell ref="C4:C5"/>
    <mergeCell ref="D4:D5"/>
    <mergeCell ref="F4:H4"/>
    <mergeCell ref="J4:L4"/>
    <mergeCell ref="N4:P4"/>
    <mergeCell ref="AD3:AF3"/>
    <mergeCell ref="AH3:AJ3"/>
    <mergeCell ref="AL3:AN3"/>
    <mergeCell ref="AP3:AR3"/>
    <mergeCell ref="AT3:AV3"/>
    <mergeCell ref="AX3:AZ3"/>
    <mergeCell ref="F3:H3"/>
    <mergeCell ref="J3:L3"/>
    <mergeCell ref="N3:P3"/>
    <mergeCell ref="R3:T3"/>
    <mergeCell ref="V3:X3"/>
    <mergeCell ref="Z3:AB3"/>
  </mergeCells>
  <conditionalFormatting sqref="P6:P32 T6:T32 X6:X32 AB6:AB32 AF6:AF32 AJ6:AJ32 AN6:AN32 AR6:AR32 AV6:AV32 AZ6:AZ32 F6:H32 K6:L32">
    <cfRule type="cellIs" dxfId="21" priority="22" operator="equal">
      <formula>0</formula>
    </cfRule>
  </conditionalFormatting>
  <conditionalFormatting sqref="J6:J32">
    <cfRule type="cellIs" dxfId="20" priority="21" operator="equal">
      <formula>0</formula>
    </cfRule>
  </conditionalFormatting>
  <conditionalFormatting sqref="N6:N32">
    <cfRule type="cellIs" dxfId="19" priority="20" operator="equal">
      <formula>0</formula>
    </cfRule>
  </conditionalFormatting>
  <conditionalFormatting sqref="R6:R32">
    <cfRule type="cellIs" dxfId="18" priority="19" operator="equal">
      <formula>0</formula>
    </cfRule>
  </conditionalFormatting>
  <conditionalFormatting sqref="V6:V32">
    <cfRule type="cellIs" dxfId="17" priority="18" operator="equal">
      <formula>0</formula>
    </cfRule>
  </conditionalFormatting>
  <conditionalFormatting sqref="Z6:Z32">
    <cfRule type="cellIs" dxfId="16" priority="17" operator="equal">
      <formula>0</formula>
    </cfRule>
  </conditionalFormatting>
  <conditionalFormatting sqref="AD6:AD32">
    <cfRule type="cellIs" dxfId="15" priority="16" operator="equal">
      <formula>0</formula>
    </cfRule>
  </conditionalFormatting>
  <conditionalFormatting sqref="AH6:AH32">
    <cfRule type="cellIs" dxfId="14" priority="15" operator="equal">
      <formula>0</formula>
    </cfRule>
  </conditionalFormatting>
  <conditionalFormatting sqref="AL6:AL32">
    <cfRule type="cellIs" dxfId="13" priority="14" operator="equal">
      <formula>0</formula>
    </cfRule>
  </conditionalFormatting>
  <conditionalFormatting sqref="AP6:AP32">
    <cfRule type="cellIs" dxfId="12" priority="13" operator="equal">
      <formula>0</formula>
    </cfRule>
  </conditionalFormatting>
  <conditionalFormatting sqref="AT6:AT32">
    <cfRule type="cellIs" dxfId="11" priority="12" operator="equal">
      <formula>0</formula>
    </cfRule>
  </conditionalFormatting>
  <conditionalFormatting sqref="AX6:AX32">
    <cfRule type="cellIs" dxfId="10" priority="11" operator="equal">
      <formula>0</formula>
    </cfRule>
  </conditionalFormatting>
  <conditionalFormatting sqref="O6:O32">
    <cfRule type="cellIs" dxfId="9" priority="10" operator="equal">
      <formula>0</formula>
    </cfRule>
  </conditionalFormatting>
  <conditionalFormatting sqref="S6:S32">
    <cfRule type="cellIs" dxfId="8" priority="9" operator="equal">
      <formula>0</formula>
    </cfRule>
  </conditionalFormatting>
  <conditionalFormatting sqref="W6:W32">
    <cfRule type="cellIs" dxfId="7" priority="8" operator="equal">
      <formula>0</formula>
    </cfRule>
  </conditionalFormatting>
  <conditionalFormatting sqref="AA6:AA32">
    <cfRule type="cellIs" dxfId="6" priority="7" operator="equal">
      <formula>0</formula>
    </cfRule>
  </conditionalFormatting>
  <conditionalFormatting sqref="AE6:AE32">
    <cfRule type="cellIs" dxfId="5" priority="6" operator="equal">
      <formula>0</formula>
    </cfRule>
  </conditionalFormatting>
  <conditionalFormatting sqref="AI6:AI32">
    <cfRule type="cellIs" dxfId="4" priority="5" operator="equal">
      <formula>0</formula>
    </cfRule>
  </conditionalFormatting>
  <conditionalFormatting sqref="AM6:AM32">
    <cfRule type="cellIs" dxfId="3" priority="4" operator="equal">
      <formula>0</formula>
    </cfRule>
  </conditionalFormatting>
  <conditionalFormatting sqref="AQ6:AQ32">
    <cfRule type="cellIs" dxfId="2" priority="3" operator="equal">
      <formula>0</formula>
    </cfRule>
  </conditionalFormatting>
  <conditionalFormatting sqref="AU6:AU32">
    <cfRule type="cellIs" dxfId="1" priority="2" operator="equal">
      <formula>0</formula>
    </cfRule>
  </conditionalFormatting>
  <conditionalFormatting sqref="AY6:AY32">
    <cfRule type="cellIs" dxfId="0"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2:L23"/>
  <sheetViews>
    <sheetView topLeftCell="A10" workbookViewId="0">
      <selection activeCell="P60" sqref="P60"/>
    </sheetView>
  </sheetViews>
  <sheetFormatPr defaultRowHeight="15" x14ac:dyDescent="0.25"/>
  <cols>
    <col min="3" max="3" width="4.7109375" style="731" customWidth="1"/>
    <col min="4" max="4" width="10.85546875" bestFit="1" customWidth="1"/>
    <col min="5" max="5" width="37.7109375" customWidth="1"/>
    <col min="6" max="6" width="13.7109375" bestFit="1" customWidth="1"/>
    <col min="7" max="7" width="10.7109375" customWidth="1"/>
    <col min="8" max="8" width="11.7109375" bestFit="1" customWidth="1"/>
    <col min="9" max="9" width="13.85546875" style="344" bestFit="1" customWidth="1"/>
    <col min="10" max="10" width="38.42578125" customWidth="1"/>
  </cols>
  <sheetData>
    <row r="2" spans="3:12" x14ac:dyDescent="0.25">
      <c r="C2" s="726" t="s">
        <v>2130</v>
      </c>
    </row>
    <row r="3" spans="3:12" ht="30" x14ac:dyDescent="0.25">
      <c r="C3" s="36" t="s">
        <v>4</v>
      </c>
      <c r="D3" s="340" t="s">
        <v>353</v>
      </c>
      <c r="E3" s="340" t="s">
        <v>2131</v>
      </c>
      <c r="F3" s="340" t="s">
        <v>2132</v>
      </c>
      <c r="G3" s="340" t="s">
        <v>2133</v>
      </c>
      <c r="H3" s="340" t="s">
        <v>2134</v>
      </c>
      <c r="I3" s="727" t="s">
        <v>2135</v>
      </c>
      <c r="J3" s="340" t="s">
        <v>1057</v>
      </c>
    </row>
    <row r="4" spans="3:12" ht="30" x14ac:dyDescent="0.25">
      <c r="C4" s="36">
        <v>1</v>
      </c>
      <c r="D4" s="340" t="s">
        <v>365</v>
      </c>
      <c r="E4" s="340" t="s">
        <v>2136</v>
      </c>
      <c r="F4" s="728">
        <v>45299</v>
      </c>
      <c r="G4" s="36">
        <v>25</v>
      </c>
      <c r="H4" s="36">
        <v>25</v>
      </c>
      <c r="I4" s="727">
        <f t="shared" ref="I4:I11" si="0">IFERROR(H4/G4,"-")</f>
        <v>1</v>
      </c>
      <c r="J4" s="340" t="s">
        <v>2137</v>
      </c>
    </row>
    <row r="5" spans="3:12" ht="30" x14ac:dyDescent="0.25">
      <c r="C5" s="36">
        <v>2</v>
      </c>
      <c r="D5" s="340" t="s">
        <v>365</v>
      </c>
      <c r="E5" s="340" t="s">
        <v>2138</v>
      </c>
      <c r="F5" s="728">
        <v>45299</v>
      </c>
      <c r="G5" s="36">
        <v>25</v>
      </c>
      <c r="H5" s="36">
        <v>25</v>
      </c>
      <c r="I5" s="727">
        <f t="shared" si="0"/>
        <v>1</v>
      </c>
      <c r="J5" s="340" t="s">
        <v>2137</v>
      </c>
    </row>
    <row r="6" spans="3:12" ht="30" x14ac:dyDescent="0.25">
      <c r="C6" s="36">
        <v>3</v>
      </c>
      <c r="D6" s="340" t="s">
        <v>384</v>
      </c>
      <c r="E6" s="340" t="s">
        <v>2139</v>
      </c>
      <c r="F6" s="728">
        <v>45327</v>
      </c>
      <c r="G6" s="36">
        <v>25</v>
      </c>
      <c r="H6" s="36">
        <v>25</v>
      </c>
      <c r="I6" s="727">
        <f t="shared" si="0"/>
        <v>1</v>
      </c>
      <c r="J6" s="340" t="s">
        <v>2140</v>
      </c>
    </row>
    <row r="7" spans="3:12" ht="45" x14ac:dyDescent="0.25">
      <c r="C7" s="36">
        <v>4</v>
      </c>
      <c r="D7" s="340" t="s">
        <v>384</v>
      </c>
      <c r="E7" s="340" t="s">
        <v>2141</v>
      </c>
      <c r="F7" s="728">
        <v>45327</v>
      </c>
      <c r="G7" s="36">
        <v>25</v>
      </c>
      <c r="H7" s="36">
        <v>25</v>
      </c>
      <c r="I7" s="727">
        <f t="shared" si="0"/>
        <v>1</v>
      </c>
      <c r="J7" s="340" t="s">
        <v>2142</v>
      </c>
    </row>
    <row r="8" spans="3:12" ht="30" x14ac:dyDescent="0.25">
      <c r="C8" s="36">
        <v>5</v>
      </c>
      <c r="D8" s="340" t="s">
        <v>384</v>
      </c>
      <c r="E8" s="340" t="s">
        <v>2143</v>
      </c>
      <c r="F8" s="728">
        <v>45328</v>
      </c>
      <c r="G8" s="36">
        <v>5</v>
      </c>
      <c r="H8" s="36">
        <v>5</v>
      </c>
      <c r="I8" s="727">
        <f t="shared" si="0"/>
        <v>1</v>
      </c>
      <c r="J8" s="340" t="s">
        <v>2144</v>
      </c>
    </row>
    <row r="9" spans="3:12" ht="30" x14ac:dyDescent="0.25">
      <c r="C9" s="36">
        <v>6</v>
      </c>
      <c r="D9" s="340" t="s">
        <v>384</v>
      </c>
      <c r="E9" s="340" t="s">
        <v>2145</v>
      </c>
      <c r="F9" s="728">
        <v>45334</v>
      </c>
      <c r="G9" s="36">
        <v>26</v>
      </c>
      <c r="H9" s="36">
        <v>26</v>
      </c>
      <c r="I9" s="727">
        <f t="shared" si="0"/>
        <v>1</v>
      </c>
      <c r="J9" s="340" t="s">
        <v>2140</v>
      </c>
    </row>
    <row r="10" spans="3:12" ht="30" x14ac:dyDescent="0.25">
      <c r="C10" s="36">
        <v>7</v>
      </c>
      <c r="D10" s="340" t="s">
        <v>384</v>
      </c>
      <c r="E10" s="340" t="s">
        <v>2146</v>
      </c>
      <c r="F10" s="728">
        <v>45341</v>
      </c>
      <c r="G10" s="36">
        <v>23</v>
      </c>
      <c r="H10" s="36">
        <v>23</v>
      </c>
      <c r="I10" s="727">
        <f t="shared" si="0"/>
        <v>1</v>
      </c>
      <c r="J10" s="340" t="s">
        <v>2140</v>
      </c>
    </row>
    <row r="11" spans="3:12" ht="30" x14ac:dyDescent="0.25">
      <c r="C11" s="36">
        <v>8</v>
      </c>
      <c r="D11" s="340" t="s">
        <v>384</v>
      </c>
      <c r="E11" s="340" t="s">
        <v>2147</v>
      </c>
      <c r="F11" s="728">
        <v>45348</v>
      </c>
      <c r="G11" s="36">
        <v>23</v>
      </c>
      <c r="H11" s="36">
        <v>23</v>
      </c>
      <c r="I11" s="727">
        <f t="shared" si="0"/>
        <v>1</v>
      </c>
      <c r="J11" s="340" t="s">
        <v>2148</v>
      </c>
    </row>
    <row r="12" spans="3:12" x14ac:dyDescent="0.25">
      <c r="C12" s="36">
        <v>9</v>
      </c>
      <c r="D12" s="340" t="s">
        <v>385</v>
      </c>
      <c r="E12" s="692" t="s">
        <v>222</v>
      </c>
      <c r="F12" s="692" t="s">
        <v>222</v>
      </c>
      <c r="G12" s="692" t="s">
        <v>222</v>
      </c>
      <c r="H12" s="692" t="s">
        <v>222</v>
      </c>
      <c r="I12" s="727" t="str">
        <f>IFERROR(H12/G12,"-")</f>
        <v>-</v>
      </c>
      <c r="J12" s="340" t="s">
        <v>2149</v>
      </c>
    </row>
    <row r="13" spans="3:12" x14ac:dyDescent="0.25">
      <c r="C13" s="36">
        <v>10</v>
      </c>
      <c r="D13" s="340" t="s">
        <v>386</v>
      </c>
      <c r="E13" s="692" t="s">
        <v>222</v>
      </c>
      <c r="F13" s="692" t="s">
        <v>222</v>
      </c>
      <c r="G13" s="692" t="s">
        <v>222</v>
      </c>
      <c r="H13" s="692" t="s">
        <v>222</v>
      </c>
      <c r="I13" s="727" t="str">
        <f>IFERROR(H13/G13,"-")</f>
        <v>-</v>
      </c>
      <c r="J13" s="340" t="s">
        <v>2149</v>
      </c>
    </row>
    <row r="14" spans="3:12" x14ac:dyDescent="0.25">
      <c r="C14" s="36">
        <v>11</v>
      </c>
      <c r="D14" s="340" t="s">
        <v>387</v>
      </c>
      <c r="E14" s="692" t="s">
        <v>222</v>
      </c>
      <c r="F14" s="692" t="s">
        <v>222</v>
      </c>
      <c r="G14" s="692" t="s">
        <v>222</v>
      </c>
      <c r="H14" s="692" t="s">
        <v>222</v>
      </c>
      <c r="I14" s="727" t="str">
        <f>IFERROR(H14/G14,"-")</f>
        <v>-</v>
      </c>
      <c r="J14" s="340" t="s">
        <v>2149</v>
      </c>
    </row>
    <row r="15" spans="3:12" ht="30" x14ac:dyDescent="0.25">
      <c r="C15" s="36">
        <v>12</v>
      </c>
      <c r="D15" s="340" t="s">
        <v>388</v>
      </c>
      <c r="E15" s="340" t="s">
        <v>2150</v>
      </c>
      <c r="F15" s="729">
        <v>45446</v>
      </c>
      <c r="G15" s="36">
        <v>21</v>
      </c>
      <c r="H15" s="36">
        <v>21</v>
      </c>
      <c r="I15" s="727">
        <f t="shared" ref="I15:I23" si="1">IFERROR(H15/G15,"-")</f>
        <v>1</v>
      </c>
      <c r="J15" s="340" t="s">
        <v>2140</v>
      </c>
      <c r="L15" s="730"/>
    </row>
    <row r="16" spans="3:12" ht="30" x14ac:dyDescent="0.25">
      <c r="C16" s="36">
        <v>13</v>
      </c>
      <c r="D16" s="340" t="s">
        <v>388</v>
      </c>
      <c r="E16" s="340" t="s">
        <v>2151</v>
      </c>
      <c r="F16" s="729">
        <v>45453</v>
      </c>
      <c r="G16" s="36">
        <v>21</v>
      </c>
      <c r="H16" s="36">
        <v>21</v>
      </c>
      <c r="I16" s="727">
        <f t="shared" si="1"/>
        <v>1</v>
      </c>
      <c r="J16" s="340" t="s">
        <v>2148</v>
      </c>
    </row>
    <row r="17" spans="3:10" ht="30" x14ac:dyDescent="0.25">
      <c r="C17" s="36">
        <v>14</v>
      </c>
      <c r="D17" s="340" t="s">
        <v>388</v>
      </c>
      <c r="E17" s="340" t="s">
        <v>2152</v>
      </c>
      <c r="F17" s="729">
        <v>45467</v>
      </c>
      <c r="G17" s="36">
        <v>21</v>
      </c>
      <c r="H17" s="36">
        <v>21</v>
      </c>
      <c r="I17" s="727">
        <f t="shared" si="1"/>
        <v>1</v>
      </c>
      <c r="J17" s="340" t="s">
        <v>2140</v>
      </c>
    </row>
    <row r="18" spans="3:10" x14ac:dyDescent="0.25">
      <c r="C18" s="36"/>
      <c r="D18" s="340" t="s">
        <v>389</v>
      </c>
      <c r="E18" s="340"/>
      <c r="F18" s="340"/>
      <c r="G18" s="36"/>
      <c r="H18" s="36"/>
      <c r="I18" s="727" t="str">
        <f t="shared" si="1"/>
        <v>-</v>
      </c>
      <c r="J18" s="340"/>
    </row>
    <row r="19" spans="3:10" x14ac:dyDescent="0.25">
      <c r="C19" s="36"/>
      <c r="D19" s="340" t="s">
        <v>390</v>
      </c>
      <c r="E19" s="340"/>
      <c r="F19" s="340"/>
      <c r="G19" s="36"/>
      <c r="H19" s="36"/>
      <c r="I19" s="727" t="str">
        <f t="shared" si="1"/>
        <v>-</v>
      </c>
      <c r="J19" s="340"/>
    </row>
    <row r="20" spans="3:10" x14ac:dyDescent="0.25">
      <c r="C20" s="36"/>
      <c r="D20" s="340" t="s">
        <v>391</v>
      </c>
      <c r="E20" s="340"/>
      <c r="F20" s="340"/>
      <c r="G20" s="36"/>
      <c r="H20" s="36"/>
      <c r="I20" s="727" t="str">
        <f t="shared" si="1"/>
        <v>-</v>
      </c>
      <c r="J20" s="340"/>
    </row>
    <row r="21" spans="3:10" x14ac:dyDescent="0.25">
      <c r="C21" s="36"/>
      <c r="D21" s="340" t="s">
        <v>392</v>
      </c>
      <c r="E21" s="340"/>
      <c r="F21" s="340"/>
      <c r="G21" s="36"/>
      <c r="H21" s="36"/>
      <c r="I21" s="727" t="str">
        <f t="shared" si="1"/>
        <v>-</v>
      </c>
      <c r="J21" s="340"/>
    </row>
    <row r="22" spans="3:10" x14ac:dyDescent="0.25">
      <c r="C22" s="36"/>
      <c r="D22" s="340" t="s">
        <v>393</v>
      </c>
      <c r="E22" s="340"/>
      <c r="F22" s="340"/>
      <c r="G22" s="36"/>
      <c r="H22" s="36"/>
      <c r="I22" s="727" t="str">
        <f t="shared" si="1"/>
        <v>-</v>
      </c>
      <c r="J22" s="340"/>
    </row>
    <row r="23" spans="3:10" x14ac:dyDescent="0.25">
      <c r="C23" s="36"/>
      <c r="D23" s="340" t="s">
        <v>394</v>
      </c>
      <c r="E23" s="340"/>
      <c r="F23" s="340"/>
      <c r="G23" s="36"/>
      <c r="H23" s="36"/>
      <c r="I23" s="727" t="str">
        <f t="shared" si="1"/>
        <v>-</v>
      </c>
      <c r="J23" s="34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2:P20"/>
  <sheetViews>
    <sheetView topLeftCell="A4" workbookViewId="0">
      <selection activeCell="P60" sqref="P60"/>
    </sheetView>
  </sheetViews>
  <sheetFormatPr defaultColWidth="9.140625" defaultRowHeight="15" x14ac:dyDescent="0.25"/>
  <cols>
    <col min="1" max="2" width="9.140625" style="13"/>
    <col min="3" max="3" width="4.7109375" style="13" customWidth="1"/>
    <col min="4" max="4" width="9.140625" style="46"/>
    <col min="5" max="5" width="20.7109375" style="684" bestFit="1" customWidth="1"/>
    <col min="6" max="6" width="24" style="13" customWidth="1"/>
    <col min="7" max="7" width="13.85546875" style="13" bestFit="1" customWidth="1"/>
    <col min="8" max="9" width="9.28515625" style="46" bestFit="1" customWidth="1"/>
    <col min="10" max="10" width="25.140625" style="46" bestFit="1" customWidth="1"/>
    <col min="11" max="11" width="23.85546875" style="304" customWidth="1"/>
    <col min="12" max="12" width="22" style="684" bestFit="1" customWidth="1"/>
    <col min="13" max="14" width="9.28515625" style="46" customWidth="1"/>
    <col min="15" max="15" width="11.85546875" style="13" bestFit="1" customWidth="1"/>
    <col min="16" max="16" width="30.140625" style="45" bestFit="1" customWidth="1"/>
    <col min="17" max="16384" width="9.140625" style="13"/>
  </cols>
  <sheetData>
    <row r="2" spans="3:16" x14ac:dyDescent="0.25">
      <c r="C2" s="13" t="s">
        <v>2153</v>
      </c>
    </row>
    <row r="3" spans="3:16" s="220" customFormat="1" ht="45" x14ac:dyDescent="0.25">
      <c r="C3" s="36" t="s">
        <v>4</v>
      </c>
      <c r="D3" s="36" t="s">
        <v>353</v>
      </c>
      <c r="E3" s="301" t="s">
        <v>2154</v>
      </c>
      <c r="F3" s="36" t="s">
        <v>2155</v>
      </c>
      <c r="G3" s="36" t="s">
        <v>2156</v>
      </c>
      <c r="H3" s="36" t="s">
        <v>2157</v>
      </c>
      <c r="I3" s="36" t="s">
        <v>2158</v>
      </c>
      <c r="J3" s="36" t="s">
        <v>2159</v>
      </c>
      <c r="K3" s="301" t="s">
        <v>2160</v>
      </c>
      <c r="L3" s="301" t="s">
        <v>2161</v>
      </c>
      <c r="M3" s="36" t="s">
        <v>2162</v>
      </c>
      <c r="N3" s="36" t="s">
        <v>2163</v>
      </c>
      <c r="O3" s="36" t="s">
        <v>2164</v>
      </c>
      <c r="P3" s="36" t="s">
        <v>1057</v>
      </c>
    </row>
    <row r="4" spans="3:16" x14ac:dyDescent="0.25">
      <c r="C4" s="38">
        <v>1</v>
      </c>
      <c r="D4" s="37" t="s">
        <v>365</v>
      </c>
      <c r="E4" s="685">
        <v>45309</v>
      </c>
      <c r="F4" s="38" t="s">
        <v>2165</v>
      </c>
      <c r="G4" s="38" t="s">
        <v>2166</v>
      </c>
      <c r="H4" s="37" t="s">
        <v>2027</v>
      </c>
      <c r="I4" s="37" t="s">
        <v>2027</v>
      </c>
      <c r="J4" s="37" t="s">
        <v>2027</v>
      </c>
      <c r="K4" s="732" t="s">
        <v>222</v>
      </c>
      <c r="L4" s="733" t="s">
        <v>222</v>
      </c>
      <c r="M4" s="303" t="s">
        <v>222</v>
      </c>
      <c r="N4" s="37" t="s">
        <v>2167</v>
      </c>
      <c r="O4" s="38" t="s">
        <v>2168</v>
      </c>
      <c r="P4" s="39" t="s">
        <v>2169</v>
      </c>
    </row>
    <row r="5" spans="3:16" ht="60" x14ac:dyDescent="0.25">
      <c r="C5" s="38">
        <v>2</v>
      </c>
      <c r="D5" s="37" t="s">
        <v>365</v>
      </c>
      <c r="E5" s="685">
        <v>45315</v>
      </c>
      <c r="F5" s="38" t="s">
        <v>2170</v>
      </c>
      <c r="G5" s="38" t="s">
        <v>2171</v>
      </c>
      <c r="H5" s="37" t="s">
        <v>2027</v>
      </c>
      <c r="I5" s="37" t="s">
        <v>2027</v>
      </c>
      <c r="J5" s="37" t="s">
        <v>2172</v>
      </c>
      <c r="K5" s="302">
        <v>45322</v>
      </c>
      <c r="L5" s="685">
        <v>45323</v>
      </c>
      <c r="M5" s="37" t="s">
        <v>2173</v>
      </c>
      <c r="N5" s="37" t="s">
        <v>2167</v>
      </c>
      <c r="O5" s="38" t="s">
        <v>2168</v>
      </c>
      <c r="P5" s="39" t="s">
        <v>2174</v>
      </c>
    </row>
    <row r="6" spans="3:16" ht="30" x14ac:dyDescent="0.25">
      <c r="C6" s="38">
        <v>3</v>
      </c>
      <c r="D6" s="37" t="s">
        <v>384</v>
      </c>
      <c r="E6" s="303" t="s">
        <v>222</v>
      </c>
      <c r="F6" s="303" t="s">
        <v>222</v>
      </c>
      <c r="G6" s="303" t="s">
        <v>222</v>
      </c>
      <c r="H6" s="303" t="s">
        <v>222</v>
      </c>
      <c r="I6" s="303" t="s">
        <v>222</v>
      </c>
      <c r="J6" s="303" t="s">
        <v>222</v>
      </c>
      <c r="K6" s="303" t="s">
        <v>222</v>
      </c>
      <c r="L6" s="303" t="s">
        <v>222</v>
      </c>
      <c r="M6" s="303" t="s">
        <v>222</v>
      </c>
      <c r="N6" s="303" t="s">
        <v>222</v>
      </c>
      <c r="O6" s="303" t="s">
        <v>222</v>
      </c>
      <c r="P6" s="734" t="s">
        <v>2175</v>
      </c>
    </row>
    <row r="7" spans="3:16" ht="30" x14ac:dyDescent="0.25">
      <c r="C7" s="38">
        <v>4</v>
      </c>
      <c r="D7" s="37" t="s">
        <v>385</v>
      </c>
      <c r="E7" s="303" t="s">
        <v>222</v>
      </c>
      <c r="F7" s="303" t="s">
        <v>222</v>
      </c>
      <c r="G7" s="303" t="s">
        <v>222</v>
      </c>
      <c r="H7" s="303" t="s">
        <v>222</v>
      </c>
      <c r="I7" s="303" t="s">
        <v>222</v>
      </c>
      <c r="J7" s="303" t="s">
        <v>222</v>
      </c>
      <c r="K7" s="303" t="s">
        <v>222</v>
      </c>
      <c r="L7" s="303" t="s">
        <v>222</v>
      </c>
      <c r="M7" s="303" t="s">
        <v>222</v>
      </c>
      <c r="N7" s="303" t="s">
        <v>222</v>
      </c>
      <c r="O7" s="303" t="s">
        <v>222</v>
      </c>
      <c r="P7" s="734" t="s">
        <v>2175</v>
      </c>
    </row>
    <row r="8" spans="3:16" ht="30" x14ac:dyDescent="0.25">
      <c r="C8" s="38">
        <v>5</v>
      </c>
      <c r="D8" s="37" t="s">
        <v>386</v>
      </c>
      <c r="E8" s="303" t="s">
        <v>222</v>
      </c>
      <c r="F8" s="303" t="s">
        <v>222</v>
      </c>
      <c r="G8" s="303" t="s">
        <v>222</v>
      </c>
      <c r="H8" s="303" t="s">
        <v>222</v>
      </c>
      <c r="I8" s="303" t="s">
        <v>222</v>
      </c>
      <c r="J8" s="303" t="s">
        <v>222</v>
      </c>
      <c r="K8" s="303" t="s">
        <v>222</v>
      </c>
      <c r="L8" s="303" t="s">
        <v>222</v>
      </c>
      <c r="M8" s="303" t="s">
        <v>222</v>
      </c>
      <c r="N8" s="303" t="s">
        <v>222</v>
      </c>
      <c r="O8" s="303" t="s">
        <v>222</v>
      </c>
      <c r="P8" s="734" t="s">
        <v>2175</v>
      </c>
    </row>
    <row r="9" spans="3:16" ht="75" x14ac:dyDescent="0.25">
      <c r="C9" s="38">
        <v>6</v>
      </c>
      <c r="D9" s="37" t="s">
        <v>387</v>
      </c>
      <c r="E9" s="685">
        <v>45441</v>
      </c>
      <c r="F9" s="38" t="s">
        <v>2170</v>
      </c>
      <c r="G9" s="38" t="s">
        <v>2171</v>
      </c>
      <c r="H9" s="303" t="s">
        <v>222</v>
      </c>
      <c r="I9" s="303" t="s">
        <v>222</v>
      </c>
      <c r="J9" s="37" t="s">
        <v>2176</v>
      </c>
      <c r="K9" s="302">
        <v>45447</v>
      </c>
      <c r="L9" s="685">
        <v>45447</v>
      </c>
      <c r="M9" s="37" t="s">
        <v>2177</v>
      </c>
      <c r="N9" s="37" t="s">
        <v>2167</v>
      </c>
      <c r="O9" s="38" t="s">
        <v>2168</v>
      </c>
      <c r="P9" s="39" t="s">
        <v>2178</v>
      </c>
    </row>
    <row r="10" spans="3:16" ht="30" x14ac:dyDescent="0.25">
      <c r="C10" s="38">
        <v>7</v>
      </c>
      <c r="D10" s="37" t="s">
        <v>388</v>
      </c>
      <c r="E10" s="303" t="s">
        <v>222</v>
      </c>
      <c r="F10" s="303" t="s">
        <v>222</v>
      </c>
      <c r="G10" s="303" t="s">
        <v>222</v>
      </c>
      <c r="H10" s="303" t="s">
        <v>222</v>
      </c>
      <c r="I10" s="303" t="s">
        <v>222</v>
      </c>
      <c r="J10" s="303" t="s">
        <v>222</v>
      </c>
      <c r="K10" s="303" t="s">
        <v>222</v>
      </c>
      <c r="L10" s="303" t="s">
        <v>222</v>
      </c>
      <c r="M10" s="303" t="s">
        <v>222</v>
      </c>
      <c r="N10" s="303" t="s">
        <v>222</v>
      </c>
      <c r="O10" s="303" t="s">
        <v>222</v>
      </c>
      <c r="P10" s="734" t="s">
        <v>2175</v>
      </c>
    </row>
    <row r="11" spans="3:16" x14ac:dyDescent="0.25">
      <c r="C11" s="38"/>
      <c r="D11" s="37"/>
      <c r="E11" s="685"/>
      <c r="F11" s="38"/>
      <c r="G11" s="38"/>
      <c r="H11" s="37"/>
      <c r="I11" s="37"/>
      <c r="J11" s="37"/>
      <c r="K11" s="302"/>
      <c r="L11" s="685"/>
      <c r="M11" s="37"/>
      <c r="N11" s="37"/>
      <c r="O11" s="38"/>
      <c r="P11" s="39"/>
    </row>
    <row r="12" spans="3:16" x14ac:dyDescent="0.25">
      <c r="C12" s="38"/>
      <c r="D12" s="37"/>
      <c r="E12" s="685"/>
      <c r="F12" s="38"/>
      <c r="G12" s="38"/>
      <c r="H12" s="37"/>
      <c r="I12" s="37"/>
      <c r="J12" s="37"/>
      <c r="K12" s="302"/>
      <c r="L12" s="685"/>
      <c r="M12" s="37"/>
      <c r="N12" s="37"/>
      <c r="O12" s="38"/>
      <c r="P12" s="39"/>
    </row>
    <row r="13" spans="3:16" x14ac:dyDescent="0.25">
      <c r="C13" s="38"/>
      <c r="D13" s="37"/>
      <c r="E13" s="685"/>
      <c r="F13" s="38"/>
      <c r="G13" s="38"/>
      <c r="H13" s="37"/>
      <c r="I13" s="37"/>
      <c r="J13" s="37"/>
      <c r="K13" s="302"/>
      <c r="L13" s="685"/>
      <c r="M13" s="37"/>
      <c r="N13" s="37"/>
      <c r="O13" s="38"/>
      <c r="P13" s="39"/>
    </row>
    <row r="14" spans="3:16" x14ac:dyDescent="0.25">
      <c r="C14" s="38"/>
      <c r="D14" s="37"/>
      <c r="E14" s="685"/>
      <c r="F14" s="38"/>
      <c r="G14" s="38"/>
      <c r="H14" s="37"/>
      <c r="I14" s="37"/>
      <c r="J14" s="37"/>
      <c r="K14" s="302"/>
      <c r="L14" s="685"/>
      <c r="M14" s="37"/>
      <c r="N14" s="37"/>
      <c r="O14" s="38"/>
      <c r="P14" s="39"/>
    </row>
    <row r="15" spans="3:16" x14ac:dyDescent="0.25">
      <c r="C15" s="38"/>
      <c r="D15" s="37"/>
      <c r="E15" s="685"/>
      <c r="F15" s="38"/>
      <c r="G15" s="38"/>
      <c r="H15" s="37"/>
      <c r="I15" s="37"/>
      <c r="J15" s="37"/>
      <c r="K15" s="302"/>
      <c r="L15" s="685"/>
      <c r="M15" s="37"/>
      <c r="N15" s="37"/>
      <c r="O15" s="38"/>
      <c r="P15" s="39"/>
    </row>
    <row r="16" spans="3:16" x14ac:dyDescent="0.25">
      <c r="C16" s="38"/>
      <c r="D16" s="37"/>
      <c r="E16" s="685"/>
      <c r="F16" s="38"/>
      <c r="G16" s="38"/>
      <c r="H16" s="37"/>
      <c r="I16" s="37"/>
      <c r="J16" s="37"/>
      <c r="K16" s="302"/>
      <c r="L16" s="685"/>
      <c r="M16" s="37"/>
      <c r="N16" s="37"/>
      <c r="O16" s="38"/>
      <c r="P16" s="39"/>
    </row>
    <row r="17" spans="3:16" x14ac:dyDescent="0.25">
      <c r="C17" s="38"/>
      <c r="D17" s="37"/>
      <c r="E17" s="685"/>
      <c r="F17" s="38"/>
      <c r="G17" s="38"/>
      <c r="H17" s="37"/>
      <c r="I17" s="37"/>
      <c r="J17" s="37"/>
      <c r="K17" s="302"/>
      <c r="L17" s="685"/>
      <c r="M17" s="37"/>
      <c r="N17" s="37"/>
      <c r="O17" s="38"/>
      <c r="P17" s="39"/>
    </row>
    <row r="18" spans="3:16" x14ac:dyDescent="0.25">
      <c r="C18" s="38"/>
      <c r="D18" s="37"/>
      <c r="E18" s="685"/>
      <c r="F18" s="38"/>
      <c r="G18" s="38"/>
      <c r="H18" s="37"/>
      <c r="I18" s="37"/>
      <c r="J18" s="37"/>
      <c r="K18" s="302"/>
      <c r="L18" s="685"/>
      <c r="M18" s="37"/>
      <c r="N18" s="37"/>
      <c r="O18" s="38"/>
      <c r="P18" s="39"/>
    </row>
    <row r="19" spans="3:16" x14ac:dyDescent="0.25">
      <c r="C19" s="38"/>
      <c r="D19" s="37"/>
      <c r="E19" s="685"/>
      <c r="F19" s="38"/>
      <c r="G19" s="38"/>
      <c r="H19" s="37"/>
      <c r="I19" s="37"/>
      <c r="J19" s="37"/>
      <c r="K19" s="302"/>
      <c r="L19" s="685"/>
      <c r="M19" s="37"/>
      <c r="N19" s="37"/>
      <c r="O19" s="38"/>
      <c r="P19" s="39"/>
    </row>
    <row r="20" spans="3:16" x14ac:dyDescent="0.25">
      <c r="C20" s="38"/>
      <c r="D20" s="37"/>
      <c r="E20" s="685"/>
      <c r="F20" s="38"/>
      <c r="G20" s="38"/>
      <c r="H20" s="37"/>
      <c r="I20" s="37"/>
      <c r="J20" s="37"/>
      <c r="K20" s="302"/>
      <c r="L20" s="685"/>
      <c r="M20" s="37"/>
      <c r="N20" s="37"/>
      <c r="O20" s="38"/>
      <c r="P20" s="3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T18"/>
  <sheetViews>
    <sheetView workbookViewId="0">
      <pane ySplit="4" topLeftCell="A5" activePane="bottomLeft" state="frozen"/>
      <selection activeCell="P60" sqref="P60"/>
      <selection pane="bottomLeft" activeCell="P60" sqref="P60"/>
    </sheetView>
  </sheetViews>
  <sheetFormatPr defaultColWidth="9.140625" defaultRowHeight="15" x14ac:dyDescent="0.25"/>
  <cols>
    <col min="1" max="1" width="4.28515625" style="13" customWidth="1"/>
    <col min="2" max="2" width="4.85546875" style="13" customWidth="1"/>
    <col min="3" max="3" width="13.42578125" style="46" customWidth="1"/>
    <col min="4" max="4" width="24.42578125" style="304" bestFit="1" customWidth="1"/>
    <col min="5" max="5" width="26" style="45" customWidth="1"/>
    <col min="6" max="6" width="28.28515625" style="45" customWidth="1"/>
    <col min="7" max="7" width="24.140625" style="45" customWidth="1"/>
    <col min="8" max="8" width="5.28515625" style="13" customWidth="1"/>
    <col min="9" max="20" width="4.7109375" style="46" customWidth="1"/>
    <col min="21" max="16384" width="9.140625" style="13"/>
  </cols>
  <sheetData>
    <row r="2" spans="2:20" x14ac:dyDescent="0.25">
      <c r="B2" s="13" t="s">
        <v>2179</v>
      </c>
      <c r="I2" s="46" t="s">
        <v>2180</v>
      </c>
    </row>
    <row r="3" spans="2:20" s="46" customFormat="1" x14ac:dyDescent="0.25">
      <c r="D3" s="304"/>
      <c r="I3" s="46" t="s">
        <v>1209</v>
      </c>
      <c r="J3" s="46" t="s">
        <v>1211</v>
      </c>
      <c r="K3" s="46" t="s">
        <v>1214</v>
      </c>
      <c r="L3" s="46" t="s">
        <v>1217</v>
      </c>
      <c r="M3" s="46" t="s">
        <v>387</v>
      </c>
      <c r="N3" s="46" t="s">
        <v>1223</v>
      </c>
      <c r="O3" s="46" t="s">
        <v>1226</v>
      </c>
      <c r="P3" s="46" t="s">
        <v>1238</v>
      </c>
      <c r="Q3" s="46" t="s">
        <v>1228</v>
      </c>
      <c r="R3" s="46" t="s">
        <v>1239</v>
      </c>
      <c r="S3" s="46" t="s">
        <v>1230</v>
      </c>
      <c r="T3" s="46" t="s">
        <v>1240</v>
      </c>
    </row>
    <row r="4" spans="2:20" ht="30" x14ac:dyDescent="0.25">
      <c r="B4" s="37" t="s">
        <v>4</v>
      </c>
      <c r="C4" s="37" t="s">
        <v>353</v>
      </c>
      <c r="D4" s="302" t="s">
        <v>2181</v>
      </c>
      <c r="E4" s="36" t="s">
        <v>2182</v>
      </c>
      <c r="F4" s="36" t="s">
        <v>2183</v>
      </c>
      <c r="G4" s="36" t="s">
        <v>2184</v>
      </c>
      <c r="I4" s="46">
        <f>COUNTIF($C$5:$C$18,"Januari")</f>
        <v>0</v>
      </c>
      <c r="J4" s="46">
        <f>COUNTIF($C$5:$C$18,"Februari")</f>
        <v>0</v>
      </c>
      <c r="K4" s="46">
        <f>COUNTIF($C$5:$C$18,"Maret")</f>
        <v>0</v>
      </c>
      <c r="L4" s="46">
        <f>COUNTIF($C$5:$C$18,"April")</f>
        <v>0</v>
      </c>
      <c r="M4" s="46">
        <f>COUNTIF($C$5:$C$18,"Mei")</f>
        <v>0</v>
      </c>
      <c r="N4" s="46">
        <f>COUNTIF($C$5:$C$18,"Juni")</f>
        <v>0</v>
      </c>
      <c r="O4" s="46">
        <f>COUNTIF($C$5:$C$18,"Juli")</f>
        <v>0</v>
      </c>
      <c r="P4" s="46">
        <f>COUNTIF($C$5:$C$18,"Agustus")</f>
        <v>0</v>
      </c>
      <c r="Q4" s="46">
        <f>COUNTIF($C$5:$C$18,"September")</f>
        <v>0</v>
      </c>
      <c r="R4" s="46">
        <f>COUNTIF($C$5:$C$18,"Oktober")</f>
        <v>0</v>
      </c>
      <c r="S4" s="46">
        <f>COUNTIF($C$5:$C$18,"November")</f>
        <v>0</v>
      </c>
      <c r="T4" s="46">
        <f>COUNTIF($C$5:$C$18,"Desember")</f>
        <v>0</v>
      </c>
    </row>
    <row r="5" spans="2:20" ht="30" x14ac:dyDescent="0.25">
      <c r="B5" s="38">
        <v>1</v>
      </c>
      <c r="C5" s="37" t="str">
        <f t="shared" ref="C5:C18" si="0">IF(D5="","",TEXT(D5,"mmmm"))</f>
        <v>-</v>
      </c>
      <c r="D5" s="732" t="s">
        <v>222</v>
      </c>
      <c r="E5" s="694" t="s">
        <v>222</v>
      </c>
      <c r="F5" s="694" t="s">
        <v>2185</v>
      </c>
      <c r="G5" s="694" t="s">
        <v>222</v>
      </c>
    </row>
    <row r="6" spans="2:20" ht="30" x14ac:dyDescent="0.25">
      <c r="B6" s="38">
        <v>2</v>
      </c>
      <c r="C6" s="37" t="str">
        <f t="shared" si="0"/>
        <v>-</v>
      </c>
      <c r="D6" s="732" t="s">
        <v>222</v>
      </c>
      <c r="E6" s="694" t="s">
        <v>222</v>
      </c>
      <c r="F6" s="694" t="s">
        <v>2186</v>
      </c>
      <c r="G6" s="694" t="s">
        <v>222</v>
      </c>
    </row>
    <row r="7" spans="2:20" ht="30" x14ac:dyDescent="0.25">
      <c r="B7" s="38">
        <v>3</v>
      </c>
      <c r="C7" s="37" t="str">
        <f t="shared" si="0"/>
        <v>-</v>
      </c>
      <c r="D7" s="732" t="s">
        <v>222</v>
      </c>
      <c r="E7" s="694" t="s">
        <v>222</v>
      </c>
      <c r="F7" s="694" t="s">
        <v>2187</v>
      </c>
      <c r="G7" s="694" t="s">
        <v>222</v>
      </c>
    </row>
    <row r="8" spans="2:20" x14ac:dyDescent="0.25">
      <c r="B8" s="38">
        <v>4</v>
      </c>
      <c r="C8" s="37" t="str">
        <f t="shared" si="0"/>
        <v>-</v>
      </c>
      <c r="D8" s="732" t="s">
        <v>222</v>
      </c>
      <c r="E8" s="694" t="s">
        <v>222</v>
      </c>
      <c r="F8" s="694" t="s">
        <v>2188</v>
      </c>
      <c r="G8" s="694" t="s">
        <v>222</v>
      </c>
    </row>
    <row r="9" spans="2:20" x14ac:dyDescent="0.25">
      <c r="B9" s="38">
        <v>5</v>
      </c>
      <c r="C9" s="37" t="str">
        <f t="shared" si="0"/>
        <v>-</v>
      </c>
      <c r="D9" s="732" t="s">
        <v>222</v>
      </c>
      <c r="E9" s="694" t="s">
        <v>222</v>
      </c>
      <c r="F9" s="694" t="s">
        <v>2189</v>
      </c>
      <c r="G9" s="694" t="s">
        <v>222</v>
      </c>
    </row>
    <row r="10" spans="2:20" x14ac:dyDescent="0.25">
      <c r="B10" s="38">
        <v>6</v>
      </c>
      <c r="C10" s="37" t="str">
        <f t="shared" si="0"/>
        <v>-</v>
      </c>
      <c r="D10" s="732" t="s">
        <v>222</v>
      </c>
      <c r="E10" s="694" t="s">
        <v>222</v>
      </c>
      <c r="F10" s="694" t="s">
        <v>2190</v>
      </c>
      <c r="G10" s="694" t="s">
        <v>222</v>
      </c>
    </row>
    <row r="11" spans="2:20" x14ac:dyDescent="0.25">
      <c r="B11" s="38"/>
      <c r="C11" s="37" t="str">
        <f t="shared" si="0"/>
        <v/>
      </c>
      <c r="D11" s="302"/>
      <c r="E11" s="39"/>
      <c r="F11" s="39"/>
      <c r="G11" s="39"/>
    </row>
    <row r="12" spans="2:20" x14ac:dyDescent="0.25">
      <c r="B12" s="38"/>
      <c r="C12" s="37" t="str">
        <f t="shared" si="0"/>
        <v/>
      </c>
      <c r="D12" s="302"/>
      <c r="E12" s="39"/>
      <c r="F12" s="39"/>
      <c r="G12" s="39"/>
    </row>
    <row r="13" spans="2:20" x14ac:dyDescent="0.25">
      <c r="B13" s="38"/>
      <c r="C13" s="37" t="str">
        <f t="shared" si="0"/>
        <v/>
      </c>
      <c r="D13" s="302"/>
      <c r="E13" s="39"/>
      <c r="F13" s="39"/>
      <c r="G13" s="39"/>
    </row>
    <row r="14" spans="2:20" x14ac:dyDescent="0.25">
      <c r="B14" s="38"/>
      <c r="C14" s="37" t="str">
        <f t="shared" si="0"/>
        <v/>
      </c>
      <c r="D14" s="302"/>
      <c r="E14" s="39"/>
      <c r="F14" s="39"/>
      <c r="G14" s="39"/>
    </row>
    <row r="15" spans="2:20" x14ac:dyDescent="0.25">
      <c r="B15" s="38"/>
      <c r="C15" s="37" t="str">
        <f t="shared" si="0"/>
        <v/>
      </c>
      <c r="D15" s="302"/>
      <c r="E15" s="39"/>
      <c r="F15" s="39"/>
      <c r="G15" s="39"/>
    </row>
    <row r="16" spans="2:20" x14ac:dyDescent="0.25">
      <c r="B16" s="38"/>
      <c r="C16" s="37" t="str">
        <f t="shared" si="0"/>
        <v/>
      </c>
      <c r="D16" s="302"/>
      <c r="E16" s="39"/>
      <c r="F16" s="39"/>
      <c r="G16" s="39"/>
    </row>
    <row r="17" spans="2:7" x14ac:dyDescent="0.25">
      <c r="B17" s="38"/>
      <c r="C17" s="37" t="str">
        <f t="shared" si="0"/>
        <v/>
      </c>
      <c r="D17" s="302"/>
      <c r="E17" s="39"/>
      <c r="F17" s="39"/>
      <c r="G17" s="39"/>
    </row>
    <row r="18" spans="2:7" x14ac:dyDescent="0.25">
      <c r="B18" s="38"/>
      <c r="C18" s="37" t="str">
        <f t="shared" si="0"/>
        <v/>
      </c>
      <c r="D18" s="302"/>
      <c r="E18" s="39"/>
      <c r="F18" s="39"/>
      <c r="G18" s="3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H97"/>
  <sheetViews>
    <sheetView showGridLines="0" zoomScale="90" zoomScaleNormal="90" workbookViewId="0">
      <pane ySplit="4" topLeftCell="A77" activePane="bottomLeft" state="frozen"/>
      <selection activeCell="P60" sqref="P60"/>
      <selection pane="bottomLeft" activeCell="P60" sqref="P60"/>
    </sheetView>
  </sheetViews>
  <sheetFormatPr defaultColWidth="9.140625" defaultRowHeight="14.25" x14ac:dyDescent="0.25"/>
  <cols>
    <col min="1" max="1" width="5.140625" style="741" customWidth="1"/>
    <col min="2" max="2" width="3.5703125" style="741" bestFit="1" customWidth="1"/>
    <col min="3" max="3" width="58.5703125" style="783" customWidth="1"/>
    <col min="4" max="4" width="12.7109375" style="784" bestFit="1" customWidth="1"/>
    <col min="5" max="5" width="19.140625" style="782" bestFit="1" customWidth="1"/>
    <col min="6" max="6" width="18.85546875" style="785" bestFit="1" customWidth="1"/>
    <col min="7" max="7" width="18.85546875" style="782" bestFit="1" customWidth="1"/>
    <col min="8" max="8" width="18.42578125" style="783" bestFit="1" customWidth="1"/>
    <col min="9" max="16384" width="9.140625" style="741"/>
  </cols>
  <sheetData>
    <row r="2" spans="2:8" s="736" customFormat="1" ht="19.5" x14ac:dyDescent="0.25">
      <c r="B2" s="735" t="s">
        <v>2191</v>
      </c>
      <c r="C2" s="735"/>
      <c r="D2" s="735"/>
      <c r="E2" s="735"/>
      <c r="F2" s="735"/>
      <c r="G2" s="735"/>
      <c r="H2" s="735"/>
    </row>
    <row r="3" spans="2:8" ht="15" hidden="1" x14ac:dyDescent="0.25">
      <c r="B3" s="737"/>
      <c r="C3" s="738" t="s">
        <v>2192</v>
      </c>
      <c r="D3" s="737"/>
      <c r="E3" s="739"/>
      <c r="F3" s="739"/>
      <c r="G3" s="739"/>
      <c r="H3" s="740"/>
    </row>
    <row r="4" spans="2:8" s="747" customFormat="1" ht="15" x14ac:dyDescent="0.25">
      <c r="B4" s="742" t="s">
        <v>4</v>
      </c>
      <c r="C4" s="743" t="s">
        <v>2193</v>
      </c>
      <c r="D4" s="744" t="s">
        <v>2194</v>
      </c>
      <c r="E4" s="745" t="s">
        <v>2195</v>
      </c>
      <c r="F4" s="746" t="s">
        <v>2196</v>
      </c>
      <c r="G4" s="745" t="s">
        <v>2197</v>
      </c>
      <c r="H4" s="743" t="s">
        <v>479</v>
      </c>
    </row>
    <row r="5" spans="2:8" s="753" customFormat="1" ht="15" x14ac:dyDescent="0.25">
      <c r="B5" s="748" t="s">
        <v>2198</v>
      </c>
      <c r="C5" s="749" t="s">
        <v>2199</v>
      </c>
      <c r="D5" s="750"/>
      <c r="E5" s="751"/>
      <c r="F5" s="752"/>
      <c r="G5" s="751"/>
      <c r="H5" s="749"/>
    </row>
    <row r="6" spans="2:8" x14ac:dyDescent="0.25">
      <c r="B6" s="754">
        <v>1</v>
      </c>
      <c r="C6" s="755" t="s">
        <v>2200</v>
      </c>
      <c r="D6" s="756">
        <v>1</v>
      </c>
      <c r="E6" s="757">
        <v>45247</v>
      </c>
      <c r="F6" s="758">
        <v>45232</v>
      </c>
      <c r="G6" s="757">
        <v>45237</v>
      </c>
      <c r="H6" s="755" t="s">
        <v>2201</v>
      </c>
    </row>
    <row r="7" spans="2:8" x14ac:dyDescent="0.25">
      <c r="B7" s="754">
        <v>2</v>
      </c>
      <c r="C7" s="755" t="s">
        <v>2202</v>
      </c>
      <c r="D7" s="756">
        <v>1</v>
      </c>
      <c r="E7" s="757">
        <v>45247</v>
      </c>
      <c r="F7" s="758">
        <v>45232</v>
      </c>
      <c r="G7" s="757">
        <v>45237</v>
      </c>
      <c r="H7" s="755" t="s">
        <v>2201</v>
      </c>
    </row>
    <row r="8" spans="2:8" x14ac:dyDescent="0.25">
      <c r="B8" s="754">
        <v>3</v>
      </c>
      <c r="C8" s="755" t="s">
        <v>2203</v>
      </c>
      <c r="D8" s="756">
        <v>0.05</v>
      </c>
      <c r="E8" s="757">
        <v>45247</v>
      </c>
      <c r="F8" s="758">
        <v>45237</v>
      </c>
      <c r="G8" s="757">
        <v>45237</v>
      </c>
      <c r="H8" s="755" t="s">
        <v>2204</v>
      </c>
    </row>
    <row r="9" spans="2:8" x14ac:dyDescent="0.25">
      <c r="B9" s="754">
        <v>4</v>
      </c>
      <c r="C9" s="755" t="s">
        <v>2205</v>
      </c>
      <c r="D9" s="756">
        <v>0.05</v>
      </c>
      <c r="E9" s="757">
        <v>45247</v>
      </c>
      <c r="F9" s="758">
        <v>45237</v>
      </c>
      <c r="G9" s="757">
        <v>45237</v>
      </c>
      <c r="H9" s="755" t="s">
        <v>2204</v>
      </c>
    </row>
    <row r="10" spans="2:8" ht="4.5" customHeight="1" x14ac:dyDescent="0.25">
      <c r="B10" s="759"/>
      <c r="C10" s="760"/>
      <c r="D10" s="761"/>
      <c r="E10" s="762"/>
      <c r="F10" s="763"/>
      <c r="G10" s="762"/>
      <c r="H10" s="760"/>
    </row>
    <row r="11" spans="2:8" s="753" customFormat="1" ht="15" x14ac:dyDescent="0.25">
      <c r="B11" s="748" t="s">
        <v>2206</v>
      </c>
      <c r="C11" s="749" t="s">
        <v>2207</v>
      </c>
      <c r="D11" s="750"/>
      <c r="E11" s="751"/>
      <c r="F11" s="752"/>
      <c r="G11" s="751"/>
      <c r="H11" s="749"/>
    </row>
    <row r="12" spans="2:8" x14ac:dyDescent="0.25">
      <c r="B12" s="754">
        <v>1</v>
      </c>
      <c r="C12" s="755" t="s">
        <v>2208</v>
      </c>
      <c r="D12" s="756">
        <v>1</v>
      </c>
      <c r="E12" s="757">
        <v>45260</v>
      </c>
      <c r="F12" s="758">
        <v>45239</v>
      </c>
      <c r="G12" s="757">
        <v>45239</v>
      </c>
      <c r="H12" s="755" t="s">
        <v>2209</v>
      </c>
    </row>
    <row r="13" spans="2:8" x14ac:dyDescent="0.25">
      <c r="B13" s="754">
        <v>2</v>
      </c>
      <c r="C13" s="755" t="s">
        <v>2210</v>
      </c>
      <c r="D13" s="756">
        <v>1</v>
      </c>
      <c r="E13" s="757">
        <v>45260</v>
      </c>
      <c r="F13" s="758">
        <v>45232</v>
      </c>
      <c r="G13" s="757">
        <v>45239</v>
      </c>
      <c r="H13" s="755" t="s">
        <v>2209</v>
      </c>
    </row>
    <row r="14" spans="2:8" ht="4.5" customHeight="1" x14ac:dyDescent="0.25">
      <c r="B14" s="759"/>
      <c r="C14" s="760"/>
      <c r="D14" s="761"/>
      <c r="E14" s="762"/>
      <c r="F14" s="763"/>
      <c r="G14" s="762"/>
      <c r="H14" s="760"/>
    </row>
    <row r="15" spans="2:8" s="753" customFormat="1" ht="15" x14ac:dyDescent="0.25">
      <c r="B15" s="748" t="s">
        <v>2211</v>
      </c>
      <c r="C15" s="749" t="s">
        <v>2212</v>
      </c>
      <c r="D15" s="750"/>
      <c r="E15" s="751"/>
      <c r="F15" s="752"/>
      <c r="G15" s="751"/>
      <c r="H15" s="749"/>
    </row>
    <row r="16" spans="2:8" x14ac:dyDescent="0.25">
      <c r="B16" s="754">
        <v>1</v>
      </c>
      <c r="C16" s="755" t="s">
        <v>2213</v>
      </c>
      <c r="D16" s="756">
        <v>1</v>
      </c>
      <c r="E16" s="757">
        <v>45275</v>
      </c>
      <c r="F16" s="757">
        <v>45241</v>
      </c>
      <c r="G16" s="757">
        <v>45241</v>
      </c>
      <c r="H16" s="755" t="s">
        <v>2209</v>
      </c>
    </row>
    <row r="17" spans="2:8" x14ac:dyDescent="0.25">
      <c r="B17" s="754">
        <v>2</v>
      </c>
      <c r="C17" s="755" t="s">
        <v>2214</v>
      </c>
      <c r="D17" s="756">
        <v>1</v>
      </c>
      <c r="E17" s="757">
        <v>45275</v>
      </c>
      <c r="F17" s="757">
        <v>45243</v>
      </c>
      <c r="G17" s="757">
        <v>45243</v>
      </c>
      <c r="H17" s="755" t="s">
        <v>2209</v>
      </c>
    </row>
    <row r="18" spans="2:8" x14ac:dyDescent="0.25">
      <c r="B18" s="754">
        <v>3</v>
      </c>
      <c r="C18" s="755" t="s">
        <v>2215</v>
      </c>
      <c r="D18" s="756">
        <v>1</v>
      </c>
      <c r="E18" s="757">
        <v>45275</v>
      </c>
      <c r="F18" s="757">
        <v>45243</v>
      </c>
      <c r="G18" s="757">
        <v>45243</v>
      </c>
      <c r="H18" s="755" t="s">
        <v>2209</v>
      </c>
    </row>
    <row r="19" spans="2:8" x14ac:dyDescent="0.25">
      <c r="B19" s="754">
        <v>4</v>
      </c>
      <c r="C19" s="755" t="s">
        <v>2216</v>
      </c>
      <c r="D19" s="756">
        <v>1</v>
      </c>
      <c r="E19" s="757">
        <v>45275</v>
      </c>
      <c r="F19" s="757">
        <v>45243</v>
      </c>
      <c r="G19" s="757">
        <v>45243</v>
      </c>
      <c r="H19" s="755" t="s">
        <v>2209</v>
      </c>
    </row>
    <row r="20" spans="2:8" x14ac:dyDescent="0.25">
      <c r="B20" s="754">
        <v>5</v>
      </c>
      <c r="C20" s="755" t="s">
        <v>2217</v>
      </c>
      <c r="D20" s="756">
        <v>1</v>
      </c>
      <c r="E20" s="757">
        <v>45275</v>
      </c>
      <c r="F20" s="757">
        <v>45244</v>
      </c>
      <c r="G20" s="757">
        <v>45244</v>
      </c>
      <c r="H20" s="755" t="s">
        <v>2209</v>
      </c>
    </row>
    <row r="21" spans="2:8" x14ac:dyDescent="0.25">
      <c r="B21" s="754">
        <v>6</v>
      </c>
      <c r="C21" s="755" t="s">
        <v>2218</v>
      </c>
      <c r="D21" s="756">
        <v>1</v>
      </c>
      <c r="E21" s="757">
        <v>45275</v>
      </c>
      <c r="F21" s="757">
        <v>45244</v>
      </c>
      <c r="G21" s="757">
        <v>45244</v>
      </c>
      <c r="H21" s="755" t="s">
        <v>2209</v>
      </c>
    </row>
    <row r="22" spans="2:8" x14ac:dyDescent="0.25">
      <c r="B22" s="754">
        <v>7</v>
      </c>
      <c r="C22" s="755" t="s">
        <v>2219</v>
      </c>
      <c r="D22" s="756">
        <v>1</v>
      </c>
      <c r="E22" s="757">
        <v>45275</v>
      </c>
      <c r="F22" s="757">
        <v>45245</v>
      </c>
      <c r="G22" s="757">
        <v>45245</v>
      </c>
      <c r="H22" s="755" t="s">
        <v>2209</v>
      </c>
    </row>
    <row r="23" spans="2:8" x14ac:dyDescent="0.25">
      <c r="B23" s="754">
        <v>8</v>
      </c>
      <c r="C23" s="755" t="s">
        <v>2220</v>
      </c>
      <c r="D23" s="756">
        <v>1</v>
      </c>
      <c r="E23" s="757">
        <v>45275</v>
      </c>
      <c r="F23" s="757">
        <v>45245</v>
      </c>
      <c r="G23" s="757">
        <v>45245</v>
      </c>
      <c r="H23" s="755" t="s">
        <v>2209</v>
      </c>
    </row>
    <row r="24" spans="2:8" x14ac:dyDescent="0.25">
      <c r="B24" s="754">
        <v>9</v>
      </c>
      <c r="C24" s="755" t="s">
        <v>2221</v>
      </c>
      <c r="D24" s="756">
        <v>1</v>
      </c>
      <c r="E24" s="757">
        <v>45275</v>
      </c>
      <c r="F24" s="757">
        <v>45245</v>
      </c>
      <c r="G24" s="757">
        <v>45245</v>
      </c>
      <c r="H24" s="755" t="s">
        <v>2209</v>
      </c>
    </row>
    <row r="25" spans="2:8" x14ac:dyDescent="0.25">
      <c r="B25" s="754">
        <v>10</v>
      </c>
      <c r="C25" s="755" t="s">
        <v>2222</v>
      </c>
      <c r="D25" s="756">
        <v>1</v>
      </c>
      <c r="E25" s="757">
        <v>45275</v>
      </c>
      <c r="F25" s="757">
        <v>45245</v>
      </c>
      <c r="G25" s="757">
        <v>45245</v>
      </c>
      <c r="H25" s="755" t="s">
        <v>2209</v>
      </c>
    </row>
    <row r="26" spans="2:8" x14ac:dyDescent="0.25">
      <c r="B26" s="754">
        <v>11</v>
      </c>
      <c r="C26" s="755" t="s">
        <v>2223</v>
      </c>
      <c r="D26" s="756">
        <v>1</v>
      </c>
      <c r="E26" s="757">
        <v>45275</v>
      </c>
      <c r="F26" s="757">
        <v>45245</v>
      </c>
      <c r="G26" s="757">
        <v>45245</v>
      </c>
      <c r="H26" s="755" t="s">
        <v>2209</v>
      </c>
    </row>
    <row r="27" spans="2:8" x14ac:dyDescent="0.25">
      <c r="B27" s="754">
        <v>12</v>
      </c>
      <c r="C27" s="755" t="s">
        <v>2224</v>
      </c>
      <c r="D27" s="756">
        <v>1</v>
      </c>
      <c r="E27" s="757">
        <v>45275</v>
      </c>
      <c r="F27" s="757">
        <v>45245</v>
      </c>
      <c r="G27" s="757">
        <v>45245</v>
      </c>
      <c r="H27" s="755" t="s">
        <v>2209</v>
      </c>
    </row>
    <row r="28" spans="2:8" ht="4.5" customHeight="1" x14ac:dyDescent="0.25">
      <c r="B28" s="759"/>
      <c r="C28" s="760"/>
      <c r="D28" s="761"/>
      <c r="E28" s="762"/>
      <c r="F28" s="763"/>
      <c r="G28" s="762"/>
      <c r="H28" s="760"/>
    </row>
    <row r="29" spans="2:8" s="753" customFormat="1" ht="15" x14ac:dyDescent="0.25">
      <c r="B29" s="748" t="s">
        <v>2225</v>
      </c>
      <c r="C29" s="749" t="s">
        <v>2226</v>
      </c>
      <c r="D29" s="750"/>
      <c r="E29" s="751"/>
      <c r="F29" s="752"/>
      <c r="G29" s="751"/>
      <c r="H29" s="749"/>
    </row>
    <row r="30" spans="2:8" x14ac:dyDescent="0.25">
      <c r="B30" s="754">
        <v>1</v>
      </c>
      <c r="C30" s="755" t="s">
        <v>2227</v>
      </c>
      <c r="D30" s="756">
        <v>1</v>
      </c>
      <c r="E30" s="757">
        <v>45275</v>
      </c>
      <c r="F30" s="758">
        <v>45240</v>
      </c>
      <c r="G30" s="757">
        <v>45240</v>
      </c>
      <c r="H30" s="755" t="s">
        <v>2209</v>
      </c>
    </row>
    <row r="31" spans="2:8" x14ac:dyDescent="0.25">
      <c r="B31" s="754">
        <v>2</v>
      </c>
      <c r="C31" s="755" t="s">
        <v>2228</v>
      </c>
      <c r="D31" s="756">
        <v>1</v>
      </c>
      <c r="E31" s="757">
        <v>45275</v>
      </c>
      <c r="F31" s="757">
        <v>45245</v>
      </c>
      <c r="G31" s="757">
        <v>45258</v>
      </c>
      <c r="H31" s="755" t="s">
        <v>2209</v>
      </c>
    </row>
    <row r="32" spans="2:8" x14ac:dyDescent="0.25">
      <c r="B32" s="754"/>
      <c r="C32" s="764" t="s">
        <v>2229</v>
      </c>
      <c r="D32" s="756">
        <v>1</v>
      </c>
      <c r="E32" s="757">
        <v>45275</v>
      </c>
      <c r="F32" s="757">
        <v>45245</v>
      </c>
      <c r="G32" s="757">
        <v>45245</v>
      </c>
      <c r="H32" s="755" t="s">
        <v>2201</v>
      </c>
    </row>
    <row r="33" spans="2:8" x14ac:dyDescent="0.25">
      <c r="B33" s="754"/>
      <c r="C33" s="764" t="s">
        <v>2230</v>
      </c>
      <c r="D33" s="756">
        <v>1</v>
      </c>
      <c r="E33" s="757">
        <v>45275</v>
      </c>
      <c r="F33" s="757">
        <v>45246</v>
      </c>
      <c r="G33" s="757">
        <v>45247</v>
      </c>
      <c r="H33" s="755" t="s">
        <v>2209</v>
      </c>
    </row>
    <row r="34" spans="2:8" ht="28.5" x14ac:dyDescent="0.25">
      <c r="B34" s="754"/>
      <c r="C34" s="764" t="s">
        <v>2231</v>
      </c>
      <c r="D34" s="756">
        <v>1</v>
      </c>
      <c r="E34" s="757">
        <v>45275</v>
      </c>
      <c r="F34" s="757">
        <v>45247</v>
      </c>
      <c r="G34" s="757">
        <v>45247</v>
      </c>
      <c r="H34" s="755" t="s">
        <v>2201</v>
      </c>
    </row>
    <row r="35" spans="2:8" x14ac:dyDescent="0.25">
      <c r="B35" s="754"/>
      <c r="C35" s="764" t="s">
        <v>2232</v>
      </c>
      <c r="D35" s="756">
        <v>1</v>
      </c>
      <c r="E35" s="757">
        <v>45275</v>
      </c>
      <c r="F35" s="757">
        <v>45247</v>
      </c>
      <c r="G35" s="757">
        <v>45247</v>
      </c>
      <c r="H35" s="755" t="s">
        <v>2209</v>
      </c>
    </row>
    <row r="36" spans="2:8" ht="28.5" x14ac:dyDescent="0.25">
      <c r="B36" s="754"/>
      <c r="C36" s="764" t="s">
        <v>2233</v>
      </c>
      <c r="D36" s="756">
        <v>1</v>
      </c>
      <c r="E36" s="757">
        <v>45275</v>
      </c>
      <c r="F36" s="757">
        <v>45247</v>
      </c>
      <c r="G36" s="757">
        <v>45247</v>
      </c>
      <c r="H36" s="755" t="s">
        <v>2209</v>
      </c>
    </row>
    <row r="37" spans="2:8" ht="28.5" x14ac:dyDescent="0.25">
      <c r="B37" s="754"/>
      <c r="C37" s="764" t="s">
        <v>2234</v>
      </c>
      <c r="D37" s="756">
        <v>1</v>
      </c>
      <c r="E37" s="757">
        <v>45275</v>
      </c>
      <c r="F37" s="757">
        <v>45250</v>
      </c>
      <c r="G37" s="757">
        <v>45251</v>
      </c>
      <c r="H37" s="755" t="s">
        <v>2209</v>
      </c>
    </row>
    <row r="38" spans="2:8" ht="28.5" x14ac:dyDescent="0.25">
      <c r="B38" s="754"/>
      <c r="C38" s="764" t="s">
        <v>2235</v>
      </c>
      <c r="D38" s="756">
        <v>1</v>
      </c>
      <c r="E38" s="757">
        <v>45275</v>
      </c>
      <c r="F38" s="757">
        <v>45252</v>
      </c>
      <c r="G38" s="757">
        <v>45252</v>
      </c>
      <c r="H38" s="755" t="s">
        <v>2209</v>
      </c>
    </row>
    <row r="39" spans="2:8" ht="28.5" x14ac:dyDescent="0.25">
      <c r="B39" s="754"/>
      <c r="C39" s="764" t="s">
        <v>2236</v>
      </c>
      <c r="D39" s="756">
        <v>1</v>
      </c>
      <c r="E39" s="757">
        <v>45275</v>
      </c>
      <c r="F39" s="757">
        <v>45253</v>
      </c>
      <c r="G39" s="757">
        <v>45253</v>
      </c>
      <c r="H39" s="755" t="s">
        <v>2209</v>
      </c>
    </row>
    <row r="40" spans="2:8" ht="28.5" x14ac:dyDescent="0.25">
      <c r="B40" s="754"/>
      <c r="C40" s="764" t="s">
        <v>2237</v>
      </c>
      <c r="D40" s="756">
        <v>1</v>
      </c>
      <c r="E40" s="757">
        <v>45275</v>
      </c>
      <c r="F40" s="757">
        <v>45254</v>
      </c>
      <c r="G40" s="757">
        <v>45254</v>
      </c>
      <c r="H40" s="755" t="s">
        <v>2209</v>
      </c>
    </row>
    <row r="41" spans="2:8" ht="28.5" x14ac:dyDescent="0.25">
      <c r="B41" s="754"/>
      <c r="C41" s="764" t="s">
        <v>2238</v>
      </c>
      <c r="D41" s="756">
        <v>1</v>
      </c>
      <c r="E41" s="757">
        <v>45275</v>
      </c>
      <c r="F41" s="757">
        <v>45254</v>
      </c>
      <c r="G41" s="757">
        <v>45254</v>
      </c>
      <c r="H41" s="755" t="s">
        <v>2209</v>
      </c>
    </row>
    <row r="42" spans="2:8" x14ac:dyDescent="0.25">
      <c r="B42" s="754"/>
      <c r="C42" s="764" t="s">
        <v>2239</v>
      </c>
      <c r="D42" s="756">
        <v>1</v>
      </c>
      <c r="E42" s="757">
        <v>45275</v>
      </c>
      <c r="F42" s="757">
        <v>45257</v>
      </c>
      <c r="G42" s="757">
        <v>45258</v>
      </c>
      <c r="H42" s="755" t="s">
        <v>2209</v>
      </c>
    </row>
    <row r="43" spans="2:8" ht="28.5" x14ac:dyDescent="0.25">
      <c r="B43" s="754">
        <v>3</v>
      </c>
      <c r="C43" s="755" t="s">
        <v>2240</v>
      </c>
      <c r="D43" s="756">
        <v>1</v>
      </c>
      <c r="E43" s="757">
        <v>45275</v>
      </c>
      <c r="F43" s="758">
        <v>45259</v>
      </c>
      <c r="G43" s="758">
        <v>45259</v>
      </c>
      <c r="H43" s="755" t="s">
        <v>2209</v>
      </c>
    </row>
    <row r="44" spans="2:8" x14ac:dyDescent="0.25">
      <c r="B44" s="754">
        <v>4</v>
      </c>
      <c r="C44" s="755" t="s">
        <v>2241</v>
      </c>
      <c r="D44" s="756">
        <v>1</v>
      </c>
      <c r="E44" s="757">
        <v>45275</v>
      </c>
      <c r="F44" s="758">
        <v>45259</v>
      </c>
      <c r="G44" s="758">
        <v>45259</v>
      </c>
      <c r="H44" s="755" t="s">
        <v>2209</v>
      </c>
    </row>
    <row r="45" spans="2:8" ht="5.25" customHeight="1" x14ac:dyDescent="0.25">
      <c r="B45" s="759"/>
      <c r="C45" s="760"/>
      <c r="D45" s="761"/>
      <c r="E45" s="762"/>
      <c r="F45" s="763"/>
      <c r="G45" s="762"/>
      <c r="H45" s="760"/>
    </row>
    <row r="46" spans="2:8" ht="15" x14ac:dyDescent="0.25">
      <c r="B46" s="748" t="s">
        <v>2242</v>
      </c>
      <c r="C46" s="755" t="s">
        <v>2243</v>
      </c>
      <c r="D46" s="756"/>
      <c r="E46" s="757"/>
      <c r="F46" s="758"/>
      <c r="G46" s="757"/>
      <c r="H46" s="755"/>
    </row>
    <row r="47" spans="2:8" ht="28.5" x14ac:dyDescent="0.25">
      <c r="B47" s="754">
        <v>1</v>
      </c>
      <c r="C47" s="755" t="s">
        <v>2244</v>
      </c>
      <c r="D47" s="756">
        <v>1</v>
      </c>
      <c r="E47" s="757">
        <v>45275</v>
      </c>
      <c r="F47" s="758">
        <v>45258</v>
      </c>
      <c r="G47" s="758">
        <v>45259</v>
      </c>
      <c r="H47" s="755" t="s">
        <v>2209</v>
      </c>
    </row>
    <row r="48" spans="2:8" x14ac:dyDescent="0.25">
      <c r="B48" s="754">
        <v>2</v>
      </c>
      <c r="C48" s="755" t="s">
        <v>2245</v>
      </c>
      <c r="D48" s="756">
        <v>1</v>
      </c>
      <c r="E48" s="757">
        <v>45275</v>
      </c>
      <c r="F48" s="758">
        <v>45258</v>
      </c>
      <c r="G48" s="758">
        <v>45259</v>
      </c>
      <c r="H48" s="755" t="s">
        <v>2209</v>
      </c>
    </row>
    <row r="49" spans="2:8" x14ac:dyDescent="0.25">
      <c r="B49" s="754">
        <v>3</v>
      </c>
      <c r="C49" s="755" t="s">
        <v>2246</v>
      </c>
      <c r="D49" s="756">
        <v>1</v>
      </c>
      <c r="E49" s="757">
        <v>45275</v>
      </c>
      <c r="F49" s="758">
        <v>45258</v>
      </c>
      <c r="G49" s="758">
        <v>45259</v>
      </c>
      <c r="H49" s="755" t="s">
        <v>2209</v>
      </c>
    </row>
    <row r="50" spans="2:8" x14ac:dyDescent="0.25">
      <c r="B50" s="754">
        <v>4</v>
      </c>
      <c r="C50" s="755" t="s">
        <v>2247</v>
      </c>
      <c r="D50" s="756">
        <v>1</v>
      </c>
      <c r="E50" s="757">
        <v>45275</v>
      </c>
      <c r="F50" s="758">
        <v>45258</v>
      </c>
      <c r="G50" s="758">
        <v>45259</v>
      </c>
      <c r="H50" s="755" t="s">
        <v>2209</v>
      </c>
    </row>
    <row r="51" spans="2:8" ht="28.5" x14ac:dyDescent="0.25">
      <c r="B51" s="754">
        <v>5</v>
      </c>
      <c r="C51" s="755" t="s">
        <v>2248</v>
      </c>
      <c r="D51" s="756">
        <v>1</v>
      </c>
      <c r="E51" s="757">
        <v>45275</v>
      </c>
      <c r="F51" s="758">
        <v>45258</v>
      </c>
      <c r="G51" s="758">
        <v>45259</v>
      </c>
      <c r="H51" s="755" t="s">
        <v>2209</v>
      </c>
    </row>
    <row r="52" spans="2:8" ht="28.5" x14ac:dyDescent="0.25">
      <c r="B52" s="754">
        <v>6</v>
      </c>
      <c r="C52" s="755" t="s">
        <v>2249</v>
      </c>
      <c r="D52" s="756">
        <v>1</v>
      </c>
      <c r="E52" s="757">
        <v>45275</v>
      </c>
      <c r="F52" s="758">
        <v>45258</v>
      </c>
      <c r="G52" s="758">
        <v>45259</v>
      </c>
      <c r="H52" s="755" t="s">
        <v>2209</v>
      </c>
    </row>
    <row r="53" spans="2:8" ht="28.5" x14ac:dyDescent="0.25">
      <c r="B53" s="754">
        <v>7</v>
      </c>
      <c r="C53" s="755" t="s">
        <v>2250</v>
      </c>
      <c r="D53" s="756">
        <v>1</v>
      </c>
      <c r="E53" s="757">
        <v>45275</v>
      </c>
      <c r="F53" s="758">
        <v>45258</v>
      </c>
      <c r="G53" s="758">
        <v>45259</v>
      </c>
      <c r="H53" s="755" t="s">
        <v>2209</v>
      </c>
    </row>
    <row r="54" spans="2:8" x14ac:dyDescent="0.25">
      <c r="B54" s="754">
        <v>8</v>
      </c>
      <c r="C54" s="755" t="s">
        <v>2251</v>
      </c>
      <c r="D54" s="756">
        <v>1</v>
      </c>
      <c r="E54" s="757">
        <v>45275</v>
      </c>
      <c r="F54" s="758">
        <v>45258</v>
      </c>
      <c r="G54" s="758">
        <v>45259</v>
      </c>
      <c r="H54" s="755" t="s">
        <v>2209</v>
      </c>
    </row>
    <row r="55" spans="2:8" ht="28.5" x14ac:dyDescent="0.25">
      <c r="B55" s="754">
        <v>9</v>
      </c>
      <c r="C55" s="755" t="s">
        <v>2252</v>
      </c>
      <c r="D55" s="756">
        <v>1</v>
      </c>
      <c r="E55" s="757">
        <v>45275</v>
      </c>
      <c r="F55" s="758">
        <v>45258</v>
      </c>
      <c r="G55" s="758">
        <v>45259</v>
      </c>
      <c r="H55" s="755" t="s">
        <v>2209</v>
      </c>
    </row>
    <row r="56" spans="2:8" ht="28.5" x14ac:dyDescent="0.25">
      <c r="B56" s="754">
        <v>10</v>
      </c>
      <c r="C56" s="755" t="s">
        <v>2253</v>
      </c>
      <c r="D56" s="756">
        <v>1</v>
      </c>
      <c r="E56" s="757">
        <v>45275</v>
      </c>
      <c r="F56" s="758">
        <v>45258</v>
      </c>
      <c r="G56" s="758">
        <v>45259</v>
      </c>
      <c r="H56" s="755" t="s">
        <v>2209</v>
      </c>
    </row>
    <row r="57" spans="2:8" ht="4.5" customHeight="1" x14ac:dyDescent="0.25">
      <c r="B57" s="759"/>
      <c r="C57" s="760"/>
      <c r="D57" s="761"/>
      <c r="E57" s="762"/>
      <c r="F57" s="763"/>
      <c r="G57" s="762"/>
      <c r="H57" s="760"/>
    </row>
    <row r="58" spans="2:8" s="753" customFormat="1" ht="15" x14ac:dyDescent="0.25">
      <c r="B58" s="748" t="s">
        <v>2254</v>
      </c>
      <c r="C58" s="749" t="s">
        <v>2255</v>
      </c>
      <c r="D58" s="750"/>
      <c r="E58" s="751"/>
      <c r="F58" s="752"/>
      <c r="G58" s="751"/>
      <c r="H58" s="749"/>
    </row>
    <row r="59" spans="2:8" x14ac:dyDescent="0.25">
      <c r="B59" s="754">
        <v>1</v>
      </c>
      <c r="C59" s="755" t="s">
        <v>2256</v>
      </c>
      <c r="D59" s="756">
        <v>0.8</v>
      </c>
      <c r="E59" s="757">
        <v>45264</v>
      </c>
      <c r="F59" s="758">
        <v>45260</v>
      </c>
      <c r="G59" s="758">
        <v>45260</v>
      </c>
      <c r="H59" s="755" t="s">
        <v>2257</v>
      </c>
    </row>
    <row r="60" spans="2:8" ht="28.5" x14ac:dyDescent="0.25">
      <c r="B60" s="754">
        <v>2</v>
      </c>
      <c r="C60" s="755" t="s">
        <v>2258</v>
      </c>
      <c r="D60" s="756">
        <v>0</v>
      </c>
      <c r="E60" s="757">
        <v>45264</v>
      </c>
      <c r="F60" s="758"/>
      <c r="G60" s="758"/>
      <c r="H60" s="755" t="s">
        <v>2259</v>
      </c>
    </row>
    <row r="61" spans="2:8" ht="4.5" customHeight="1" x14ac:dyDescent="0.25">
      <c r="B61" s="759"/>
      <c r="C61" s="760"/>
      <c r="D61" s="761"/>
      <c r="E61" s="762"/>
      <c r="F61" s="763"/>
      <c r="G61" s="762"/>
      <c r="H61" s="760"/>
    </row>
    <row r="62" spans="2:8" s="753" customFormat="1" ht="15" x14ac:dyDescent="0.25">
      <c r="B62" s="748" t="s">
        <v>2260</v>
      </c>
      <c r="C62" s="749" t="s">
        <v>2261</v>
      </c>
      <c r="D62" s="750"/>
      <c r="E62" s="751"/>
      <c r="F62" s="752"/>
      <c r="G62" s="751"/>
      <c r="H62" s="749"/>
    </row>
    <row r="63" spans="2:8" ht="28.5" x14ac:dyDescent="0.25">
      <c r="B63" s="754">
        <v>1</v>
      </c>
      <c r="C63" s="755" t="s">
        <v>2262</v>
      </c>
      <c r="D63" s="756">
        <v>0</v>
      </c>
      <c r="E63" s="757">
        <v>45282</v>
      </c>
      <c r="F63" s="758"/>
      <c r="G63" s="757"/>
      <c r="H63" s="755" t="s">
        <v>2259</v>
      </c>
    </row>
    <row r="64" spans="2:8" ht="28.5" x14ac:dyDescent="0.25">
      <c r="B64" s="754">
        <v>2</v>
      </c>
      <c r="C64" s="755" t="s">
        <v>2263</v>
      </c>
      <c r="D64" s="756">
        <v>0</v>
      </c>
      <c r="E64" s="757">
        <v>45289</v>
      </c>
      <c r="F64" s="758"/>
      <c r="G64" s="757"/>
      <c r="H64" s="755" t="s">
        <v>2259</v>
      </c>
    </row>
    <row r="65" spans="2:8" x14ac:dyDescent="0.25">
      <c r="B65" s="765"/>
      <c r="C65" s="766"/>
      <c r="D65" s="767"/>
      <c r="E65" s="768"/>
      <c r="F65" s="769"/>
      <c r="G65" s="768"/>
      <c r="H65" s="766"/>
    </row>
    <row r="66" spans="2:8" ht="4.5" customHeight="1" x14ac:dyDescent="0.25">
      <c r="B66" s="759"/>
      <c r="C66" s="760"/>
      <c r="D66" s="761"/>
      <c r="E66" s="762"/>
      <c r="F66" s="763"/>
      <c r="G66" s="762"/>
      <c r="H66" s="760"/>
    </row>
    <row r="67" spans="2:8" s="753" customFormat="1" ht="30" x14ac:dyDescent="0.25">
      <c r="B67" s="770"/>
      <c r="C67" s="771" t="s">
        <v>2264</v>
      </c>
      <c r="D67" s="772">
        <f>AVERAGE(D5:D66)</f>
        <v>0.89148936170212767</v>
      </c>
      <c r="E67" s="773"/>
      <c r="F67" s="774"/>
      <c r="G67" s="773"/>
      <c r="H67" s="775"/>
    </row>
    <row r="68" spans="2:8" s="753" customFormat="1" ht="15" x14ac:dyDescent="0.25">
      <c r="B68" s="747"/>
      <c r="C68" s="776"/>
      <c r="D68" s="777"/>
      <c r="E68" s="778"/>
      <c r="F68" s="779"/>
      <c r="G68" s="778"/>
      <c r="H68" s="776"/>
    </row>
    <row r="69" spans="2:8" s="753" customFormat="1" ht="19.5" x14ac:dyDescent="0.25">
      <c r="B69" s="780" t="s">
        <v>2265</v>
      </c>
      <c r="C69" s="780"/>
      <c r="D69" s="780"/>
      <c r="E69" s="780"/>
      <c r="F69" s="780"/>
      <c r="G69" s="780"/>
      <c r="H69" s="780"/>
    </row>
    <row r="70" spans="2:8" ht="4.5" customHeight="1" x14ac:dyDescent="0.25">
      <c r="B70" s="759"/>
      <c r="C70" s="760"/>
      <c r="D70" s="761"/>
      <c r="E70" s="762"/>
      <c r="F70" s="763"/>
      <c r="G70" s="762"/>
      <c r="H70" s="760"/>
    </row>
    <row r="71" spans="2:8" s="753" customFormat="1" ht="15" x14ac:dyDescent="0.25">
      <c r="B71" s="748" t="s">
        <v>2266</v>
      </c>
      <c r="C71" s="749" t="s">
        <v>2267</v>
      </c>
      <c r="D71" s="750"/>
      <c r="E71" s="751"/>
      <c r="F71" s="752"/>
      <c r="G71" s="751"/>
      <c r="H71" s="749"/>
    </row>
    <row r="72" spans="2:8" ht="28.5" x14ac:dyDescent="0.25">
      <c r="B72" s="754">
        <v>1</v>
      </c>
      <c r="C72" s="755" t="s">
        <v>2268</v>
      </c>
      <c r="D72" s="756">
        <v>1</v>
      </c>
      <c r="E72" s="758">
        <v>45313</v>
      </c>
      <c r="F72" s="758">
        <v>45313</v>
      </c>
      <c r="G72" s="758"/>
      <c r="H72" s="755" t="s">
        <v>2209</v>
      </c>
    </row>
    <row r="73" spans="2:8" ht="28.5" x14ac:dyDescent="0.25">
      <c r="B73" s="754">
        <v>2</v>
      </c>
      <c r="C73" s="755" t="s">
        <v>2269</v>
      </c>
      <c r="D73" s="756">
        <v>1</v>
      </c>
      <c r="E73" s="758">
        <v>45446</v>
      </c>
      <c r="F73" s="758">
        <v>45379</v>
      </c>
      <c r="G73" s="758"/>
      <c r="H73" s="755" t="s">
        <v>2270</v>
      </c>
    </row>
    <row r="74" spans="2:8" ht="28.5" x14ac:dyDescent="0.25">
      <c r="B74" s="754">
        <v>3</v>
      </c>
      <c r="C74" s="755" t="s">
        <v>2271</v>
      </c>
      <c r="D74" s="756">
        <v>0</v>
      </c>
      <c r="E74" s="757">
        <v>45443</v>
      </c>
      <c r="F74" s="758">
        <v>45292</v>
      </c>
      <c r="G74" s="757"/>
      <c r="H74" s="755" t="s">
        <v>2272</v>
      </c>
    </row>
    <row r="75" spans="2:8" ht="4.5" customHeight="1" x14ac:dyDescent="0.25">
      <c r="B75" s="759"/>
      <c r="C75" s="760"/>
      <c r="D75" s="761"/>
      <c r="E75" s="762"/>
      <c r="F75" s="763"/>
      <c r="G75" s="762"/>
      <c r="H75" s="760"/>
    </row>
    <row r="76" spans="2:8" s="753" customFormat="1" ht="15" x14ac:dyDescent="0.25">
      <c r="B76" s="748" t="s">
        <v>2273</v>
      </c>
      <c r="C76" s="749" t="s">
        <v>2274</v>
      </c>
      <c r="D76" s="750"/>
      <c r="E76" s="751"/>
      <c r="F76" s="752"/>
      <c r="G76" s="751"/>
      <c r="H76" s="749"/>
    </row>
    <row r="77" spans="2:8" x14ac:dyDescent="0.25">
      <c r="B77" s="754">
        <v>1</v>
      </c>
      <c r="C77" s="755" t="s">
        <v>2275</v>
      </c>
      <c r="D77" s="756">
        <v>0</v>
      </c>
      <c r="E77" s="758">
        <v>45447</v>
      </c>
      <c r="F77" s="758">
        <v>45447</v>
      </c>
      <c r="G77" s="758"/>
      <c r="H77" s="755" t="s">
        <v>2272</v>
      </c>
    </row>
    <row r="78" spans="2:8" x14ac:dyDescent="0.25">
      <c r="B78" s="754">
        <v>3</v>
      </c>
      <c r="C78" s="755" t="s">
        <v>2276</v>
      </c>
      <c r="D78" s="756">
        <v>0</v>
      </c>
      <c r="E78" s="758">
        <v>45447</v>
      </c>
      <c r="F78" s="758">
        <v>45447</v>
      </c>
      <c r="G78" s="758"/>
      <c r="H78" s="755" t="s">
        <v>2272</v>
      </c>
    </row>
    <row r="79" spans="2:8" x14ac:dyDescent="0.25">
      <c r="B79" s="754">
        <v>3</v>
      </c>
      <c r="C79" s="755" t="s">
        <v>2277</v>
      </c>
      <c r="D79" s="756">
        <v>0</v>
      </c>
      <c r="E79" s="758">
        <v>45447</v>
      </c>
      <c r="F79" s="758">
        <v>45447</v>
      </c>
      <c r="G79" s="758"/>
      <c r="H79" s="755" t="s">
        <v>2272</v>
      </c>
    </row>
    <row r="80" spans="2:8" x14ac:dyDescent="0.25">
      <c r="B80" s="754">
        <v>4</v>
      </c>
      <c r="C80" s="755" t="s">
        <v>2278</v>
      </c>
      <c r="D80" s="756">
        <v>0</v>
      </c>
      <c r="E80" s="758">
        <v>45447</v>
      </c>
      <c r="F80" s="758">
        <v>45447</v>
      </c>
      <c r="G80" s="758"/>
      <c r="H80" s="755" t="s">
        <v>2272</v>
      </c>
    </row>
    <row r="81" spans="2:8" x14ac:dyDescent="0.25">
      <c r="B81" s="754">
        <v>5</v>
      </c>
      <c r="C81" s="755" t="s">
        <v>2279</v>
      </c>
      <c r="D81" s="756">
        <v>0</v>
      </c>
      <c r="E81" s="758">
        <v>45447</v>
      </c>
      <c r="F81" s="758">
        <v>45447</v>
      </c>
      <c r="G81" s="758"/>
      <c r="H81" s="755" t="s">
        <v>2272</v>
      </c>
    </row>
    <row r="82" spans="2:8" ht="4.5" customHeight="1" x14ac:dyDescent="0.25">
      <c r="B82" s="759"/>
      <c r="C82" s="760"/>
      <c r="D82" s="761"/>
      <c r="E82" s="762"/>
      <c r="F82" s="763"/>
      <c r="G82" s="762"/>
      <c r="H82" s="760"/>
    </row>
    <row r="83" spans="2:8" s="753" customFormat="1" ht="15" x14ac:dyDescent="0.25">
      <c r="B83" s="748" t="s">
        <v>2280</v>
      </c>
      <c r="C83" s="749" t="s">
        <v>2281</v>
      </c>
      <c r="D83" s="750"/>
      <c r="E83" s="751"/>
      <c r="F83" s="752"/>
      <c r="G83" s="751"/>
      <c r="H83" s="749"/>
    </row>
    <row r="84" spans="2:8" x14ac:dyDescent="0.25">
      <c r="B84" s="754">
        <v>1</v>
      </c>
      <c r="C84" s="755" t="s">
        <v>2282</v>
      </c>
      <c r="D84" s="756">
        <v>0</v>
      </c>
      <c r="E84" s="757"/>
      <c r="F84" s="758"/>
      <c r="G84" s="757"/>
      <c r="H84" s="755" t="s">
        <v>2272</v>
      </c>
    </row>
    <row r="85" spans="2:8" x14ac:dyDescent="0.25">
      <c r="B85" s="754">
        <v>2</v>
      </c>
      <c r="C85" s="755" t="s">
        <v>2283</v>
      </c>
      <c r="D85" s="756">
        <v>0</v>
      </c>
      <c r="E85" s="757"/>
      <c r="F85" s="758"/>
      <c r="G85" s="757"/>
      <c r="H85" s="755" t="s">
        <v>2272</v>
      </c>
    </row>
    <row r="86" spans="2:8" x14ac:dyDescent="0.25">
      <c r="B86" s="754">
        <v>3</v>
      </c>
      <c r="C86" s="755" t="s">
        <v>2284</v>
      </c>
      <c r="D86" s="756">
        <v>0</v>
      </c>
      <c r="E86" s="757"/>
      <c r="F86" s="758"/>
      <c r="G86" s="757"/>
      <c r="H86" s="755" t="s">
        <v>2272</v>
      </c>
    </row>
    <row r="87" spans="2:8" x14ac:dyDescent="0.25">
      <c r="B87" s="754">
        <v>4</v>
      </c>
      <c r="C87" s="755" t="s">
        <v>2285</v>
      </c>
      <c r="D87" s="756">
        <v>0</v>
      </c>
      <c r="E87" s="757"/>
      <c r="F87" s="758"/>
      <c r="G87" s="757"/>
      <c r="H87" s="755" t="s">
        <v>2272</v>
      </c>
    </row>
    <row r="88" spans="2:8" ht="4.5" customHeight="1" x14ac:dyDescent="0.25">
      <c r="B88" s="759"/>
      <c r="C88" s="760"/>
      <c r="D88" s="761"/>
      <c r="E88" s="762"/>
      <c r="F88" s="763"/>
      <c r="G88" s="762"/>
      <c r="H88" s="760"/>
    </row>
    <row r="89" spans="2:8" s="753" customFormat="1" ht="15" x14ac:dyDescent="0.25">
      <c r="B89" s="748" t="s">
        <v>2286</v>
      </c>
      <c r="C89" s="749" t="s">
        <v>2287</v>
      </c>
      <c r="D89" s="750"/>
      <c r="E89" s="751"/>
      <c r="F89" s="752"/>
      <c r="G89" s="751"/>
      <c r="H89" s="749"/>
    </row>
    <row r="90" spans="2:8" x14ac:dyDescent="0.25">
      <c r="B90" s="754">
        <v>1</v>
      </c>
      <c r="C90" s="755" t="s">
        <v>2288</v>
      </c>
      <c r="D90" s="756">
        <v>0</v>
      </c>
      <c r="E90" s="757"/>
      <c r="F90" s="758"/>
      <c r="G90" s="757"/>
      <c r="H90" s="755" t="s">
        <v>2272</v>
      </c>
    </row>
    <row r="91" spans="2:8" x14ac:dyDescent="0.25">
      <c r="B91" s="754">
        <v>2</v>
      </c>
      <c r="C91" s="755" t="s">
        <v>2289</v>
      </c>
      <c r="D91" s="756">
        <v>0</v>
      </c>
      <c r="E91" s="757"/>
      <c r="F91" s="758"/>
      <c r="G91" s="757"/>
      <c r="H91" s="755" t="s">
        <v>2272</v>
      </c>
    </row>
    <row r="92" spans="2:8" ht="4.5" customHeight="1" x14ac:dyDescent="0.25">
      <c r="B92" s="759"/>
      <c r="C92" s="760"/>
      <c r="D92" s="761"/>
      <c r="E92" s="762"/>
      <c r="F92" s="763"/>
      <c r="G92" s="762"/>
      <c r="H92" s="760"/>
    </row>
    <row r="93" spans="2:8" s="753" customFormat="1" ht="15" x14ac:dyDescent="0.25">
      <c r="B93" s="748" t="s">
        <v>2290</v>
      </c>
      <c r="C93" s="749" t="s">
        <v>2291</v>
      </c>
      <c r="D93" s="750"/>
      <c r="E93" s="751"/>
      <c r="F93" s="752"/>
      <c r="G93" s="751"/>
      <c r="H93" s="749"/>
    </row>
    <row r="94" spans="2:8" x14ac:dyDescent="0.25">
      <c r="B94" s="754">
        <v>1</v>
      </c>
      <c r="C94" s="755" t="s">
        <v>2292</v>
      </c>
      <c r="D94" s="756">
        <v>0</v>
      </c>
      <c r="E94" s="757"/>
      <c r="F94" s="758"/>
      <c r="G94" s="757"/>
      <c r="H94" s="755" t="s">
        <v>2272</v>
      </c>
    </row>
    <row r="95" spans="2:8" x14ac:dyDescent="0.25">
      <c r="B95" s="754">
        <v>2</v>
      </c>
      <c r="C95" s="755" t="s">
        <v>2293</v>
      </c>
      <c r="D95" s="756">
        <v>0</v>
      </c>
      <c r="E95" s="757"/>
      <c r="F95" s="758"/>
      <c r="G95" s="757"/>
      <c r="H95" s="755" t="s">
        <v>2272</v>
      </c>
    </row>
    <row r="96" spans="2:8" ht="4.5" customHeight="1" x14ac:dyDescent="0.25">
      <c r="B96" s="759"/>
      <c r="C96" s="760"/>
      <c r="D96" s="761"/>
      <c r="E96" s="762"/>
      <c r="F96" s="763"/>
      <c r="G96" s="762"/>
      <c r="H96" s="760"/>
    </row>
    <row r="97" spans="3:4" ht="30" x14ac:dyDescent="0.25">
      <c r="C97" s="771" t="s">
        <v>2264</v>
      </c>
      <c r="D97" s="781">
        <f>AVERAGE(D71:D96)</f>
        <v>0.125</v>
      </c>
    </row>
  </sheetData>
  <mergeCells count="2">
    <mergeCell ref="B2:H2"/>
    <mergeCell ref="B69:H69"/>
  </mergeCells>
  <printOptions horizontalCentered="1"/>
  <pageMargins left="0.23622047244094491" right="0.23622047244094491" top="0.74803149606299213" bottom="0.74803149606299213" header="0.31496062992125984" footer="0.31496062992125984"/>
  <pageSetup paperSize="9" scale="6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AI87"/>
  <sheetViews>
    <sheetView showGridLines="0" topLeftCell="D1" zoomScaleNormal="100" workbookViewId="0">
      <selection activeCell="I19" sqref="I19"/>
    </sheetView>
  </sheetViews>
  <sheetFormatPr defaultRowHeight="15" x14ac:dyDescent="0.25"/>
  <cols>
    <col min="2" max="3" width="4.140625" customWidth="1"/>
    <col min="12" max="12" width="9.140625" customWidth="1"/>
    <col min="35" max="35" width="5.140625" customWidth="1"/>
    <col min="36" max="36" width="4.140625" customWidth="1"/>
  </cols>
  <sheetData>
    <row r="2" spans="3:35" ht="15.75" thickBot="1" x14ac:dyDescent="0.3"/>
    <row r="3" spans="3:35" x14ac:dyDescent="0.25">
      <c r="C3" s="132" t="s">
        <v>424</v>
      </c>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4"/>
    </row>
    <row r="4" spans="3:35" x14ac:dyDescent="0.25">
      <c r="C4" s="135"/>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7"/>
    </row>
    <row r="5" spans="3:35" x14ac:dyDescent="0.25">
      <c r="C5" s="135"/>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7"/>
    </row>
    <row r="6" spans="3:35" x14ac:dyDescent="0.25">
      <c r="C6" s="47"/>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9"/>
    </row>
    <row r="7" spans="3:35" x14ac:dyDescent="0.25">
      <c r="C7" s="47"/>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9"/>
    </row>
    <row r="8" spans="3:35" x14ac:dyDescent="0.25">
      <c r="C8" s="47"/>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9"/>
    </row>
    <row r="9" spans="3:35" x14ac:dyDescent="0.25">
      <c r="C9" s="47"/>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9"/>
    </row>
    <row r="10" spans="3:35" x14ac:dyDescent="0.25">
      <c r="C10" s="47"/>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9"/>
    </row>
    <row r="11" spans="3:35" x14ac:dyDescent="0.25">
      <c r="C11" s="47"/>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9"/>
    </row>
    <row r="12" spans="3:35" x14ac:dyDescent="0.25">
      <c r="C12" s="47"/>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9"/>
    </row>
    <row r="13" spans="3:35" x14ac:dyDescent="0.25">
      <c r="C13" s="47"/>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9"/>
    </row>
    <row r="14" spans="3:35" x14ac:dyDescent="0.25">
      <c r="C14" s="47"/>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9"/>
    </row>
    <row r="15" spans="3:35" x14ac:dyDescent="0.25">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9"/>
    </row>
    <row r="16" spans="3:35" x14ac:dyDescent="0.25">
      <c r="C16" s="47"/>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9"/>
    </row>
    <row r="17" spans="3:35" x14ac:dyDescent="0.25">
      <c r="C17" s="47"/>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9"/>
    </row>
    <row r="18" spans="3:35" x14ac:dyDescent="0.25">
      <c r="C18" s="47"/>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9"/>
    </row>
    <row r="19" spans="3:35" x14ac:dyDescent="0.25">
      <c r="C19" s="47"/>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9"/>
    </row>
    <row r="20" spans="3:35" x14ac:dyDescent="0.25">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9"/>
    </row>
    <row r="21" spans="3:35" x14ac:dyDescent="0.25">
      <c r="C21" s="47"/>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9"/>
    </row>
    <row r="22" spans="3:35" x14ac:dyDescent="0.25">
      <c r="C22" s="47"/>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9"/>
    </row>
    <row r="23" spans="3:35" x14ac:dyDescent="0.25">
      <c r="C23" s="47"/>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9"/>
    </row>
    <row r="24" spans="3:35" x14ac:dyDescent="0.25">
      <c r="C24" s="47"/>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9"/>
    </row>
    <row r="25" spans="3:35" x14ac:dyDescent="0.25">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9"/>
    </row>
    <row r="26" spans="3:35" x14ac:dyDescent="0.25">
      <c r="C26" s="47"/>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9"/>
    </row>
    <row r="27" spans="3:35" x14ac:dyDescent="0.25">
      <c r="C27" s="47"/>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9"/>
    </row>
    <row r="28" spans="3:35" x14ac:dyDescent="0.25">
      <c r="C28" s="47"/>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9"/>
    </row>
    <row r="29" spans="3:35" x14ac:dyDescent="0.25">
      <c r="C29" s="47"/>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9"/>
    </row>
    <row r="30" spans="3:35" x14ac:dyDescent="0.25">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9"/>
    </row>
    <row r="31" spans="3:35" x14ac:dyDescent="0.25">
      <c r="C31" s="47"/>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9"/>
    </row>
    <row r="32" spans="3:35" x14ac:dyDescent="0.25">
      <c r="C32" s="47"/>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9"/>
    </row>
    <row r="33" spans="3:35" x14ac:dyDescent="0.25">
      <c r="C33" s="47"/>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9"/>
    </row>
    <row r="34" spans="3:35" x14ac:dyDescent="0.25">
      <c r="C34" s="47"/>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9"/>
    </row>
    <row r="35" spans="3:35" x14ac:dyDescent="0.25">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9"/>
    </row>
    <row r="36" spans="3:35" x14ac:dyDescent="0.25">
      <c r="C36" s="47"/>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9"/>
    </row>
    <row r="37" spans="3:35" x14ac:dyDescent="0.25">
      <c r="C37" s="47"/>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9"/>
    </row>
    <row r="38" spans="3:35" x14ac:dyDescent="0.25">
      <c r="C38" s="47"/>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9"/>
    </row>
    <row r="39" spans="3:35" x14ac:dyDescent="0.25">
      <c r="C39" s="47"/>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9"/>
    </row>
    <row r="40" spans="3:35" x14ac:dyDescent="0.25">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9"/>
    </row>
    <row r="41" spans="3:35" x14ac:dyDescent="0.25">
      <c r="C41" s="47"/>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9"/>
    </row>
    <row r="42" spans="3:35" x14ac:dyDescent="0.25">
      <c r="C42" s="47"/>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9"/>
    </row>
    <row r="43" spans="3:35" x14ac:dyDescent="0.25">
      <c r="C43" s="47"/>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9"/>
    </row>
    <row r="44" spans="3:35" x14ac:dyDescent="0.25">
      <c r="C44" s="47"/>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9"/>
    </row>
    <row r="45" spans="3:35" x14ac:dyDescent="0.25">
      <c r="C45" s="47"/>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9"/>
    </row>
    <row r="46" spans="3:35" x14ac:dyDescent="0.25">
      <c r="C46" s="47"/>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9"/>
    </row>
    <row r="47" spans="3:35" x14ac:dyDescent="0.25">
      <c r="C47" s="47"/>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9"/>
    </row>
    <row r="48" spans="3:35" x14ac:dyDescent="0.25">
      <c r="C48" s="47"/>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9"/>
    </row>
    <row r="49" spans="3:35" x14ac:dyDescent="0.25">
      <c r="C49" s="47"/>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9"/>
    </row>
    <row r="50" spans="3:35" x14ac:dyDescent="0.25">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9"/>
    </row>
    <row r="51" spans="3:35" x14ac:dyDescent="0.25">
      <c r="C51" s="47"/>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9"/>
    </row>
    <row r="52" spans="3:35" x14ac:dyDescent="0.25">
      <c r="C52" s="47"/>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9"/>
    </row>
    <row r="53" spans="3:35" x14ac:dyDescent="0.25">
      <c r="C53" s="47"/>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9"/>
    </row>
    <row r="54" spans="3:35" x14ac:dyDescent="0.25">
      <c r="C54" s="47"/>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9"/>
    </row>
    <row r="55" spans="3:35" x14ac:dyDescent="0.25">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9"/>
    </row>
    <row r="56" spans="3:35" x14ac:dyDescent="0.25">
      <c r="C56" s="47"/>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9"/>
    </row>
    <row r="57" spans="3:35" x14ac:dyDescent="0.25">
      <c r="C57" s="47"/>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9"/>
    </row>
    <row r="58" spans="3:35" x14ac:dyDescent="0.25">
      <c r="C58" s="47"/>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9"/>
    </row>
    <row r="59" spans="3:35" x14ac:dyDescent="0.25">
      <c r="C59" s="47"/>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9"/>
    </row>
    <row r="60" spans="3:35" x14ac:dyDescent="0.25">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9"/>
    </row>
    <row r="61" spans="3:35" x14ac:dyDescent="0.25">
      <c r="C61" s="47"/>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9"/>
    </row>
    <row r="62" spans="3:35" x14ac:dyDescent="0.25">
      <c r="C62" s="47"/>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9"/>
    </row>
    <row r="63" spans="3:35" x14ac:dyDescent="0.25">
      <c r="C63" s="47"/>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9"/>
    </row>
    <row r="64" spans="3:35" x14ac:dyDescent="0.25">
      <c r="C64" s="47"/>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9"/>
    </row>
    <row r="65" spans="3:35" x14ac:dyDescent="0.25">
      <c r="C65" s="47"/>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9"/>
    </row>
    <row r="66" spans="3:35" x14ac:dyDescent="0.25">
      <c r="C66" s="47"/>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9"/>
    </row>
    <row r="67" spans="3:35" x14ac:dyDescent="0.25">
      <c r="C67" s="47"/>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9"/>
    </row>
    <row r="68" spans="3:35" x14ac:dyDescent="0.25">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9"/>
    </row>
    <row r="69" spans="3:35" x14ac:dyDescent="0.25">
      <c r="C69" s="47"/>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9"/>
    </row>
    <row r="70" spans="3:35" x14ac:dyDescent="0.25">
      <c r="C70" s="47"/>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9"/>
    </row>
    <row r="71" spans="3:35" ht="15.75" thickBot="1" x14ac:dyDescent="0.3">
      <c r="C71" s="50"/>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2"/>
    </row>
    <row r="72" spans="3:35" x14ac:dyDescent="0.25">
      <c r="C72" s="53"/>
      <c r="D72" s="138" t="s">
        <v>425</v>
      </c>
      <c r="E72" s="139"/>
      <c r="F72" s="139"/>
      <c r="G72" s="139"/>
      <c r="H72" s="139"/>
      <c r="I72" s="139"/>
      <c r="J72" s="139"/>
      <c r="K72" s="139"/>
      <c r="L72" s="139"/>
      <c r="M72" s="139"/>
      <c r="N72" s="139"/>
      <c r="O72" s="139"/>
      <c r="P72" s="139"/>
      <c r="Q72" s="139"/>
      <c r="R72" s="140"/>
      <c r="T72" s="141" t="s">
        <v>426</v>
      </c>
      <c r="U72" s="139"/>
      <c r="V72" s="139"/>
      <c r="W72" s="139"/>
      <c r="X72" s="139"/>
      <c r="Y72" s="139"/>
      <c r="Z72" s="139"/>
      <c r="AA72" s="139"/>
      <c r="AB72" s="139"/>
      <c r="AC72" s="139"/>
      <c r="AD72" s="139"/>
      <c r="AE72" s="139"/>
      <c r="AF72" s="139"/>
      <c r="AG72" s="139"/>
      <c r="AH72" s="139"/>
      <c r="AI72" s="54"/>
    </row>
    <row r="73" spans="3:35" x14ac:dyDescent="0.25">
      <c r="C73" s="55"/>
      <c r="D73" s="56"/>
      <c r="E73" s="57" t="s">
        <v>427</v>
      </c>
      <c r="F73" s="57"/>
      <c r="G73" s="57"/>
      <c r="H73" s="57"/>
      <c r="I73" s="56"/>
      <c r="J73" s="57" t="s">
        <v>428</v>
      </c>
      <c r="K73" s="57"/>
      <c r="L73" s="57"/>
      <c r="M73" s="57"/>
      <c r="N73" s="56"/>
      <c r="O73" s="57" t="s">
        <v>429</v>
      </c>
      <c r="P73" s="57"/>
      <c r="Q73" s="57"/>
      <c r="R73" s="58"/>
      <c r="T73" s="59"/>
      <c r="U73" s="57" t="s">
        <v>427</v>
      </c>
      <c r="V73" s="57"/>
      <c r="W73" s="57"/>
      <c r="X73" s="57"/>
      <c r="Y73" s="56"/>
      <c r="Z73" s="57" t="s">
        <v>428</v>
      </c>
      <c r="AA73" s="57"/>
      <c r="AB73" s="57"/>
      <c r="AC73" s="57"/>
      <c r="AD73" s="56"/>
      <c r="AE73" s="57" t="s">
        <v>429</v>
      </c>
      <c r="AF73" s="57"/>
      <c r="AG73" s="57"/>
      <c r="AH73" s="57"/>
      <c r="AI73" s="60"/>
    </row>
    <row r="74" spans="3:35" s="63" customFormat="1" ht="36" customHeight="1" x14ac:dyDescent="0.2">
      <c r="C74" s="61"/>
      <c r="D74" s="62">
        <v>1</v>
      </c>
      <c r="E74" s="128" t="s">
        <v>430</v>
      </c>
      <c r="F74" s="128"/>
      <c r="G74" s="128"/>
      <c r="H74" s="128"/>
      <c r="I74" s="62">
        <v>1</v>
      </c>
      <c r="J74" s="128" t="s">
        <v>431</v>
      </c>
      <c r="K74" s="128"/>
      <c r="L74" s="128"/>
      <c r="M74" s="128"/>
      <c r="N74" s="62">
        <v>1</v>
      </c>
      <c r="O74" s="128" t="s">
        <v>432</v>
      </c>
      <c r="P74" s="128"/>
      <c r="Q74" s="128"/>
      <c r="R74" s="129"/>
      <c r="T74" s="64">
        <v>1</v>
      </c>
      <c r="U74" s="128" t="s">
        <v>433</v>
      </c>
      <c r="V74" s="128"/>
      <c r="W74" s="128"/>
      <c r="X74" s="128"/>
      <c r="Y74" s="62">
        <v>1</v>
      </c>
      <c r="Z74" s="128" t="s">
        <v>434</v>
      </c>
      <c r="AA74" s="128"/>
      <c r="AB74" s="128"/>
      <c r="AC74" s="128"/>
      <c r="AD74" s="62">
        <v>1</v>
      </c>
      <c r="AE74" s="128" t="s">
        <v>435</v>
      </c>
      <c r="AF74" s="128"/>
      <c r="AG74" s="128"/>
      <c r="AH74" s="128"/>
      <c r="AI74" s="65"/>
    </row>
    <row r="75" spans="3:35" ht="25.5" customHeight="1" x14ac:dyDescent="0.25">
      <c r="C75" s="55"/>
      <c r="D75" s="62">
        <v>2</v>
      </c>
      <c r="E75" s="130" t="s">
        <v>436</v>
      </c>
      <c r="F75" s="130"/>
      <c r="G75" s="130"/>
      <c r="H75" s="130"/>
      <c r="I75" s="62">
        <v>2</v>
      </c>
      <c r="J75" s="128" t="s">
        <v>437</v>
      </c>
      <c r="K75" s="130"/>
      <c r="L75" s="130"/>
      <c r="M75" s="130"/>
      <c r="N75" s="62">
        <v>2</v>
      </c>
      <c r="O75" s="128" t="s">
        <v>438</v>
      </c>
      <c r="P75" s="128"/>
      <c r="Q75" s="128"/>
      <c r="R75" s="129"/>
      <c r="T75" s="64">
        <v>2</v>
      </c>
      <c r="U75" s="128" t="s">
        <v>439</v>
      </c>
      <c r="V75" s="130"/>
      <c r="W75" s="130"/>
      <c r="X75" s="130"/>
      <c r="Y75" s="62">
        <v>2</v>
      </c>
      <c r="Z75" s="128" t="s">
        <v>440</v>
      </c>
      <c r="AA75" s="130"/>
      <c r="AB75" s="130"/>
      <c r="AC75" s="130"/>
      <c r="AD75" s="62">
        <v>2</v>
      </c>
      <c r="AE75" s="128" t="s">
        <v>441</v>
      </c>
      <c r="AF75" s="128"/>
      <c r="AG75" s="128"/>
      <c r="AH75" s="128"/>
      <c r="AI75" s="60"/>
    </row>
    <row r="76" spans="3:35" ht="23.25" customHeight="1" x14ac:dyDescent="0.25">
      <c r="C76" s="55"/>
      <c r="D76" s="62">
        <v>3</v>
      </c>
      <c r="E76" s="128" t="s">
        <v>442</v>
      </c>
      <c r="F76" s="128"/>
      <c r="G76" s="128"/>
      <c r="H76" s="128"/>
      <c r="I76" s="62">
        <v>3</v>
      </c>
      <c r="J76" s="128" t="s">
        <v>443</v>
      </c>
      <c r="K76" s="128"/>
      <c r="L76" s="128"/>
      <c r="M76" s="128"/>
      <c r="N76" s="62">
        <v>3</v>
      </c>
      <c r="O76" s="128" t="s">
        <v>444</v>
      </c>
      <c r="P76" s="128"/>
      <c r="Q76" s="128"/>
      <c r="R76" s="129"/>
      <c r="T76" s="64">
        <v>3</v>
      </c>
      <c r="U76" s="128" t="s">
        <v>445</v>
      </c>
      <c r="V76" s="128"/>
      <c r="W76" s="128"/>
      <c r="X76" s="128"/>
      <c r="Y76" s="62">
        <v>3</v>
      </c>
      <c r="Z76" s="128" t="s">
        <v>446</v>
      </c>
      <c r="AA76" s="128"/>
      <c r="AB76" s="128"/>
      <c r="AC76" s="128"/>
      <c r="AD76" s="62">
        <v>3</v>
      </c>
      <c r="AE76" s="128" t="s">
        <v>447</v>
      </c>
      <c r="AF76" s="128"/>
      <c r="AG76" s="128"/>
      <c r="AH76" s="128"/>
      <c r="AI76" s="60"/>
    </row>
    <row r="77" spans="3:35" ht="24" customHeight="1" x14ac:dyDescent="0.25">
      <c r="C77" s="55"/>
      <c r="D77" s="62">
        <v>4</v>
      </c>
      <c r="E77" s="128" t="s">
        <v>448</v>
      </c>
      <c r="F77" s="128"/>
      <c r="G77" s="128"/>
      <c r="H77" s="128"/>
      <c r="I77" s="62">
        <v>4</v>
      </c>
      <c r="J77" s="128" t="s">
        <v>449</v>
      </c>
      <c r="K77" s="128"/>
      <c r="L77" s="128"/>
      <c r="M77" s="128"/>
      <c r="N77" s="62">
        <v>4</v>
      </c>
      <c r="O77" s="128" t="s">
        <v>450</v>
      </c>
      <c r="P77" s="128"/>
      <c r="Q77" s="128"/>
      <c r="R77" s="129"/>
      <c r="T77" s="64">
        <v>4</v>
      </c>
      <c r="U77" s="128" t="s">
        <v>451</v>
      </c>
      <c r="V77" s="128"/>
      <c r="W77" s="128"/>
      <c r="X77" s="128"/>
      <c r="Y77" s="62">
        <v>4</v>
      </c>
      <c r="Z77" s="128" t="s">
        <v>452</v>
      </c>
      <c r="AA77" s="128"/>
      <c r="AB77" s="128"/>
      <c r="AC77" s="128"/>
      <c r="AD77" s="62">
        <v>4</v>
      </c>
      <c r="AE77" s="128" t="s">
        <v>453</v>
      </c>
      <c r="AF77" s="128"/>
      <c r="AG77" s="128"/>
      <c r="AH77" s="128"/>
      <c r="AI77" s="60"/>
    </row>
    <row r="78" spans="3:35" ht="23.25" customHeight="1" x14ac:dyDescent="0.25">
      <c r="C78" s="55"/>
      <c r="D78" s="62">
        <v>5</v>
      </c>
      <c r="E78" s="128" t="s">
        <v>454</v>
      </c>
      <c r="F78" s="128"/>
      <c r="G78" s="128"/>
      <c r="H78" s="128"/>
      <c r="I78" s="62">
        <v>5</v>
      </c>
      <c r="J78" s="128" t="s">
        <v>455</v>
      </c>
      <c r="K78" s="128"/>
      <c r="L78" s="128"/>
      <c r="M78" s="128"/>
      <c r="N78" s="62">
        <v>5</v>
      </c>
      <c r="O78" s="128" t="s">
        <v>456</v>
      </c>
      <c r="P78" s="130"/>
      <c r="Q78" s="130"/>
      <c r="R78" s="131"/>
      <c r="T78" s="64"/>
      <c r="U78" s="128"/>
      <c r="V78" s="128"/>
      <c r="W78" s="128"/>
      <c r="X78" s="128"/>
      <c r="Y78" s="62">
        <v>5</v>
      </c>
      <c r="Z78" s="128" t="s">
        <v>457</v>
      </c>
      <c r="AA78" s="128"/>
      <c r="AB78" s="128"/>
      <c r="AC78" s="128"/>
      <c r="AD78" s="62">
        <v>5</v>
      </c>
      <c r="AE78" s="128" t="s">
        <v>458</v>
      </c>
      <c r="AF78" s="130"/>
      <c r="AG78" s="130"/>
      <c r="AH78" s="130"/>
      <c r="AI78" s="60"/>
    </row>
    <row r="79" spans="3:35" ht="24" customHeight="1" x14ac:dyDescent="0.25">
      <c r="C79" s="55"/>
      <c r="D79" s="62"/>
      <c r="E79" s="128"/>
      <c r="F79" s="128"/>
      <c r="G79" s="128"/>
      <c r="H79" s="128"/>
      <c r="I79" s="62">
        <v>6</v>
      </c>
      <c r="J79" s="128" t="s">
        <v>459</v>
      </c>
      <c r="K79" s="128"/>
      <c r="L79" s="128"/>
      <c r="M79" s="128"/>
      <c r="N79" s="62">
        <v>6</v>
      </c>
      <c r="O79" s="128" t="s">
        <v>460</v>
      </c>
      <c r="P79" s="128"/>
      <c r="Q79" s="128"/>
      <c r="R79" s="129"/>
      <c r="T79" s="64"/>
      <c r="U79" s="128"/>
      <c r="V79" s="128"/>
      <c r="W79" s="128"/>
      <c r="X79" s="128"/>
      <c r="Y79" s="62">
        <v>6</v>
      </c>
      <c r="Z79" s="128" t="s">
        <v>461</v>
      </c>
      <c r="AA79" s="128"/>
      <c r="AB79" s="128"/>
      <c r="AC79" s="128"/>
      <c r="AD79" s="62">
        <v>6</v>
      </c>
      <c r="AE79" s="128" t="s">
        <v>462</v>
      </c>
      <c r="AF79" s="130"/>
      <c r="AG79" s="130"/>
      <c r="AH79" s="130"/>
      <c r="AI79" s="60"/>
    </row>
    <row r="80" spans="3:35" ht="24" customHeight="1" x14ac:dyDescent="0.25">
      <c r="C80" s="55"/>
      <c r="D80" s="62"/>
      <c r="E80" s="128"/>
      <c r="F80" s="128"/>
      <c r="G80" s="128"/>
      <c r="H80" s="128"/>
      <c r="I80" s="48"/>
      <c r="J80" s="66"/>
      <c r="K80" s="66"/>
      <c r="L80" s="66"/>
      <c r="M80" s="66"/>
      <c r="N80" s="62">
        <v>7</v>
      </c>
      <c r="O80" s="128" t="s">
        <v>463</v>
      </c>
      <c r="P80" s="128"/>
      <c r="Q80" s="128"/>
      <c r="R80" s="129"/>
      <c r="T80" s="64"/>
      <c r="U80" s="128"/>
      <c r="V80" s="128"/>
      <c r="W80" s="128"/>
      <c r="X80" s="128"/>
      <c r="Y80" s="62">
        <v>7</v>
      </c>
      <c r="Z80" s="128" t="s">
        <v>464</v>
      </c>
      <c r="AA80" s="128"/>
      <c r="AB80" s="128"/>
      <c r="AC80" s="128"/>
      <c r="AD80" s="62">
        <v>7</v>
      </c>
      <c r="AE80" s="128" t="s">
        <v>465</v>
      </c>
      <c r="AF80" s="128"/>
      <c r="AG80" s="128"/>
      <c r="AH80" s="128"/>
      <c r="AI80" s="60"/>
    </row>
    <row r="81" spans="3:35" ht="25.5" customHeight="1" x14ac:dyDescent="0.25">
      <c r="C81" s="55"/>
      <c r="D81" s="48"/>
      <c r="E81" s="66"/>
      <c r="F81" s="66"/>
      <c r="G81" s="66"/>
      <c r="H81" s="67"/>
      <c r="I81" s="48"/>
      <c r="J81" s="66"/>
      <c r="K81" s="66"/>
      <c r="L81" s="66"/>
      <c r="M81" s="66"/>
      <c r="N81" s="48"/>
      <c r="O81" s="66"/>
      <c r="P81" s="66"/>
      <c r="Q81" s="66"/>
      <c r="R81" s="68"/>
      <c r="T81" s="55"/>
      <c r="U81" s="66"/>
      <c r="V81" s="66"/>
      <c r="W81" s="66"/>
      <c r="X81" s="66"/>
      <c r="Y81" s="62">
        <v>8</v>
      </c>
      <c r="Z81" s="128" t="s">
        <v>466</v>
      </c>
      <c r="AA81" s="128"/>
      <c r="AB81" s="128"/>
      <c r="AC81" s="128"/>
      <c r="AD81" s="62">
        <v>8</v>
      </c>
      <c r="AE81" s="128" t="s">
        <v>467</v>
      </c>
      <c r="AF81" s="128"/>
      <c r="AG81" s="128"/>
      <c r="AH81" s="128"/>
      <c r="AI81" s="60"/>
    </row>
    <row r="82" spans="3:35" ht="32.25" customHeight="1" x14ac:dyDescent="0.25">
      <c r="C82" s="69"/>
      <c r="D82" s="70"/>
      <c r="E82" s="71"/>
      <c r="F82" s="71"/>
      <c r="G82" s="71"/>
      <c r="H82" s="72"/>
      <c r="I82" s="70"/>
      <c r="J82" s="71"/>
      <c r="K82" s="71"/>
      <c r="L82" s="71"/>
      <c r="M82" s="71"/>
      <c r="N82" s="70"/>
      <c r="O82" s="71"/>
      <c r="P82" s="71"/>
      <c r="Q82" s="71"/>
      <c r="R82" s="73"/>
      <c r="T82" s="69"/>
      <c r="U82" s="71"/>
      <c r="V82" s="71"/>
      <c r="W82" s="71"/>
      <c r="X82" s="71"/>
      <c r="Y82" s="74">
        <v>9</v>
      </c>
      <c r="Z82" s="126" t="s">
        <v>468</v>
      </c>
      <c r="AA82" s="126"/>
      <c r="AB82" s="126"/>
      <c r="AC82" s="126"/>
      <c r="AD82" s="75">
        <v>9</v>
      </c>
      <c r="AE82" s="126" t="s">
        <v>469</v>
      </c>
      <c r="AF82" s="126"/>
      <c r="AG82" s="126"/>
      <c r="AH82" s="126"/>
      <c r="AI82" s="76"/>
    </row>
    <row r="83" spans="3:35" x14ac:dyDescent="0.25">
      <c r="D83" s="13"/>
      <c r="E83" s="77" t="s">
        <v>427</v>
      </c>
      <c r="F83" s="77" t="s">
        <v>470</v>
      </c>
      <c r="G83" s="77" t="s">
        <v>429</v>
      </c>
      <c r="H83" s="78"/>
      <c r="AE83" s="127"/>
      <c r="AF83" s="127"/>
      <c r="AG83" s="127"/>
      <c r="AH83" s="127"/>
    </row>
    <row r="84" spans="3:35" x14ac:dyDescent="0.25">
      <c r="D84" s="79" t="s">
        <v>471</v>
      </c>
      <c r="E84" s="80">
        <v>5</v>
      </c>
      <c r="F84" s="80">
        <v>6</v>
      </c>
      <c r="G84" s="80">
        <v>7</v>
      </c>
      <c r="H84" s="78"/>
      <c r="AE84" s="127"/>
      <c r="AF84" s="127"/>
      <c r="AG84" s="127"/>
      <c r="AH84" s="127"/>
    </row>
    <row r="85" spans="3:35" x14ac:dyDescent="0.25">
      <c r="D85" s="81" t="s">
        <v>472</v>
      </c>
      <c r="E85" s="82">
        <v>4</v>
      </c>
      <c r="F85" s="82">
        <v>9</v>
      </c>
      <c r="G85" s="82">
        <v>9</v>
      </c>
      <c r="H85" s="78"/>
      <c r="AE85" s="127"/>
      <c r="AF85" s="127"/>
      <c r="AG85" s="127"/>
      <c r="AH85" s="127"/>
    </row>
    <row r="86" spans="3:35" x14ac:dyDescent="0.25">
      <c r="D86" s="83" t="s">
        <v>473</v>
      </c>
      <c r="E86" s="77">
        <f>SUM(E84:E85)</f>
        <v>9</v>
      </c>
      <c r="F86" s="77">
        <f t="shared" ref="F86:G86" si="0">SUM(F84:F85)</f>
        <v>15</v>
      </c>
      <c r="G86" s="77">
        <f t="shared" si="0"/>
        <v>16</v>
      </c>
      <c r="H86" s="78"/>
      <c r="AE86" s="127"/>
      <c r="AF86" s="127"/>
      <c r="AG86" s="127"/>
      <c r="AH86" s="127"/>
    </row>
    <row r="87" spans="3:35" x14ac:dyDescent="0.25">
      <c r="D87" s="84"/>
      <c r="E87" s="84"/>
      <c r="F87" s="84"/>
      <c r="G87" s="84"/>
      <c r="H87" s="84"/>
    </row>
  </sheetData>
  <mergeCells count="52">
    <mergeCell ref="AE75:AH75"/>
    <mergeCell ref="C3:AI5"/>
    <mergeCell ref="D72:R72"/>
    <mergeCell ref="T72:AH72"/>
    <mergeCell ref="E74:H74"/>
    <mergeCell ref="J74:M74"/>
    <mergeCell ref="O74:R74"/>
    <mergeCell ref="U74:X74"/>
    <mergeCell ref="Z74:AC74"/>
    <mergeCell ref="AE74:AH74"/>
    <mergeCell ref="E75:H75"/>
    <mergeCell ref="J75:M75"/>
    <mergeCell ref="O75:R75"/>
    <mergeCell ref="U75:X75"/>
    <mergeCell ref="Z75:AC75"/>
    <mergeCell ref="AE77:AH77"/>
    <mergeCell ref="E76:H76"/>
    <mergeCell ref="J76:M76"/>
    <mergeCell ref="O76:R76"/>
    <mergeCell ref="U76:X76"/>
    <mergeCell ref="Z76:AC76"/>
    <mergeCell ref="AE76:AH76"/>
    <mergeCell ref="E77:H77"/>
    <mergeCell ref="J77:M77"/>
    <mergeCell ref="O77:R77"/>
    <mergeCell ref="U77:X77"/>
    <mergeCell ref="Z77:AC77"/>
    <mergeCell ref="AE79:AH79"/>
    <mergeCell ref="E78:H78"/>
    <mergeCell ref="J78:M78"/>
    <mergeCell ref="O78:R78"/>
    <mergeCell ref="U78:X78"/>
    <mergeCell ref="Z78:AC78"/>
    <mergeCell ref="AE78:AH78"/>
    <mergeCell ref="E79:H79"/>
    <mergeCell ref="J79:M79"/>
    <mergeCell ref="O79:R79"/>
    <mergeCell ref="U79:X79"/>
    <mergeCell ref="Z79:AC79"/>
    <mergeCell ref="AE86:AH86"/>
    <mergeCell ref="E80:H80"/>
    <mergeCell ref="O80:R80"/>
    <mergeCell ref="U80:X80"/>
    <mergeCell ref="Z80:AC80"/>
    <mergeCell ref="AE80:AH80"/>
    <mergeCell ref="Z81:AC81"/>
    <mergeCell ref="AE81:AH81"/>
    <mergeCell ref="Z82:AC82"/>
    <mergeCell ref="AE82:AH82"/>
    <mergeCell ref="AE83:AH83"/>
    <mergeCell ref="AE84:AH84"/>
    <mergeCell ref="AE85:AH85"/>
  </mergeCells>
  <printOptions horizontalCentered="1"/>
  <pageMargins left="0" right="0" top="0" bottom="0" header="0" footer="0"/>
  <pageSetup paperSize="8" scale="6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39"/>
  <sheetViews>
    <sheetView topLeftCell="A19" workbookViewId="0">
      <selection activeCell="D30" sqref="D30"/>
    </sheetView>
  </sheetViews>
  <sheetFormatPr defaultRowHeight="15" x14ac:dyDescent="0.25"/>
  <cols>
    <col min="1" max="2" width="9.140625" style="13"/>
    <col min="3" max="3" width="16.140625" style="13" bestFit="1" customWidth="1"/>
    <col min="4" max="4" width="58" style="13" bestFit="1" customWidth="1"/>
    <col min="5" max="5" width="17.7109375" style="13" bestFit="1" customWidth="1"/>
    <col min="6" max="6" width="14" style="13" bestFit="1" customWidth="1"/>
    <col min="7" max="16384" width="9.140625" style="13"/>
  </cols>
  <sheetData>
    <row r="1" spans="3:6" ht="27" x14ac:dyDescent="0.25">
      <c r="C1" s="142" t="s">
        <v>474</v>
      </c>
      <c r="D1" s="142"/>
      <c r="E1" s="142"/>
      <c r="F1" s="142"/>
    </row>
    <row r="2" spans="3:6" x14ac:dyDescent="0.25">
      <c r="C2" s="85" t="s">
        <v>475</v>
      </c>
      <c r="E2" s="13" t="s">
        <v>476</v>
      </c>
      <c r="F2" s="86">
        <v>45306</v>
      </c>
    </row>
    <row r="3" spans="3:6" ht="31.5" x14ac:dyDescent="0.25">
      <c r="C3" s="87">
        <f>COUNTA(C12:C39)</f>
        <v>24</v>
      </c>
    </row>
    <row r="4" spans="3:6" x14ac:dyDescent="0.25">
      <c r="C4" s="88" t="s">
        <v>477</v>
      </c>
      <c r="D4" s="88" t="s">
        <v>478</v>
      </c>
      <c r="E4" s="88" t="s">
        <v>479</v>
      </c>
      <c r="F4" s="88" t="s">
        <v>480</v>
      </c>
    </row>
    <row r="5" spans="3:6" x14ac:dyDescent="0.25">
      <c r="C5" s="89" t="s">
        <v>481</v>
      </c>
      <c r="D5" s="90" t="s">
        <v>482</v>
      </c>
      <c r="E5" s="91" t="s">
        <v>483</v>
      </c>
      <c r="F5" s="91" t="s">
        <v>471</v>
      </c>
    </row>
    <row r="6" spans="3:6" x14ac:dyDescent="0.25">
      <c r="C6" s="89" t="s">
        <v>484</v>
      </c>
      <c r="D6" s="90" t="s">
        <v>485</v>
      </c>
      <c r="E6" s="89" t="s">
        <v>486</v>
      </c>
      <c r="F6" s="91" t="s">
        <v>471</v>
      </c>
    </row>
    <row r="7" spans="3:6" x14ac:dyDescent="0.25">
      <c r="C7" s="89" t="s">
        <v>487</v>
      </c>
      <c r="D7" s="90" t="s">
        <v>488</v>
      </c>
      <c r="E7" s="89" t="s">
        <v>486</v>
      </c>
      <c r="F7" s="91" t="s">
        <v>471</v>
      </c>
    </row>
    <row r="8" spans="3:6" x14ac:dyDescent="0.25">
      <c r="C8" s="89" t="s">
        <v>489</v>
      </c>
      <c r="D8" s="90" t="s">
        <v>490</v>
      </c>
      <c r="E8" s="89" t="s">
        <v>486</v>
      </c>
      <c r="F8" s="91" t="s">
        <v>471</v>
      </c>
    </row>
    <row r="9" spans="3:6" x14ac:dyDescent="0.25">
      <c r="C9" s="89" t="s">
        <v>491</v>
      </c>
      <c r="D9" s="90" t="s">
        <v>492</v>
      </c>
      <c r="E9" s="89" t="s">
        <v>486</v>
      </c>
      <c r="F9" s="91" t="s">
        <v>471</v>
      </c>
    </row>
    <row r="10" spans="3:6" x14ac:dyDescent="0.25">
      <c r="C10" s="89" t="s">
        <v>493</v>
      </c>
      <c r="D10" s="90" t="s">
        <v>494</v>
      </c>
      <c r="E10" s="91" t="s">
        <v>483</v>
      </c>
      <c r="F10" s="91" t="s">
        <v>471</v>
      </c>
    </row>
    <row r="11" spans="3:6" x14ac:dyDescent="0.25">
      <c r="C11" s="89" t="s">
        <v>495</v>
      </c>
      <c r="D11" s="90" t="s">
        <v>496</v>
      </c>
      <c r="E11" s="91" t="s">
        <v>483</v>
      </c>
      <c r="F11" s="91" t="s">
        <v>471</v>
      </c>
    </row>
    <row r="12" spans="3:6" x14ac:dyDescent="0.25">
      <c r="C12" s="89" t="s">
        <v>497</v>
      </c>
      <c r="D12" s="90" t="s">
        <v>498</v>
      </c>
      <c r="E12" s="89" t="s">
        <v>486</v>
      </c>
      <c r="F12" s="89" t="s">
        <v>499</v>
      </c>
    </row>
    <row r="13" spans="3:6" x14ac:dyDescent="0.25">
      <c r="C13" s="89" t="s">
        <v>500</v>
      </c>
      <c r="D13" s="90" t="s">
        <v>501</v>
      </c>
      <c r="E13" s="89" t="s">
        <v>502</v>
      </c>
      <c r="F13" s="89" t="s">
        <v>499</v>
      </c>
    </row>
    <row r="14" spans="3:6" x14ac:dyDescent="0.25">
      <c r="C14" s="89" t="s">
        <v>503</v>
      </c>
      <c r="D14" s="90" t="s">
        <v>504</v>
      </c>
      <c r="E14" s="89" t="s">
        <v>502</v>
      </c>
      <c r="F14" s="89" t="s">
        <v>499</v>
      </c>
    </row>
    <row r="15" spans="3:6" x14ac:dyDescent="0.25">
      <c r="C15" s="89" t="s">
        <v>505</v>
      </c>
      <c r="D15" s="90" t="s">
        <v>506</v>
      </c>
      <c r="E15" s="89" t="s">
        <v>486</v>
      </c>
      <c r="F15" s="89" t="s">
        <v>499</v>
      </c>
    </row>
    <row r="16" spans="3:6" x14ac:dyDescent="0.25">
      <c r="C16" s="89" t="s">
        <v>507</v>
      </c>
      <c r="D16" s="90" t="s">
        <v>508</v>
      </c>
      <c r="E16" s="89" t="s">
        <v>486</v>
      </c>
      <c r="F16" s="89" t="s">
        <v>509</v>
      </c>
    </row>
    <row r="17" spans="3:11" x14ac:dyDescent="0.25">
      <c r="C17" s="89" t="s">
        <v>510</v>
      </c>
      <c r="D17" s="90" t="s">
        <v>511</v>
      </c>
      <c r="E17" s="89" t="s">
        <v>502</v>
      </c>
      <c r="F17" s="89" t="s">
        <v>509</v>
      </c>
    </row>
    <row r="18" spans="3:11" x14ac:dyDescent="0.25">
      <c r="C18" s="89" t="s">
        <v>512</v>
      </c>
      <c r="D18" s="90" t="s">
        <v>513</v>
      </c>
      <c r="E18" s="89" t="s">
        <v>486</v>
      </c>
      <c r="F18" s="89" t="s">
        <v>509</v>
      </c>
    </row>
    <row r="19" spans="3:11" x14ac:dyDescent="0.25">
      <c r="C19" s="89" t="s">
        <v>514</v>
      </c>
      <c r="D19" s="90" t="s">
        <v>515</v>
      </c>
      <c r="E19" s="89" t="s">
        <v>486</v>
      </c>
      <c r="F19" s="89" t="s">
        <v>509</v>
      </c>
      <c r="I19" s="92"/>
      <c r="J19" s="92"/>
      <c r="K19" s="92"/>
    </row>
    <row r="20" spans="3:11" x14ac:dyDescent="0.25">
      <c r="C20" s="89" t="s">
        <v>516</v>
      </c>
      <c r="D20" s="90" t="s">
        <v>517</v>
      </c>
      <c r="E20" s="89" t="s">
        <v>486</v>
      </c>
      <c r="F20" s="89" t="s">
        <v>509</v>
      </c>
      <c r="I20" s="92"/>
    </row>
    <row r="21" spans="3:11" x14ac:dyDescent="0.25">
      <c r="C21" s="89" t="s">
        <v>518</v>
      </c>
      <c r="D21" s="90" t="s">
        <v>519</v>
      </c>
      <c r="E21" s="89" t="s">
        <v>486</v>
      </c>
      <c r="F21" s="89" t="s">
        <v>509</v>
      </c>
    </row>
    <row r="22" spans="3:11" x14ac:dyDescent="0.25">
      <c r="C22" s="89" t="s">
        <v>520</v>
      </c>
      <c r="D22" s="90" t="s">
        <v>521</v>
      </c>
      <c r="E22" s="89" t="s">
        <v>486</v>
      </c>
      <c r="F22" s="89" t="s">
        <v>509</v>
      </c>
    </row>
    <row r="23" spans="3:11" x14ac:dyDescent="0.25">
      <c r="C23" s="89" t="s">
        <v>522</v>
      </c>
      <c r="D23" s="90" t="s">
        <v>523</v>
      </c>
      <c r="E23" s="89" t="s">
        <v>502</v>
      </c>
      <c r="F23" s="89" t="s">
        <v>509</v>
      </c>
    </row>
    <row r="24" spans="3:11" x14ac:dyDescent="0.25">
      <c r="C24" s="89" t="s">
        <v>524</v>
      </c>
      <c r="D24" s="90" t="s">
        <v>525</v>
      </c>
      <c r="E24" s="89" t="s">
        <v>502</v>
      </c>
      <c r="F24" s="89" t="s">
        <v>509</v>
      </c>
    </row>
    <row r="25" spans="3:11" x14ac:dyDescent="0.25">
      <c r="C25" s="89" t="s">
        <v>526</v>
      </c>
      <c r="D25" s="90" t="s">
        <v>527</v>
      </c>
      <c r="E25" s="89" t="s">
        <v>486</v>
      </c>
      <c r="F25" s="89" t="s">
        <v>509</v>
      </c>
    </row>
    <row r="26" spans="3:11" x14ac:dyDescent="0.25">
      <c r="C26" s="89" t="s">
        <v>528</v>
      </c>
      <c r="D26" s="90" t="s">
        <v>529</v>
      </c>
      <c r="E26" s="89" t="s">
        <v>486</v>
      </c>
      <c r="F26" s="89" t="s">
        <v>509</v>
      </c>
    </row>
    <row r="27" spans="3:11" x14ac:dyDescent="0.25">
      <c r="C27" s="89" t="s">
        <v>530</v>
      </c>
      <c r="D27" s="90" t="s">
        <v>531</v>
      </c>
      <c r="E27" s="89" t="s">
        <v>486</v>
      </c>
      <c r="F27" s="89" t="s">
        <v>509</v>
      </c>
    </row>
    <row r="28" spans="3:11" x14ac:dyDescent="0.25">
      <c r="C28" s="89" t="s">
        <v>532</v>
      </c>
      <c r="D28" s="90" t="s">
        <v>533</v>
      </c>
      <c r="E28" s="89" t="s">
        <v>486</v>
      </c>
      <c r="F28" s="89" t="s">
        <v>509</v>
      </c>
    </row>
    <row r="29" spans="3:11" x14ac:dyDescent="0.25">
      <c r="C29" s="89" t="s">
        <v>534</v>
      </c>
      <c r="D29" s="90" t="s">
        <v>278</v>
      </c>
      <c r="E29" s="89" t="s">
        <v>486</v>
      </c>
      <c r="F29" s="89" t="s">
        <v>509</v>
      </c>
    </row>
    <row r="30" spans="3:11" ht="45" x14ac:dyDescent="0.25">
      <c r="C30" s="89" t="s">
        <v>535</v>
      </c>
      <c r="D30" s="93" t="s">
        <v>536</v>
      </c>
      <c r="E30" s="91" t="s">
        <v>483</v>
      </c>
      <c r="F30" s="89" t="s">
        <v>509</v>
      </c>
    </row>
    <row r="31" spans="3:11" x14ac:dyDescent="0.25">
      <c r="C31" s="89" t="s">
        <v>537</v>
      </c>
      <c r="D31" s="90" t="s">
        <v>538</v>
      </c>
      <c r="E31" s="91" t="s">
        <v>483</v>
      </c>
      <c r="F31" s="89" t="s">
        <v>509</v>
      </c>
    </row>
    <row r="32" spans="3:11" x14ac:dyDescent="0.25">
      <c r="C32" s="89" t="s">
        <v>539</v>
      </c>
      <c r="D32" s="93" t="s">
        <v>540</v>
      </c>
      <c r="E32" s="91" t="s">
        <v>483</v>
      </c>
      <c r="F32" s="89" t="s">
        <v>509</v>
      </c>
    </row>
    <row r="33" spans="3:6" x14ac:dyDescent="0.25">
      <c r="C33" s="89" t="s">
        <v>541</v>
      </c>
      <c r="D33" s="90" t="s">
        <v>542</v>
      </c>
      <c r="E33" s="91" t="s">
        <v>483</v>
      </c>
      <c r="F33" s="89" t="s">
        <v>509</v>
      </c>
    </row>
    <row r="34" spans="3:6" x14ac:dyDescent="0.25">
      <c r="C34" s="89" t="s">
        <v>543</v>
      </c>
      <c r="D34" s="90" t="s">
        <v>544</v>
      </c>
      <c r="E34" s="89" t="s">
        <v>486</v>
      </c>
      <c r="F34" s="89" t="s">
        <v>499</v>
      </c>
    </row>
    <row r="35" spans="3:6" x14ac:dyDescent="0.25">
      <c r="C35" s="89" t="s">
        <v>38</v>
      </c>
      <c r="D35" s="90" t="s">
        <v>545</v>
      </c>
      <c r="E35" s="89"/>
      <c r="F35" s="91"/>
    </row>
    <row r="36" spans="3:6" x14ac:dyDescent="0.25">
      <c r="C36" s="89"/>
      <c r="D36" s="90"/>
      <c r="E36" s="89"/>
      <c r="F36" s="91"/>
    </row>
    <row r="37" spans="3:6" x14ac:dyDescent="0.25">
      <c r="C37" s="89"/>
      <c r="D37" s="90"/>
      <c r="E37" s="89"/>
      <c r="F37" s="91"/>
    </row>
    <row r="38" spans="3:6" x14ac:dyDescent="0.25">
      <c r="C38" s="89"/>
      <c r="D38" s="90"/>
      <c r="E38" s="90"/>
      <c r="F38" s="90"/>
    </row>
    <row r="39" spans="3:6" ht="23.25" x14ac:dyDescent="0.25">
      <c r="C39" s="94"/>
      <c r="D39" s="95"/>
      <c r="E39" s="95"/>
      <c r="F39" s="95"/>
    </row>
  </sheetData>
  <autoFilter ref="C4:F4">
    <sortState ref="C5:F30">
      <sortCondition ref="C4"/>
    </sortState>
  </autoFilter>
  <mergeCells count="1">
    <mergeCell ref="C1:F1"/>
  </mergeCell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Q52"/>
  <sheetViews>
    <sheetView showGridLines="0" zoomScale="85" zoomScaleNormal="85" workbookViewId="0">
      <pane xSplit="4" ySplit="4" topLeftCell="G5" activePane="bottomRight" state="frozen"/>
      <selection activeCell="P60" sqref="P60"/>
      <selection pane="topRight" activeCell="P60" sqref="P60"/>
      <selection pane="bottomLeft" activeCell="P60" sqref="P60"/>
      <selection pane="bottomRight" activeCell="P66" sqref="P66"/>
    </sheetView>
  </sheetViews>
  <sheetFormatPr defaultColWidth="8.85546875" defaultRowHeight="15" x14ac:dyDescent="0.25"/>
  <cols>
    <col min="1" max="1" width="3.7109375" style="13" customWidth="1"/>
    <col min="2" max="2" width="5.85546875" style="46" bestFit="1" customWidth="1"/>
    <col min="3" max="3" width="47.5703125" style="13" customWidth="1"/>
    <col min="4" max="4" width="12.7109375" style="226" bestFit="1" customWidth="1"/>
    <col min="5" max="5" width="8.85546875" style="13"/>
    <col min="6" max="6" width="15" style="217" customWidth="1"/>
    <col min="7" max="7" width="20.85546875" style="218" bestFit="1" customWidth="1"/>
    <col min="8" max="8" width="22.7109375" style="219" customWidth="1"/>
    <col min="9" max="9" width="1.7109375" style="13" customWidth="1"/>
    <col min="10" max="10" width="5.85546875" style="46" bestFit="1" customWidth="1"/>
    <col min="11" max="11" width="30" style="46" customWidth="1"/>
    <col min="12" max="12" width="13.7109375" style="220" customWidth="1"/>
    <col min="13" max="13" width="12.28515625" style="13" customWidth="1"/>
    <col min="14" max="14" width="4.28515625" style="13" bestFit="1" customWidth="1"/>
    <col min="15" max="15" width="16.5703125" style="218" bestFit="1" customWidth="1"/>
    <col min="16" max="16" width="17.7109375" style="218" bestFit="1" customWidth="1"/>
    <col min="17" max="17" width="25" style="219" bestFit="1" customWidth="1"/>
    <col min="18" max="16384" width="8.85546875" style="13"/>
  </cols>
  <sheetData>
    <row r="1" spans="2:17" ht="18.75" x14ac:dyDescent="0.25">
      <c r="B1" s="155" t="s">
        <v>552</v>
      </c>
      <c r="C1" s="155"/>
      <c r="D1" s="155"/>
      <c r="E1" s="155"/>
      <c r="F1" s="155"/>
      <c r="G1" s="155"/>
      <c r="H1" s="155"/>
      <c r="J1" s="156" t="s">
        <v>553</v>
      </c>
      <c r="K1" s="156"/>
      <c r="L1" s="156"/>
      <c r="M1" s="156"/>
      <c r="N1" s="156"/>
      <c r="O1" s="156"/>
      <c r="P1" s="156"/>
      <c r="Q1" s="156"/>
    </row>
    <row r="3" spans="2:17" ht="24" customHeight="1" x14ac:dyDescent="0.25">
      <c r="B3" s="157" t="s">
        <v>4</v>
      </c>
      <c r="C3" s="157" t="s">
        <v>554</v>
      </c>
      <c r="D3" s="157" t="s">
        <v>555</v>
      </c>
      <c r="E3" s="157" t="s">
        <v>475</v>
      </c>
      <c r="F3" s="158" t="s">
        <v>556</v>
      </c>
      <c r="G3" s="159" t="s">
        <v>557</v>
      </c>
      <c r="H3" s="160" t="s">
        <v>558</v>
      </c>
      <c r="J3" s="157" t="s">
        <v>4</v>
      </c>
      <c r="K3" s="157" t="s">
        <v>554</v>
      </c>
      <c r="L3" s="161" t="s">
        <v>559</v>
      </c>
      <c r="M3" s="157" t="s">
        <v>475</v>
      </c>
      <c r="N3" s="157" t="s">
        <v>560</v>
      </c>
      <c r="O3" s="162" t="s">
        <v>556</v>
      </c>
      <c r="P3" s="159" t="s">
        <v>557</v>
      </c>
      <c r="Q3" s="160" t="s">
        <v>561</v>
      </c>
    </row>
    <row r="4" spans="2:17" s="167" customFormat="1" ht="9.75" customHeight="1" x14ac:dyDescent="0.25">
      <c r="B4" s="163"/>
      <c r="C4" s="163"/>
      <c r="D4" s="163"/>
      <c r="E4" s="163"/>
      <c r="F4" s="164"/>
      <c r="G4" s="165"/>
      <c r="H4" s="166"/>
      <c r="J4" s="163"/>
      <c r="K4" s="163"/>
      <c r="L4" s="168"/>
      <c r="M4" s="163"/>
      <c r="N4" s="163"/>
      <c r="O4" s="169"/>
      <c r="P4" s="165"/>
      <c r="Q4" s="166"/>
    </row>
    <row r="5" spans="2:17" ht="15" customHeight="1" x14ac:dyDescent="0.25">
      <c r="B5" s="170">
        <v>1</v>
      </c>
      <c r="C5" s="171" t="s">
        <v>562</v>
      </c>
      <c r="D5" s="172" t="s">
        <v>563</v>
      </c>
      <c r="E5" s="171">
        <v>1</v>
      </c>
      <c r="F5" s="173">
        <v>75000000</v>
      </c>
      <c r="G5" s="174">
        <f t="shared" ref="G5:G13" si="0">E5*F5</f>
        <v>75000000</v>
      </c>
      <c r="H5" s="175" t="s">
        <v>564</v>
      </c>
      <c r="J5" s="176">
        <v>1</v>
      </c>
      <c r="K5" s="177" t="s">
        <v>565</v>
      </c>
      <c r="L5" s="178">
        <v>1100003</v>
      </c>
      <c r="M5" s="179">
        <v>1</v>
      </c>
      <c r="N5" s="179"/>
      <c r="O5" s="180">
        <v>7458500</v>
      </c>
      <c r="P5" s="180">
        <f t="shared" ref="P5:P15" si="1">M5*O5</f>
        <v>7458500</v>
      </c>
      <c r="Q5" s="181" t="s">
        <v>566</v>
      </c>
    </row>
    <row r="6" spans="2:17" ht="30.75" customHeight="1" x14ac:dyDescent="0.25">
      <c r="B6" s="182"/>
      <c r="C6" s="183"/>
      <c r="D6" s="184"/>
      <c r="E6" s="183"/>
      <c r="F6" s="185"/>
      <c r="G6" s="186"/>
      <c r="H6" s="187"/>
      <c r="J6" s="188"/>
      <c r="K6" s="189" t="s">
        <v>567</v>
      </c>
      <c r="L6" s="190">
        <v>1100003</v>
      </c>
      <c r="M6" s="90">
        <v>1</v>
      </c>
      <c r="N6" s="90"/>
      <c r="O6" s="186">
        <v>32149500</v>
      </c>
      <c r="P6" s="186">
        <f t="shared" si="1"/>
        <v>32149500</v>
      </c>
      <c r="Q6" s="191" t="s">
        <v>568</v>
      </c>
    </row>
    <row r="7" spans="2:17" ht="30.75" customHeight="1" x14ac:dyDescent="0.25">
      <c r="B7" s="182"/>
      <c r="C7" s="183"/>
      <c r="D7" s="184"/>
      <c r="E7" s="183"/>
      <c r="F7" s="185"/>
      <c r="G7" s="186"/>
      <c r="H7" s="187"/>
      <c r="J7" s="188"/>
      <c r="K7" s="189" t="s">
        <v>569</v>
      </c>
      <c r="L7" s="190">
        <v>1100003</v>
      </c>
      <c r="M7" s="90">
        <v>1</v>
      </c>
      <c r="N7" s="90"/>
      <c r="O7" s="186">
        <v>1100000</v>
      </c>
      <c r="P7" s="186">
        <f t="shared" si="1"/>
        <v>1100000</v>
      </c>
      <c r="Q7" s="192">
        <v>45371</v>
      </c>
    </row>
    <row r="8" spans="2:17" ht="15" customHeight="1" x14ac:dyDescent="0.25">
      <c r="B8" s="188">
        <v>2</v>
      </c>
      <c r="C8" s="90" t="s">
        <v>570</v>
      </c>
      <c r="D8" s="193" t="s">
        <v>563</v>
      </c>
      <c r="E8" s="90">
        <v>1</v>
      </c>
      <c r="F8" s="185">
        <v>100000000</v>
      </c>
      <c r="G8" s="186">
        <f t="shared" si="0"/>
        <v>100000000</v>
      </c>
      <c r="H8" s="187" t="s">
        <v>564</v>
      </c>
      <c r="J8" s="188">
        <v>2</v>
      </c>
      <c r="K8" s="194"/>
      <c r="L8" s="190"/>
      <c r="M8" s="90"/>
      <c r="N8" s="90"/>
      <c r="O8" s="186"/>
      <c r="P8" s="186">
        <f t="shared" si="1"/>
        <v>0</v>
      </c>
      <c r="Q8" s="187"/>
    </row>
    <row r="9" spans="2:17" x14ac:dyDescent="0.25">
      <c r="B9" s="188">
        <v>3</v>
      </c>
      <c r="C9" s="90" t="s">
        <v>571</v>
      </c>
      <c r="D9" s="193" t="s">
        <v>563</v>
      </c>
      <c r="E9" s="90">
        <v>1</v>
      </c>
      <c r="F9" s="185">
        <v>75000000</v>
      </c>
      <c r="G9" s="186">
        <f t="shared" si="0"/>
        <v>75000000</v>
      </c>
      <c r="H9" s="187" t="s">
        <v>564</v>
      </c>
      <c r="J9" s="188">
        <v>3</v>
      </c>
      <c r="K9" s="194"/>
      <c r="L9" s="190"/>
      <c r="M9" s="90"/>
      <c r="N9" s="90"/>
      <c r="O9" s="186"/>
      <c r="P9" s="186">
        <f t="shared" si="1"/>
        <v>0</v>
      </c>
      <c r="Q9" s="187"/>
    </row>
    <row r="10" spans="2:17" ht="15" customHeight="1" x14ac:dyDescent="0.25">
      <c r="B10" s="188">
        <v>4</v>
      </c>
      <c r="C10" s="90" t="s">
        <v>572</v>
      </c>
      <c r="D10" s="195" t="s">
        <v>573</v>
      </c>
      <c r="E10" s="90">
        <v>40</v>
      </c>
      <c r="F10" s="185">
        <v>1200000</v>
      </c>
      <c r="G10" s="186">
        <f t="shared" si="0"/>
        <v>48000000</v>
      </c>
      <c r="H10" s="187" t="s">
        <v>564</v>
      </c>
      <c r="J10" s="188">
        <v>4</v>
      </c>
      <c r="K10" s="194"/>
      <c r="L10" s="190"/>
      <c r="M10" s="90"/>
      <c r="N10" s="90"/>
      <c r="O10" s="186"/>
      <c r="P10" s="186">
        <f t="shared" si="1"/>
        <v>0</v>
      </c>
      <c r="Q10" s="187"/>
    </row>
    <row r="11" spans="2:17" ht="15" customHeight="1" x14ac:dyDescent="0.25">
      <c r="B11" s="188">
        <v>5</v>
      </c>
      <c r="C11" s="90" t="s">
        <v>574</v>
      </c>
      <c r="D11" s="195" t="s">
        <v>573</v>
      </c>
      <c r="E11" s="90">
        <v>1</v>
      </c>
      <c r="F11" s="185">
        <v>30000000</v>
      </c>
      <c r="G11" s="186">
        <f t="shared" si="0"/>
        <v>30000000</v>
      </c>
      <c r="H11" s="187" t="s">
        <v>564</v>
      </c>
      <c r="J11" s="188">
        <v>5</v>
      </c>
      <c r="K11" s="194"/>
      <c r="L11" s="190"/>
      <c r="M11" s="90"/>
      <c r="N11" s="90"/>
      <c r="O11" s="186"/>
      <c r="P11" s="186">
        <f t="shared" si="1"/>
        <v>0</v>
      </c>
      <c r="Q11" s="187"/>
    </row>
    <row r="12" spans="2:17" ht="15" customHeight="1" x14ac:dyDescent="0.25">
      <c r="B12" s="188">
        <v>6</v>
      </c>
      <c r="C12" s="90" t="s">
        <v>575</v>
      </c>
      <c r="D12" s="196" t="s">
        <v>576</v>
      </c>
      <c r="E12" s="90">
        <v>1</v>
      </c>
      <c r="F12" s="185">
        <v>275000000</v>
      </c>
      <c r="G12" s="186">
        <f>E12*F12</f>
        <v>275000000</v>
      </c>
      <c r="H12" s="187" t="s">
        <v>564</v>
      </c>
      <c r="J12" s="188">
        <v>6</v>
      </c>
      <c r="K12" s="194"/>
      <c r="L12" s="190"/>
      <c r="M12" s="90"/>
      <c r="N12" s="90"/>
      <c r="O12" s="186"/>
      <c r="P12" s="186">
        <f t="shared" si="1"/>
        <v>0</v>
      </c>
      <c r="Q12" s="187"/>
    </row>
    <row r="13" spans="2:17" x14ac:dyDescent="0.25">
      <c r="B13" s="188">
        <v>7</v>
      </c>
      <c r="C13" s="90" t="s">
        <v>577</v>
      </c>
      <c r="D13" s="197" t="s">
        <v>29</v>
      </c>
      <c r="E13" s="90">
        <v>1</v>
      </c>
      <c r="F13" s="185">
        <v>80000000</v>
      </c>
      <c r="G13" s="186">
        <f t="shared" si="0"/>
        <v>80000000</v>
      </c>
      <c r="H13" s="187" t="s">
        <v>564</v>
      </c>
      <c r="J13" s="188">
        <v>7</v>
      </c>
      <c r="K13" s="194"/>
      <c r="L13" s="190"/>
      <c r="M13" s="90"/>
      <c r="N13" s="90"/>
      <c r="O13" s="186"/>
      <c r="P13" s="186">
        <f t="shared" si="1"/>
        <v>0</v>
      </c>
      <c r="Q13" s="187"/>
    </row>
    <row r="14" spans="2:17" x14ac:dyDescent="0.25">
      <c r="B14" s="188">
        <v>8</v>
      </c>
      <c r="C14" s="90" t="s">
        <v>578</v>
      </c>
      <c r="D14" s="198" t="s">
        <v>579</v>
      </c>
      <c r="E14" s="90">
        <v>1</v>
      </c>
      <c r="F14" s="185">
        <v>170000000</v>
      </c>
      <c r="G14" s="186">
        <f>E14*F14</f>
        <v>170000000</v>
      </c>
      <c r="H14" s="187" t="s">
        <v>564</v>
      </c>
      <c r="J14" s="188">
        <v>8</v>
      </c>
      <c r="K14" s="194"/>
      <c r="L14" s="190"/>
      <c r="M14" s="90"/>
      <c r="N14" s="90"/>
      <c r="O14" s="186"/>
      <c r="P14" s="186">
        <f t="shared" si="1"/>
        <v>0</v>
      </c>
      <c r="Q14" s="187"/>
    </row>
    <row r="15" spans="2:17" x14ac:dyDescent="0.25">
      <c r="B15" s="188">
        <v>9</v>
      </c>
      <c r="C15" s="90" t="s">
        <v>580</v>
      </c>
      <c r="D15" s="198" t="s">
        <v>579</v>
      </c>
      <c r="E15" s="90">
        <v>1</v>
      </c>
      <c r="F15" s="185">
        <v>500000000</v>
      </c>
      <c r="G15" s="186">
        <f>E15*F15</f>
        <v>500000000</v>
      </c>
      <c r="H15" s="187" t="s">
        <v>564</v>
      </c>
      <c r="J15" s="188">
        <v>9</v>
      </c>
      <c r="K15" s="194"/>
      <c r="L15" s="190"/>
      <c r="M15" s="90"/>
      <c r="N15" s="90"/>
      <c r="O15" s="186"/>
      <c r="P15" s="186">
        <f t="shared" si="1"/>
        <v>0</v>
      </c>
      <c r="Q15" s="187"/>
    </row>
    <row r="16" spans="2:17" x14ac:dyDescent="0.25">
      <c r="B16" s="199"/>
      <c r="C16" s="200"/>
      <c r="D16" s="201"/>
      <c r="E16" s="200"/>
      <c r="F16" s="202"/>
      <c r="G16" s="203">
        <f>SUM(G5:G15)</f>
        <v>1353000000</v>
      </c>
      <c r="H16" s="204"/>
      <c r="J16" s="199"/>
      <c r="K16" s="205"/>
      <c r="L16" s="206"/>
      <c r="M16" s="200"/>
      <c r="N16" s="200"/>
      <c r="O16" s="207" t="s">
        <v>581</v>
      </c>
      <c r="P16" s="203">
        <f>SUM(P5:P15)</f>
        <v>40708000</v>
      </c>
      <c r="Q16" s="204"/>
    </row>
    <row r="18" spans="2:17" ht="45" x14ac:dyDescent="0.25">
      <c r="B18" s="176">
        <v>1</v>
      </c>
      <c r="C18" s="208" t="s">
        <v>582</v>
      </c>
      <c r="D18" s="209" t="s">
        <v>563</v>
      </c>
      <c r="E18" s="179">
        <v>1</v>
      </c>
      <c r="F18" s="210">
        <v>150000000</v>
      </c>
      <c r="G18" s="180">
        <f t="shared" ref="G18:G23" si="2">E18*F18</f>
        <v>150000000</v>
      </c>
      <c r="H18" s="181" t="s">
        <v>583</v>
      </c>
      <c r="J18" s="176">
        <v>1</v>
      </c>
      <c r="K18" s="176"/>
      <c r="L18" s="178" t="s">
        <v>584</v>
      </c>
      <c r="M18" s="179"/>
      <c r="N18" s="179"/>
      <c r="O18" s="180"/>
      <c r="P18" s="180">
        <f t="shared" ref="P18:P28" si="3">M18*O18</f>
        <v>0</v>
      </c>
      <c r="Q18" s="181"/>
    </row>
    <row r="19" spans="2:17" ht="45" x14ac:dyDescent="0.25">
      <c r="B19" s="188">
        <v>2</v>
      </c>
      <c r="C19" s="211" t="s">
        <v>585</v>
      </c>
      <c r="D19" s="193" t="s">
        <v>563</v>
      </c>
      <c r="E19" s="90">
        <v>1</v>
      </c>
      <c r="F19" s="185">
        <v>125000000</v>
      </c>
      <c r="G19" s="186">
        <f t="shared" si="2"/>
        <v>125000000</v>
      </c>
      <c r="H19" s="187" t="s">
        <v>583</v>
      </c>
      <c r="J19" s="188">
        <v>2</v>
      </c>
      <c r="K19" s="190" t="s">
        <v>586</v>
      </c>
      <c r="L19" s="190" t="s">
        <v>584</v>
      </c>
      <c r="M19" s="90">
        <v>1</v>
      </c>
      <c r="N19" s="90" t="s">
        <v>587</v>
      </c>
      <c r="O19" s="186">
        <v>79499000</v>
      </c>
      <c r="P19" s="186">
        <f t="shared" si="3"/>
        <v>79499000</v>
      </c>
      <c r="Q19" s="212" t="s">
        <v>588</v>
      </c>
    </row>
    <row r="20" spans="2:17" ht="45" x14ac:dyDescent="0.25">
      <c r="B20" s="188">
        <v>3</v>
      </c>
      <c r="C20" s="211" t="s">
        <v>589</v>
      </c>
      <c r="D20" s="193" t="s">
        <v>563</v>
      </c>
      <c r="E20" s="90">
        <v>1</v>
      </c>
      <c r="F20" s="185">
        <v>40000000</v>
      </c>
      <c r="G20" s="186">
        <f t="shared" si="2"/>
        <v>40000000</v>
      </c>
      <c r="H20" s="187" t="s">
        <v>583</v>
      </c>
      <c r="J20" s="188">
        <v>3</v>
      </c>
      <c r="K20" s="188"/>
      <c r="L20" s="190" t="s">
        <v>584</v>
      </c>
      <c r="M20" s="90"/>
      <c r="N20" s="90"/>
      <c r="O20" s="186"/>
      <c r="P20" s="186">
        <f t="shared" si="3"/>
        <v>0</v>
      </c>
      <c r="Q20" s="187"/>
    </row>
    <row r="21" spans="2:17" ht="45" x14ac:dyDescent="0.25">
      <c r="B21" s="188">
        <v>4</v>
      </c>
      <c r="C21" s="211" t="s">
        <v>590</v>
      </c>
      <c r="D21" s="193" t="s">
        <v>563</v>
      </c>
      <c r="E21" s="90">
        <v>1</v>
      </c>
      <c r="F21" s="185">
        <v>40000000</v>
      </c>
      <c r="G21" s="186">
        <f t="shared" si="2"/>
        <v>40000000</v>
      </c>
      <c r="H21" s="187" t="s">
        <v>583</v>
      </c>
      <c r="J21" s="188">
        <v>4</v>
      </c>
      <c r="K21" s="188"/>
      <c r="L21" s="190" t="s">
        <v>584</v>
      </c>
      <c r="M21" s="90"/>
      <c r="N21" s="90"/>
      <c r="O21" s="186"/>
      <c r="P21" s="186">
        <f t="shared" si="3"/>
        <v>0</v>
      </c>
      <c r="Q21" s="187"/>
    </row>
    <row r="22" spans="2:17" ht="45" x14ac:dyDescent="0.25">
      <c r="B22" s="188">
        <v>5</v>
      </c>
      <c r="C22" s="211" t="s">
        <v>591</v>
      </c>
      <c r="D22" s="193" t="s">
        <v>563</v>
      </c>
      <c r="E22" s="90">
        <v>1</v>
      </c>
      <c r="F22" s="185">
        <v>30000000</v>
      </c>
      <c r="G22" s="186">
        <f t="shared" si="2"/>
        <v>30000000</v>
      </c>
      <c r="H22" s="187" t="s">
        <v>583</v>
      </c>
      <c r="J22" s="188">
        <v>5</v>
      </c>
      <c r="K22" s="188"/>
      <c r="L22" s="190" t="s">
        <v>584</v>
      </c>
      <c r="M22" s="90"/>
      <c r="N22" s="90"/>
      <c r="O22" s="186"/>
      <c r="P22" s="186">
        <f t="shared" si="3"/>
        <v>0</v>
      </c>
      <c r="Q22" s="187"/>
    </row>
    <row r="23" spans="2:17" ht="45" x14ac:dyDescent="0.25">
      <c r="B23" s="188">
        <v>6</v>
      </c>
      <c r="C23" s="211" t="s">
        <v>592</v>
      </c>
      <c r="D23" s="193" t="s">
        <v>563</v>
      </c>
      <c r="E23" s="90">
        <v>1</v>
      </c>
      <c r="F23" s="185">
        <v>75000000</v>
      </c>
      <c r="G23" s="186">
        <f t="shared" si="2"/>
        <v>75000000</v>
      </c>
      <c r="H23" s="187" t="s">
        <v>583</v>
      </c>
      <c r="J23" s="188">
        <v>6</v>
      </c>
      <c r="K23" s="188"/>
      <c r="L23" s="190" t="s">
        <v>584</v>
      </c>
      <c r="M23" s="90"/>
      <c r="N23" s="90"/>
      <c r="O23" s="186"/>
      <c r="P23" s="186">
        <f t="shared" si="3"/>
        <v>0</v>
      </c>
      <c r="Q23" s="187"/>
    </row>
    <row r="24" spans="2:17" ht="15" customHeight="1" x14ac:dyDescent="0.25">
      <c r="B24" s="188">
        <v>7</v>
      </c>
      <c r="C24" s="90" t="s">
        <v>593</v>
      </c>
      <c r="D24" s="195" t="s">
        <v>573</v>
      </c>
      <c r="E24" s="90">
        <v>2</v>
      </c>
      <c r="F24" s="185">
        <v>18000000</v>
      </c>
      <c r="G24" s="186">
        <f>E24*F24</f>
        <v>36000000</v>
      </c>
      <c r="H24" s="187" t="s">
        <v>583</v>
      </c>
      <c r="J24" s="188">
        <v>7</v>
      </c>
      <c r="K24" s="188"/>
      <c r="L24" s="190"/>
      <c r="M24" s="90"/>
      <c r="N24" s="90"/>
      <c r="O24" s="186"/>
      <c r="P24" s="186">
        <f t="shared" si="3"/>
        <v>0</v>
      </c>
      <c r="Q24" s="187"/>
    </row>
    <row r="25" spans="2:17" ht="15" customHeight="1" x14ac:dyDescent="0.25">
      <c r="B25" s="188">
        <v>8</v>
      </c>
      <c r="C25" s="90" t="s">
        <v>594</v>
      </c>
      <c r="D25" s="195" t="s">
        <v>573</v>
      </c>
      <c r="E25" s="90">
        <v>1</v>
      </c>
      <c r="F25" s="185">
        <v>30000000</v>
      </c>
      <c r="G25" s="186">
        <f>E25*F25</f>
        <v>30000000</v>
      </c>
      <c r="H25" s="187" t="s">
        <v>583</v>
      </c>
      <c r="J25" s="188">
        <v>8</v>
      </c>
      <c r="K25" s="188"/>
      <c r="L25" s="190"/>
      <c r="M25" s="90"/>
      <c r="N25" s="90"/>
      <c r="O25" s="186"/>
      <c r="P25" s="186">
        <f t="shared" si="3"/>
        <v>0</v>
      </c>
      <c r="Q25" s="187"/>
    </row>
    <row r="26" spans="2:17" ht="15" customHeight="1" x14ac:dyDescent="0.25">
      <c r="B26" s="188">
        <v>9</v>
      </c>
      <c r="C26" s="90" t="s">
        <v>595</v>
      </c>
      <c r="D26" s="195" t="s">
        <v>573</v>
      </c>
      <c r="E26" s="90">
        <v>1</v>
      </c>
      <c r="F26" s="185">
        <v>5000000</v>
      </c>
      <c r="G26" s="186">
        <f>E26*F26</f>
        <v>5000000</v>
      </c>
      <c r="H26" s="187" t="s">
        <v>583</v>
      </c>
      <c r="J26" s="188">
        <v>9</v>
      </c>
      <c r="K26" s="188"/>
      <c r="L26" s="190"/>
      <c r="M26" s="90"/>
      <c r="N26" s="90"/>
      <c r="O26" s="186"/>
      <c r="P26" s="186">
        <f t="shared" si="3"/>
        <v>0</v>
      </c>
      <c r="Q26" s="187"/>
    </row>
    <row r="27" spans="2:17" ht="15" customHeight="1" x14ac:dyDescent="0.25">
      <c r="B27" s="188">
        <v>10</v>
      </c>
      <c r="C27" s="90" t="s">
        <v>596</v>
      </c>
      <c r="D27" s="196" t="s">
        <v>576</v>
      </c>
      <c r="E27" s="90">
        <v>1</v>
      </c>
      <c r="F27" s="185">
        <v>150000000</v>
      </c>
      <c r="G27" s="186">
        <f t="shared" ref="G27:G28" si="4">E27*F27</f>
        <v>150000000</v>
      </c>
      <c r="H27" s="187" t="s">
        <v>583</v>
      </c>
      <c r="J27" s="188">
        <v>10</v>
      </c>
      <c r="K27" s="188"/>
      <c r="L27" s="190"/>
      <c r="M27" s="90"/>
      <c r="N27" s="90"/>
      <c r="O27" s="186"/>
      <c r="P27" s="186">
        <f t="shared" si="3"/>
        <v>0</v>
      </c>
      <c r="Q27" s="187"/>
    </row>
    <row r="28" spans="2:17" ht="15" customHeight="1" x14ac:dyDescent="0.25">
      <c r="B28" s="188">
        <v>11</v>
      </c>
      <c r="C28" s="90" t="s">
        <v>597</v>
      </c>
      <c r="D28" s="213" t="s">
        <v>28</v>
      </c>
      <c r="E28" s="90">
        <v>1</v>
      </c>
      <c r="F28" s="185">
        <v>50000000</v>
      </c>
      <c r="G28" s="186">
        <f t="shared" si="4"/>
        <v>50000000</v>
      </c>
      <c r="H28" s="187" t="s">
        <v>583</v>
      </c>
      <c r="J28" s="188">
        <v>11</v>
      </c>
      <c r="K28" s="188"/>
      <c r="L28" s="190"/>
      <c r="M28" s="90"/>
      <c r="N28" s="90"/>
      <c r="O28" s="186"/>
      <c r="P28" s="186">
        <f t="shared" si="3"/>
        <v>0</v>
      </c>
      <c r="Q28" s="187"/>
    </row>
    <row r="29" spans="2:17" x14ac:dyDescent="0.25">
      <c r="B29" s="199"/>
      <c r="C29" s="200"/>
      <c r="D29" s="201"/>
      <c r="E29" s="200"/>
      <c r="F29" s="202"/>
      <c r="G29" s="203">
        <f>SUM(G18:G28)</f>
        <v>731000000</v>
      </c>
      <c r="H29" s="204"/>
      <c r="J29" s="199"/>
      <c r="K29" s="199"/>
      <c r="L29" s="206"/>
      <c r="M29" s="200"/>
      <c r="N29" s="200"/>
      <c r="O29" s="207" t="s">
        <v>581</v>
      </c>
      <c r="P29" s="203">
        <f>SUM(P18:P28)</f>
        <v>79499000</v>
      </c>
      <c r="Q29" s="204"/>
    </row>
    <row r="31" spans="2:17" ht="45" x14ac:dyDescent="0.25">
      <c r="B31" s="176">
        <v>1</v>
      </c>
      <c r="C31" s="208" t="s">
        <v>598</v>
      </c>
      <c r="D31" s="209" t="s">
        <v>563</v>
      </c>
      <c r="E31" s="179">
        <v>1</v>
      </c>
      <c r="F31" s="210">
        <v>120000000</v>
      </c>
      <c r="G31" s="180">
        <f t="shared" ref="G31:G33" si="5">E31*F31</f>
        <v>120000000</v>
      </c>
      <c r="H31" s="181" t="s">
        <v>599</v>
      </c>
      <c r="J31" s="176">
        <v>1</v>
      </c>
      <c r="K31" s="176"/>
      <c r="L31" s="178" t="s">
        <v>584</v>
      </c>
      <c r="M31" s="179"/>
      <c r="N31" s="179"/>
      <c r="O31" s="180"/>
      <c r="P31" s="180">
        <f t="shared" ref="P31:P36" si="6">M31*O31</f>
        <v>0</v>
      </c>
      <c r="Q31" s="181"/>
    </row>
    <row r="32" spans="2:17" ht="45" x14ac:dyDescent="0.25">
      <c r="B32" s="188">
        <v>2</v>
      </c>
      <c r="C32" s="211" t="s">
        <v>600</v>
      </c>
      <c r="D32" s="193" t="s">
        <v>563</v>
      </c>
      <c r="E32" s="90">
        <v>1</v>
      </c>
      <c r="F32" s="185">
        <v>120000000</v>
      </c>
      <c r="G32" s="186">
        <f t="shared" si="5"/>
        <v>120000000</v>
      </c>
      <c r="H32" s="187" t="s">
        <v>599</v>
      </c>
      <c r="J32" s="188">
        <v>2</v>
      </c>
      <c r="K32" s="188"/>
      <c r="L32" s="190" t="s">
        <v>584</v>
      </c>
      <c r="M32" s="90"/>
      <c r="N32" s="90"/>
      <c r="O32" s="186"/>
      <c r="P32" s="186">
        <f t="shared" si="6"/>
        <v>0</v>
      </c>
      <c r="Q32" s="187"/>
    </row>
    <row r="33" spans="2:17" ht="45" x14ac:dyDescent="0.25">
      <c r="B33" s="188">
        <v>3</v>
      </c>
      <c r="C33" s="211" t="s">
        <v>601</v>
      </c>
      <c r="D33" s="193" t="s">
        <v>563</v>
      </c>
      <c r="E33" s="90">
        <v>1</v>
      </c>
      <c r="F33" s="185">
        <v>100000000</v>
      </c>
      <c r="G33" s="186">
        <f t="shared" si="5"/>
        <v>100000000</v>
      </c>
      <c r="H33" s="187" t="s">
        <v>599</v>
      </c>
      <c r="J33" s="188">
        <v>3</v>
      </c>
      <c r="K33" s="188"/>
      <c r="L33" s="190" t="s">
        <v>584</v>
      </c>
      <c r="M33" s="90"/>
      <c r="N33" s="90"/>
      <c r="O33" s="186"/>
      <c r="P33" s="186">
        <f t="shared" si="6"/>
        <v>0</v>
      </c>
      <c r="Q33" s="187"/>
    </row>
    <row r="34" spans="2:17" ht="45" x14ac:dyDescent="0.25">
      <c r="B34" s="188">
        <v>4</v>
      </c>
      <c r="C34" s="211" t="s">
        <v>602</v>
      </c>
      <c r="D34" s="193" t="s">
        <v>563</v>
      </c>
      <c r="E34" s="90">
        <v>1</v>
      </c>
      <c r="F34" s="185">
        <v>75000000</v>
      </c>
      <c r="G34" s="186">
        <f>E34*F34</f>
        <v>75000000</v>
      </c>
      <c r="H34" s="187" t="s">
        <v>599</v>
      </c>
      <c r="J34" s="188">
        <v>4</v>
      </c>
      <c r="K34" s="188"/>
      <c r="L34" s="190" t="s">
        <v>584</v>
      </c>
      <c r="M34" s="90"/>
      <c r="N34" s="90"/>
      <c r="O34" s="186"/>
      <c r="P34" s="186">
        <f t="shared" si="6"/>
        <v>0</v>
      </c>
      <c r="Q34" s="187"/>
    </row>
    <row r="35" spans="2:17" x14ac:dyDescent="0.25">
      <c r="B35" s="188">
        <v>5</v>
      </c>
      <c r="C35" s="90" t="s">
        <v>603</v>
      </c>
      <c r="D35" s="197" t="s">
        <v>29</v>
      </c>
      <c r="E35" s="90">
        <v>1</v>
      </c>
      <c r="F35" s="185">
        <v>80000000</v>
      </c>
      <c r="G35" s="186">
        <f t="shared" ref="G35:G36" si="7">E35*F35</f>
        <v>80000000</v>
      </c>
      <c r="H35" s="187" t="s">
        <v>599</v>
      </c>
      <c r="J35" s="188">
        <v>5</v>
      </c>
      <c r="K35" s="188"/>
      <c r="L35" s="190"/>
      <c r="M35" s="90"/>
      <c r="N35" s="90"/>
      <c r="O35" s="186"/>
      <c r="P35" s="186">
        <f t="shared" si="6"/>
        <v>0</v>
      </c>
      <c r="Q35" s="187"/>
    </row>
    <row r="36" spans="2:17" x14ac:dyDescent="0.25">
      <c r="B36" s="188">
        <v>6</v>
      </c>
      <c r="C36" s="90" t="s">
        <v>604</v>
      </c>
      <c r="D36" s="213" t="s">
        <v>28</v>
      </c>
      <c r="E36" s="90">
        <v>1</v>
      </c>
      <c r="F36" s="185">
        <v>75000000</v>
      </c>
      <c r="G36" s="186">
        <f t="shared" si="7"/>
        <v>75000000</v>
      </c>
      <c r="H36" s="187" t="s">
        <v>599</v>
      </c>
      <c r="J36" s="188">
        <v>6</v>
      </c>
      <c r="K36" s="188"/>
      <c r="L36" s="190"/>
      <c r="M36" s="90"/>
      <c r="N36" s="90"/>
      <c r="O36" s="186"/>
      <c r="P36" s="186">
        <f t="shared" si="6"/>
        <v>0</v>
      </c>
      <c r="Q36" s="187"/>
    </row>
    <row r="37" spans="2:17" x14ac:dyDescent="0.25">
      <c r="B37" s="199"/>
      <c r="C37" s="200"/>
      <c r="D37" s="201"/>
      <c r="E37" s="200"/>
      <c r="F37" s="202"/>
      <c r="G37" s="203">
        <f>SUM(G31:G36)</f>
        <v>570000000</v>
      </c>
      <c r="H37" s="204"/>
      <c r="J37" s="199"/>
      <c r="K37" s="199"/>
      <c r="L37" s="206"/>
      <c r="M37" s="200"/>
      <c r="N37" s="200"/>
      <c r="O37" s="207" t="s">
        <v>581</v>
      </c>
      <c r="P37" s="203">
        <f>SUM(P31:P36)</f>
        <v>0</v>
      </c>
      <c r="Q37" s="204"/>
    </row>
    <row r="39" spans="2:17" ht="15" customHeight="1" x14ac:dyDescent="0.25">
      <c r="B39" s="214">
        <v>1</v>
      </c>
      <c r="C39" s="179" t="s">
        <v>605</v>
      </c>
      <c r="D39" s="215" t="s">
        <v>573</v>
      </c>
      <c r="E39" s="179">
        <v>2</v>
      </c>
      <c r="F39" s="210">
        <v>9500000</v>
      </c>
      <c r="G39" s="180">
        <f t="shared" ref="G39" si="8">E39*F39</f>
        <v>19000000</v>
      </c>
      <c r="H39" s="181" t="s">
        <v>606</v>
      </c>
      <c r="J39" s="214">
        <v>1</v>
      </c>
      <c r="K39" s="214"/>
      <c r="L39" s="216"/>
      <c r="M39" s="179"/>
      <c r="N39" s="179"/>
      <c r="O39" s="180"/>
      <c r="P39" s="180">
        <f>M39*O39</f>
        <v>0</v>
      </c>
      <c r="Q39" s="181"/>
    </row>
    <row r="40" spans="2:17" x14ac:dyDescent="0.25">
      <c r="B40" s="199"/>
      <c r="C40" s="200"/>
      <c r="D40" s="201"/>
      <c r="E40" s="200"/>
      <c r="F40" s="202"/>
      <c r="G40" s="203">
        <f>SUM(G39:G39)</f>
        <v>19000000</v>
      </c>
      <c r="H40" s="204"/>
      <c r="J40" s="199"/>
      <c r="K40" s="199"/>
      <c r="L40" s="206"/>
      <c r="M40" s="200"/>
      <c r="N40" s="200"/>
      <c r="O40" s="207" t="s">
        <v>581</v>
      </c>
      <c r="P40" s="203">
        <f>SUM(P39:P39)</f>
        <v>0</v>
      </c>
      <c r="Q40" s="204"/>
    </row>
    <row r="42" spans="2:17" x14ac:dyDescent="0.25">
      <c r="B42" s="176">
        <v>1</v>
      </c>
      <c r="C42" s="179" t="s">
        <v>607</v>
      </c>
      <c r="D42" s="209" t="s">
        <v>563</v>
      </c>
      <c r="E42" s="179">
        <v>1</v>
      </c>
      <c r="F42" s="210">
        <v>50000000</v>
      </c>
      <c r="G42" s="180">
        <f>E42*F42</f>
        <v>50000000</v>
      </c>
      <c r="H42" s="181" t="s">
        <v>608</v>
      </c>
      <c r="J42" s="176">
        <v>1</v>
      </c>
      <c r="K42" s="176"/>
      <c r="L42" s="178"/>
      <c r="M42" s="179"/>
      <c r="N42" s="179"/>
      <c r="O42" s="180"/>
      <c r="P42" s="180">
        <f>M42*O42</f>
        <v>0</v>
      </c>
      <c r="Q42" s="181"/>
    </row>
    <row r="43" spans="2:17" ht="15" customHeight="1" x14ac:dyDescent="0.25">
      <c r="B43" s="188">
        <v>2</v>
      </c>
      <c r="C43" s="90" t="s">
        <v>609</v>
      </c>
      <c r="D43" s="195" t="s">
        <v>573</v>
      </c>
      <c r="E43" s="90">
        <v>1</v>
      </c>
      <c r="F43" s="185">
        <v>59000000</v>
      </c>
      <c r="G43" s="186">
        <f t="shared" ref="G43:G44" si="9">E43*F43</f>
        <v>59000000</v>
      </c>
      <c r="H43" s="187" t="s">
        <v>608</v>
      </c>
      <c r="J43" s="188">
        <v>2</v>
      </c>
      <c r="K43" s="188"/>
      <c r="L43" s="190"/>
      <c r="M43" s="90"/>
      <c r="N43" s="90"/>
      <c r="O43" s="186"/>
      <c r="P43" s="186">
        <f>M43*O43</f>
        <v>0</v>
      </c>
      <c r="Q43" s="187"/>
    </row>
    <row r="44" spans="2:17" ht="15" customHeight="1" x14ac:dyDescent="0.25">
      <c r="B44" s="188">
        <v>3</v>
      </c>
      <c r="C44" s="90" t="s">
        <v>610</v>
      </c>
      <c r="D44" s="195" t="s">
        <v>573</v>
      </c>
      <c r="E44" s="90">
        <v>1</v>
      </c>
      <c r="F44" s="185">
        <v>54500000</v>
      </c>
      <c r="G44" s="186">
        <f t="shared" si="9"/>
        <v>54500000</v>
      </c>
      <c r="H44" s="187" t="s">
        <v>608</v>
      </c>
      <c r="J44" s="188">
        <v>3</v>
      </c>
      <c r="K44" s="188"/>
      <c r="L44" s="190"/>
      <c r="M44" s="90"/>
      <c r="N44" s="90"/>
      <c r="O44" s="186"/>
      <c r="P44" s="186">
        <f>M44*O44</f>
        <v>0</v>
      </c>
      <c r="Q44" s="187"/>
    </row>
    <row r="45" spans="2:17" x14ac:dyDescent="0.25">
      <c r="B45" s="199"/>
      <c r="C45" s="200"/>
      <c r="D45" s="201"/>
      <c r="E45" s="200"/>
      <c r="F45" s="202"/>
      <c r="G45" s="203">
        <f>SUM(G42:G44)</f>
        <v>163500000</v>
      </c>
      <c r="H45" s="204"/>
      <c r="J45" s="199"/>
      <c r="K45" s="199"/>
      <c r="L45" s="206"/>
      <c r="M45" s="200"/>
      <c r="N45" s="200"/>
      <c r="O45" s="207" t="s">
        <v>581</v>
      </c>
      <c r="P45" s="203">
        <f>SUM(P42:P44)</f>
        <v>0</v>
      </c>
      <c r="Q45" s="204"/>
    </row>
    <row r="47" spans="2:17" x14ac:dyDescent="0.25">
      <c r="B47" s="214">
        <v>1</v>
      </c>
      <c r="C47" s="179" t="s">
        <v>611</v>
      </c>
      <c r="D47" s="209" t="s">
        <v>563</v>
      </c>
      <c r="E47" s="179">
        <v>1</v>
      </c>
      <c r="F47" s="210">
        <v>50000000</v>
      </c>
      <c r="G47" s="180">
        <f>E47*F47</f>
        <v>50000000</v>
      </c>
      <c r="H47" s="181" t="s">
        <v>612</v>
      </c>
      <c r="J47" s="214">
        <v>1</v>
      </c>
      <c r="K47" s="214"/>
      <c r="L47" s="216"/>
      <c r="M47" s="179"/>
      <c r="N47" s="179"/>
      <c r="O47" s="180"/>
      <c r="P47" s="180">
        <f>M47*O47</f>
        <v>0</v>
      </c>
      <c r="Q47" s="181"/>
    </row>
    <row r="48" spans="2:17" x14ac:dyDescent="0.25">
      <c r="B48" s="199"/>
      <c r="C48" s="200"/>
      <c r="D48" s="201"/>
      <c r="E48" s="200"/>
      <c r="F48" s="202"/>
      <c r="G48" s="203">
        <f>SUM(G47:G47)</f>
        <v>50000000</v>
      </c>
      <c r="H48" s="204"/>
      <c r="J48" s="199"/>
      <c r="K48" s="199"/>
      <c r="L48" s="206"/>
      <c r="M48" s="200"/>
      <c r="N48" s="200"/>
      <c r="O48" s="207" t="s">
        <v>581</v>
      </c>
      <c r="P48" s="203">
        <f>SUM(P47:P47)</f>
        <v>0</v>
      </c>
      <c r="Q48" s="204"/>
    </row>
    <row r="49" spans="6:16" ht="15.75" thickBot="1" x14ac:dyDescent="0.3"/>
    <row r="50" spans="6:16" ht="15.75" thickBot="1" x14ac:dyDescent="0.3">
      <c r="F50" s="221" t="s">
        <v>473</v>
      </c>
      <c r="G50" s="222">
        <f>G16+G29+G37+G40+G45+G48</f>
        <v>2886500000</v>
      </c>
      <c r="O50" s="223" t="s">
        <v>473</v>
      </c>
      <c r="P50" s="222">
        <f>P16+P29+P37+P40+P45+P48</f>
        <v>120207000</v>
      </c>
    </row>
    <row r="51" spans="6:16" ht="15.75" thickBot="1" x14ac:dyDescent="0.3"/>
    <row r="52" spans="6:16" ht="21.75" thickBot="1" x14ac:dyDescent="0.3">
      <c r="O52" s="224" t="s">
        <v>613</v>
      </c>
      <c r="P52" s="225">
        <f>P50/G50</f>
        <v>4.1644552225879095E-2</v>
      </c>
    </row>
  </sheetData>
  <mergeCells count="2">
    <mergeCell ref="B1:H1"/>
    <mergeCell ref="J1:Q1"/>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Z299"/>
  <sheetViews>
    <sheetView zoomScale="80" zoomScaleNormal="80" workbookViewId="0">
      <pane xSplit="3" ySplit="2" topLeftCell="D12" activePane="bottomRight" state="frozen"/>
      <selection activeCell="P60" sqref="P60"/>
      <selection pane="topRight" activeCell="P60" sqref="P60"/>
      <selection pane="bottomLeft" activeCell="P60" sqref="P60"/>
      <selection pane="bottomRight" activeCell="P60" sqref="P60"/>
    </sheetView>
  </sheetViews>
  <sheetFormatPr defaultRowHeight="15" x14ac:dyDescent="0.25"/>
  <cols>
    <col min="1" max="1" width="3.42578125" style="13" customWidth="1"/>
    <col min="2" max="2" width="3.5703125" style="13" bestFit="1" customWidth="1"/>
    <col min="3" max="3" width="12" style="13" customWidth="1"/>
    <col min="4" max="4" width="2.42578125" style="13" customWidth="1"/>
    <col min="5" max="6" width="18.85546875" style="228" bestFit="1" customWidth="1"/>
    <col min="7" max="7" width="9.140625" style="229"/>
    <col min="8" max="8" width="18.5703125" style="230" customWidth="1"/>
    <col min="9" max="9" width="2" style="13" customWidth="1"/>
    <col min="10" max="11" width="18.85546875" style="228" bestFit="1" customWidth="1"/>
    <col min="12" max="12" width="9.140625" style="229"/>
    <col min="13" max="13" width="16.5703125" style="13" bestFit="1" customWidth="1"/>
    <col min="14" max="14" width="9.140625" style="13"/>
    <col min="15" max="15" width="4.42578125" style="13" bestFit="1" customWidth="1"/>
    <col min="16" max="16" width="13.85546875" style="46" customWidth="1"/>
    <col min="17" max="17" width="9.28515625" style="46" customWidth="1"/>
    <col min="18" max="18" width="11.5703125" style="220" bestFit="1" customWidth="1"/>
    <col min="19" max="19" width="20.28515625" style="220" bestFit="1" customWidth="1"/>
    <col min="20" max="20" width="52.5703125" style="45" bestFit="1" customWidth="1"/>
    <col min="21" max="21" width="7.5703125" style="13" bestFit="1" customWidth="1"/>
    <col min="22" max="22" width="7.28515625" style="13" bestFit="1" customWidth="1"/>
    <col min="23" max="23" width="18.7109375" style="228" bestFit="1" customWidth="1"/>
    <col min="24" max="24" width="23.85546875" style="220" customWidth="1"/>
    <col min="25" max="25" width="8.5703125" style="46" bestFit="1" customWidth="1"/>
    <col min="26" max="26" width="20" style="228" bestFit="1" customWidth="1"/>
    <col min="27" max="16384" width="9.140625" style="13"/>
  </cols>
  <sheetData>
    <row r="1" spans="2:26" x14ac:dyDescent="0.25">
      <c r="B1" s="13" t="s">
        <v>614</v>
      </c>
      <c r="E1" s="227">
        <v>2024</v>
      </c>
    </row>
    <row r="2" spans="2:26" s="46" customFormat="1" x14ac:dyDescent="0.25">
      <c r="B2" s="46" t="s">
        <v>4</v>
      </c>
      <c r="C2" s="46" t="s">
        <v>353</v>
      </c>
      <c r="E2" s="231" t="s">
        <v>615</v>
      </c>
      <c r="F2" s="46" t="s">
        <v>616</v>
      </c>
      <c r="G2" s="229" t="s">
        <v>617</v>
      </c>
      <c r="H2" s="232" t="s">
        <v>618</v>
      </c>
      <c r="J2" s="231" t="s">
        <v>615</v>
      </c>
      <c r="K2" s="46" t="s">
        <v>619</v>
      </c>
      <c r="L2" s="229" t="s">
        <v>617</v>
      </c>
      <c r="M2" s="232" t="s">
        <v>618</v>
      </c>
      <c r="O2" s="233" t="s">
        <v>4</v>
      </c>
      <c r="P2" s="233" t="s">
        <v>353</v>
      </c>
      <c r="Q2" s="233" t="s">
        <v>620</v>
      </c>
      <c r="R2" s="234" t="s">
        <v>621</v>
      </c>
      <c r="S2" s="234" t="s">
        <v>622</v>
      </c>
      <c r="T2" s="234" t="s">
        <v>623</v>
      </c>
      <c r="U2" s="233" t="s">
        <v>624</v>
      </c>
      <c r="V2" s="234" t="s">
        <v>625</v>
      </c>
      <c r="W2" s="235" t="s">
        <v>626</v>
      </c>
      <c r="X2" s="236" t="s">
        <v>627</v>
      </c>
      <c r="Y2" s="237" t="s">
        <v>628</v>
      </c>
      <c r="Z2" s="238" t="s">
        <v>629</v>
      </c>
    </row>
    <row r="3" spans="2:26" ht="28.5" customHeight="1" x14ac:dyDescent="0.2">
      <c r="B3" s="13">
        <v>1</v>
      </c>
      <c r="C3" s="46" t="s">
        <v>365</v>
      </c>
      <c r="E3" s="239">
        <v>118424000</v>
      </c>
      <c r="F3" s="240">
        <f>SUMIFS(Z3:$Z$999990,P3:$P$999990,C3,Q3:$Q$999990,$E$1,R3:$R$999990,$F$2)</f>
        <v>24308660</v>
      </c>
      <c r="G3" s="229">
        <f>F3/E3</f>
        <v>0.20526801999594677</v>
      </c>
      <c r="H3" s="241">
        <f>IF(F3&gt;0,E3-F3,"-")</f>
        <v>94115340</v>
      </c>
      <c r="J3" s="239">
        <v>205856000</v>
      </c>
      <c r="K3" s="240">
        <f>SUMIFS(Z3:$Z$999990,P3:$P$999990,C3,Q3:$Q$999990,$E$1,R3:$R$999990,$K$2)</f>
        <v>115386004</v>
      </c>
      <c r="L3" s="229">
        <f>K3/J3</f>
        <v>0.56051805145344313</v>
      </c>
      <c r="M3" s="241">
        <f>IF(K3&gt;0,J3-K3,"-")</f>
        <v>90469996</v>
      </c>
      <c r="O3" s="90">
        <v>1</v>
      </c>
      <c r="P3" s="89" t="s">
        <v>365</v>
      </c>
      <c r="Q3" s="89">
        <v>2024</v>
      </c>
      <c r="R3" s="242" t="s">
        <v>619</v>
      </c>
      <c r="S3" s="243" t="s">
        <v>630</v>
      </c>
      <c r="T3" s="244" t="s">
        <v>631</v>
      </c>
      <c r="U3" s="245" t="s">
        <v>632</v>
      </c>
      <c r="V3" s="245">
        <v>2</v>
      </c>
      <c r="W3" s="246">
        <v>650000</v>
      </c>
      <c r="X3" s="247" t="s">
        <v>633</v>
      </c>
      <c r="Y3" s="248" t="s">
        <v>634</v>
      </c>
      <c r="Z3" s="249">
        <f t="shared" ref="Z3:Z66" si="0">V3*W3</f>
        <v>1300000</v>
      </c>
    </row>
    <row r="4" spans="2:26" ht="30" x14ac:dyDescent="0.2">
      <c r="B4" s="13">
        <v>2</v>
      </c>
      <c r="C4" s="46" t="s">
        <v>384</v>
      </c>
      <c r="E4" s="239">
        <v>90877000</v>
      </c>
      <c r="F4" s="240">
        <f>SUMIFS(Z3:$Z$999990,P3:$P$999990,C4,Q3:$Q$999990,$E$1,R3:$R$999990,$F$2)</f>
        <v>42164772</v>
      </c>
      <c r="G4" s="229">
        <f t="shared" ref="G4:G16" si="1">F4/E4</f>
        <v>0.46397627562529575</v>
      </c>
      <c r="H4" s="241">
        <f t="shared" ref="H4:H14" si="2">IF(F4&gt;0,E4-F4,"-")</f>
        <v>48712228</v>
      </c>
      <c r="J4" s="239">
        <v>158911000</v>
      </c>
      <c r="K4" s="240">
        <f>SUMIFS(Z3:$Z$999990,P3:$P$999990,C4,Q3:$Q$999990,$E$1,R3:$R$999990,$K$2)</f>
        <v>58333150</v>
      </c>
      <c r="L4" s="229">
        <f t="shared" ref="L4:L14" si="3">K4/J4</f>
        <v>0.36708063003819746</v>
      </c>
      <c r="M4" s="241">
        <f t="shared" ref="M4:M13" si="4">IF(K4&gt;0,J4-K4,"-")</f>
        <v>100577850</v>
      </c>
      <c r="O4" s="90">
        <v>2</v>
      </c>
      <c r="P4" s="89" t="s">
        <v>365</v>
      </c>
      <c r="Q4" s="89">
        <v>2024</v>
      </c>
      <c r="R4" s="242" t="s">
        <v>619</v>
      </c>
      <c r="S4" s="250" t="s">
        <v>635</v>
      </c>
      <c r="T4" s="251" t="s">
        <v>636</v>
      </c>
      <c r="U4" s="252" t="s">
        <v>637</v>
      </c>
      <c r="V4" s="252">
        <v>4</v>
      </c>
      <c r="W4" s="246">
        <v>235000</v>
      </c>
      <c r="X4" s="247" t="s">
        <v>633</v>
      </c>
      <c r="Y4" s="248" t="s">
        <v>634</v>
      </c>
      <c r="Z4" s="249">
        <f t="shared" si="0"/>
        <v>940000</v>
      </c>
    </row>
    <row r="5" spans="2:26" ht="30" x14ac:dyDescent="0.2">
      <c r="B5" s="13">
        <v>3</v>
      </c>
      <c r="C5" s="46" t="s">
        <v>385</v>
      </c>
      <c r="E5" s="239">
        <v>143719000</v>
      </c>
      <c r="F5" s="240">
        <f>SUMIFS(Z3:$Z$999990,P3:$P$999990,C5,Q3:$Q$999990,$E$1,R3:$R$999990,$F$2)</f>
        <v>32766690</v>
      </c>
      <c r="G5" s="229">
        <f t="shared" si="1"/>
        <v>0.22799135813636331</v>
      </c>
      <c r="H5" s="241">
        <f t="shared" si="2"/>
        <v>110952310</v>
      </c>
      <c r="J5" s="239">
        <v>145893000</v>
      </c>
      <c r="K5" s="240">
        <f>SUMIFS(Z3:$Z$999990,P3:$P$999990,C5,Q3:$Q$999990,$E$1,R3:$R$999990,$K$2)</f>
        <v>81705500</v>
      </c>
      <c r="L5" s="229">
        <f t="shared" si="3"/>
        <v>0.56003715051441805</v>
      </c>
      <c r="M5" s="241">
        <f t="shared" si="4"/>
        <v>64187500</v>
      </c>
      <c r="O5" s="90">
        <v>3</v>
      </c>
      <c r="P5" s="89" t="s">
        <v>365</v>
      </c>
      <c r="Q5" s="89">
        <v>2024</v>
      </c>
      <c r="R5" s="242" t="s">
        <v>619</v>
      </c>
      <c r="S5" s="250" t="s">
        <v>638</v>
      </c>
      <c r="T5" s="251" t="s">
        <v>639</v>
      </c>
      <c r="U5" s="252" t="s">
        <v>637</v>
      </c>
      <c r="V5" s="252">
        <v>20</v>
      </c>
      <c r="W5" s="246">
        <v>10000</v>
      </c>
      <c r="X5" s="247" t="s">
        <v>633</v>
      </c>
      <c r="Y5" s="248" t="s">
        <v>634</v>
      </c>
      <c r="Z5" s="249">
        <f t="shared" si="0"/>
        <v>200000</v>
      </c>
    </row>
    <row r="6" spans="2:26" ht="30" x14ac:dyDescent="0.2">
      <c r="B6" s="13">
        <v>4</v>
      </c>
      <c r="C6" s="46" t="s">
        <v>386</v>
      </c>
      <c r="E6" s="239">
        <v>122526000</v>
      </c>
      <c r="F6" s="240">
        <f>SUMIFS(Z3:$Z$999990,P3:$P$999990,C6,Q3:$Q$999990,$E$1,R3:$R$999990,$F$2)</f>
        <v>7710000</v>
      </c>
      <c r="G6" s="229">
        <f t="shared" si="1"/>
        <v>6.2925419910876065E-2</v>
      </c>
      <c r="H6" s="241">
        <f t="shared" si="2"/>
        <v>114816000</v>
      </c>
      <c r="J6" s="239">
        <v>130538000</v>
      </c>
      <c r="K6" s="240">
        <f>SUMIFS(Z3:$Z$999990,P3:$P$999990,C6,Q3:$Q$999990,$E$1,R3:$R$999990,$K$2)</f>
        <v>65532661</v>
      </c>
      <c r="L6" s="229">
        <f t="shared" si="3"/>
        <v>0.5020198026628262</v>
      </c>
      <c r="M6" s="241">
        <f t="shared" si="4"/>
        <v>65005339</v>
      </c>
      <c r="O6" s="90">
        <v>4</v>
      </c>
      <c r="P6" s="89" t="s">
        <v>365</v>
      </c>
      <c r="Q6" s="89">
        <v>2024</v>
      </c>
      <c r="R6" s="242" t="s">
        <v>619</v>
      </c>
      <c r="S6" s="250" t="s">
        <v>640</v>
      </c>
      <c r="T6" s="251" t="s">
        <v>641</v>
      </c>
      <c r="U6" s="252" t="s">
        <v>642</v>
      </c>
      <c r="V6" s="252">
        <v>20</v>
      </c>
      <c r="W6" s="246">
        <v>17000</v>
      </c>
      <c r="X6" s="247" t="s">
        <v>633</v>
      </c>
      <c r="Y6" s="248" t="s">
        <v>634</v>
      </c>
      <c r="Z6" s="249">
        <f t="shared" si="0"/>
        <v>340000</v>
      </c>
    </row>
    <row r="7" spans="2:26" ht="30" x14ac:dyDescent="0.2">
      <c r="B7" s="13">
        <v>5</v>
      </c>
      <c r="C7" s="46" t="s">
        <v>387</v>
      </c>
      <c r="E7" s="239">
        <v>87531000</v>
      </c>
      <c r="F7" s="240">
        <f>SUMIFS(Z3:$Z$999990,P3:$P$999990,C7,Q3:$Q$999990,$E$1,R3:$R$999990,$F$2)</f>
        <v>19943500</v>
      </c>
      <c r="G7" s="229">
        <f t="shared" si="1"/>
        <v>0.2278449920599559</v>
      </c>
      <c r="H7" s="241">
        <f t="shared" si="2"/>
        <v>67587500</v>
      </c>
      <c r="J7" s="239">
        <v>122243000</v>
      </c>
      <c r="K7" s="240">
        <f>SUMIFS(Z3:$Z$999990,P3:$P$999990,C7,Q3:$Q$999990,$E$1,R3:$R$999990,$K$2)</f>
        <v>56794200</v>
      </c>
      <c r="L7" s="229">
        <f t="shared" si="3"/>
        <v>0.46460083603969143</v>
      </c>
      <c r="M7" s="241">
        <f t="shared" si="4"/>
        <v>65448800</v>
      </c>
      <c r="O7" s="90">
        <v>5</v>
      </c>
      <c r="P7" s="89" t="s">
        <v>365</v>
      </c>
      <c r="Q7" s="89">
        <v>2024</v>
      </c>
      <c r="R7" s="242" t="s">
        <v>619</v>
      </c>
      <c r="S7" s="250" t="s">
        <v>643</v>
      </c>
      <c r="T7" s="251" t="s">
        <v>644</v>
      </c>
      <c r="U7" s="252" t="s">
        <v>645</v>
      </c>
      <c r="V7" s="252">
        <v>7</v>
      </c>
      <c r="W7" s="253">
        <v>37500</v>
      </c>
      <c r="X7" s="247" t="s">
        <v>633</v>
      </c>
      <c r="Y7" s="248" t="s">
        <v>634</v>
      </c>
      <c r="Z7" s="249">
        <f t="shared" si="0"/>
        <v>262500</v>
      </c>
    </row>
    <row r="8" spans="2:26" ht="30" x14ac:dyDescent="0.2">
      <c r="B8" s="13">
        <v>6</v>
      </c>
      <c r="C8" s="46" t="s">
        <v>388</v>
      </c>
      <c r="E8" s="239">
        <v>110503000</v>
      </c>
      <c r="F8" s="240">
        <f>SUMIFS(Z3:$Z$999990,P3:$P$999990,C8,Q3:$Q$999990,$E$1,R3:$R$999990,$F$2)</f>
        <v>14187500</v>
      </c>
      <c r="G8" s="229">
        <f t="shared" si="1"/>
        <v>0.12839017945214157</v>
      </c>
      <c r="H8" s="241">
        <f>IF(F8&gt;0,E8-F8,"-")</f>
        <v>96315500</v>
      </c>
      <c r="J8" s="239">
        <v>165098000</v>
      </c>
      <c r="K8" s="240">
        <f>SUMIFS(Z3:$Z$999990,P3:$P$999990,C8,Q3:$Q$999990,$E$1,R3:$R$999990,$K$2)</f>
        <v>47412040</v>
      </c>
      <c r="L8" s="229">
        <f t="shared" si="3"/>
        <v>0.28717513234563713</v>
      </c>
      <c r="M8" s="241">
        <f t="shared" si="4"/>
        <v>117685960</v>
      </c>
      <c r="O8" s="90">
        <v>6</v>
      </c>
      <c r="P8" s="89" t="s">
        <v>365</v>
      </c>
      <c r="Q8" s="89">
        <v>2024</v>
      </c>
      <c r="R8" s="242" t="s">
        <v>619</v>
      </c>
      <c r="S8" s="250" t="s">
        <v>646</v>
      </c>
      <c r="T8" s="251" t="s">
        <v>647</v>
      </c>
      <c r="U8" s="252" t="s">
        <v>645</v>
      </c>
      <c r="V8" s="252">
        <v>9</v>
      </c>
      <c r="W8" s="253">
        <v>187500</v>
      </c>
      <c r="X8" s="247" t="s">
        <v>633</v>
      </c>
      <c r="Y8" s="248" t="s">
        <v>634</v>
      </c>
      <c r="Z8" s="249">
        <f t="shared" si="0"/>
        <v>1687500</v>
      </c>
    </row>
    <row r="9" spans="2:26" ht="30" x14ac:dyDescent="0.2">
      <c r="B9" s="13">
        <v>7</v>
      </c>
      <c r="C9" s="46" t="s">
        <v>389</v>
      </c>
      <c r="E9" s="239">
        <v>58181000</v>
      </c>
      <c r="F9" s="240">
        <f>SUMIFS(Z3:$Z$999990,P3:$P$999990,C9,Q3:$Q$999990,$E$1,R3:$R$999990,$F$2)</f>
        <v>0</v>
      </c>
      <c r="G9" s="229">
        <f t="shared" si="1"/>
        <v>0</v>
      </c>
      <c r="H9" s="241" t="str">
        <f t="shared" si="2"/>
        <v>-</v>
      </c>
      <c r="J9" s="239">
        <v>135960000</v>
      </c>
      <c r="K9" s="240">
        <f>SUMIFS(Z3:$Z$999990,P3:$P$999990,C9,Q3:$Q$999990,$E$1,R3:$R$999990,$K$2)</f>
        <v>0</v>
      </c>
      <c r="L9" s="229">
        <f t="shared" si="3"/>
        <v>0</v>
      </c>
      <c r="M9" s="241" t="str">
        <f t="shared" si="4"/>
        <v>-</v>
      </c>
      <c r="O9" s="90">
        <v>7</v>
      </c>
      <c r="P9" s="89" t="s">
        <v>365</v>
      </c>
      <c r="Q9" s="89">
        <v>2024</v>
      </c>
      <c r="R9" s="242" t="s">
        <v>619</v>
      </c>
      <c r="S9" s="250" t="s">
        <v>648</v>
      </c>
      <c r="T9" s="251" t="s">
        <v>649</v>
      </c>
      <c r="U9" s="252" t="s">
        <v>645</v>
      </c>
      <c r="V9" s="252">
        <v>6</v>
      </c>
      <c r="W9" s="253">
        <v>300000</v>
      </c>
      <c r="X9" s="247" t="s">
        <v>633</v>
      </c>
      <c r="Y9" s="248" t="s">
        <v>634</v>
      </c>
      <c r="Z9" s="249">
        <f t="shared" si="0"/>
        <v>1800000</v>
      </c>
    </row>
    <row r="10" spans="2:26" ht="30" x14ac:dyDescent="0.2">
      <c r="B10" s="13">
        <v>8</v>
      </c>
      <c r="C10" s="46" t="s">
        <v>390</v>
      </c>
      <c r="E10" s="239">
        <v>83820000</v>
      </c>
      <c r="F10" s="240">
        <f>SUMIFS(Z3:$Z$999990,P3:$P$999990,C10,Q3:$Q$999990,$E$1,R3:$R$999990,$F$2)</f>
        <v>0</v>
      </c>
      <c r="G10" s="229">
        <f t="shared" si="1"/>
        <v>0</v>
      </c>
      <c r="H10" s="241" t="str">
        <f t="shared" si="2"/>
        <v>-</v>
      </c>
      <c r="J10" s="239">
        <v>142390000</v>
      </c>
      <c r="K10" s="240">
        <f>SUMIFS(Z3:$Z$999990,P3:$P$999990,C10,Q3:$Q$999990,$E$1,R3:$R$999990,$K$2)</f>
        <v>0</v>
      </c>
      <c r="L10" s="229">
        <f t="shared" si="3"/>
        <v>0</v>
      </c>
      <c r="M10" s="241" t="str">
        <f t="shared" si="4"/>
        <v>-</v>
      </c>
      <c r="O10" s="90">
        <v>8</v>
      </c>
      <c r="P10" s="89" t="s">
        <v>365</v>
      </c>
      <c r="Q10" s="89">
        <v>2024</v>
      </c>
      <c r="R10" s="242" t="s">
        <v>619</v>
      </c>
      <c r="S10" s="250" t="s">
        <v>650</v>
      </c>
      <c r="T10" s="251" t="s">
        <v>651</v>
      </c>
      <c r="U10" s="252" t="s">
        <v>645</v>
      </c>
      <c r="V10" s="252">
        <v>9</v>
      </c>
      <c r="W10" s="253">
        <v>350000</v>
      </c>
      <c r="X10" s="247" t="s">
        <v>633</v>
      </c>
      <c r="Y10" s="248" t="s">
        <v>634</v>
      </c>
      <c r="Z10" s="249">
        <f t="shared" si="0"/>
        <v>3150000</v>
      </c>
    </row>
    <row r="11" spans="2:26" ht="30" x14ac:dyDescent="0.2">
      <c r="B11" s="13">
        <v>9</v>
      </c>
      <c r="C11" s="46" t="s">
        <v>391</v>
      </c>
      <c r="E11" s="239">
        <v>41988000</v>
      </c>
      <c r="F11" s="240">
        <f>SUMIFS(Z3:$Z$999990,P3:$P$999990,C11,Q3:$Q$999990,$E$1,R3:$R$999990,$F$2)</f>
        <v>0</v>
      </c>
      <c r="G11" s="229">
        <f t="shared" si="1"/>
        <v>0</v>
      </c>
      <c r="H11" s="241" t="str">
        <f t="shared" si="2"/>
        <v>-</v>
      </c>
      <c r="J11" s="239">
        <v>84023000</v>
      </c>
      <c r="K11" s="240">
        <f>SUMIFS(Z3:$Z$999990,P3:$P$999990,C11,Q3:$Q$999990,$E$1,R3:$R$999990,$K$2)</f>
        <v>0</v>
      </c>
      <c r="L11" s="229">
        <f t="shared" si="3"/>
        <v>0</v>
      </c>
      <c r="M11" s="241" t="str">
        <f t="shared" si="4"/>
        <v>-</v>
      </c>
      <c r="O11" s="90">
        <v>9</v>
      </c>
      <c r="P11" s="89" t="s">
        <v>365</v>
      </c>
      <c r="Q11" s="89">
        <v>2024</v>
      </c>
      <c r="R11" s="242" t="s">
        <v>619</v>
      </c>
      <c r="S11" s="250" t="s">
        <v>652</v>
      </c>
      <c r="T11" s="251" t="s">
        <v>653</v>
      </c>
      <c r="U11" s="252" t="s">
        <v>645</v>
      </c>
      <c r="V11" s="252">
        <v>20</v>
      </c>
      <c r="W11" s="246">
        <v>1500</v>
      </c>
      <c r="X11" s="247" t="s">
        <v>633</v>
      </c>
      <c r="Y11" s="248" t="s">
        <v>634</v>
      </c>
      <c r="Z11" s="249">
        <f t="shared" si="0"/>
        <v>30000</v>
      </c>
    </row>
    <row r="12" spans="2:26" ht="30" x14ac:dyDescent="0.2">
      <c r="B12" s="13">
        <v>10</v>
      </c>
      <c r="C12" s="46" t="s">
        <v>392</v>
      </c>
      <c r="E12" s="239">
        <v>48011000</v>
      </c>
      <c r="F12" s="240">
        <f>SUMIFS(Z3:$Z$999990,P3:$P$999990,C12,Q3:$Q$999990,$E$1,R3:$R$999990,$F$2)</f>
        <v>0</v>
      </c>
      <c r="G12" s="229">
        <f t="shared" si="1"/>
        <v>0</v>
      </c>
      <c r="H12" s="241" t="str">
        <f t="shared" si="2"/>
        <v>-</v>
      </c>
      <c r="J12" s="239">
        <v>99087000</v>
      </c>
      <c r="K12" s="240">
        <f>SUMIFS(Z3:$Z$999990,P3:$P$999990,C12,Q3:$Q$999990,$E$1,R3:$R$999990,$K$2)</f>
        <v>0</v>
      </c>
      <c r="L12" s="229">
        <f t="shared" si="3"/>
        <v>0</v>
      </c>
      <c r="M12" s="241" t="str">
        <f t="shared" si="4"/>
        <v>-</v>
      </c>
      <c r="O12" s="90">
        <v>10</v>
      </c>
      <c r="P12" s="89" t="s">
        <v>365</v>
      </c>
      <c r="Q12" s="89">
        <v>2024</v>
      </c>
      <c r="R12" s="242" t="s">
        <v>619</v>
      </c>
      <c r="S12" s="250" t="s">
        <v>654</v>
      </c>
      <c r="T12" s="251" t="s">
        <v>655</v>
      </c>
      <c r="U12" s="252" t="s">
        <v>645</v>
      </c>
      <c r="V12" s="252">
        <v>8</v>
      </c>
      <c r="W12" s="246">
        <v>320000</v>
      </c>
      <c r="X12" s="247" t="s">
        <v>633</v>
      </c>
      <c r="Y12" s="248" t="s">
        <v>634</v>
      </c>
      <c r="Z12" s="249">
        <f t="shared" si="0"/>
        <v>2560000</v>
      </c>
    </row>
    <row r="13" spans="2:26" ht="30" x14ac:dyDescent="0.2">
      <c r="B13" s="13">
        <v>11</v>
      </c>
      <c r="C13" s="46" t="s">
        <v>393</v>
      </c>
      <c r="E13" s="239">
        <v>59407000</v>
      </c>
      <c r="F13" s="240">
        <f>SUMIFS(Z3:$Z$999990,P3:$P$999990,C13,Q3:$Q$999990,$E$1,R3:$R$999990,$F$2)</f>
        <v>0</v>
      </c>
      <c r="G13" s="229">
        <f t="shared" si="1"/>
        <v>0</v>
      </c>
      <c r="H13" s="241" t="str">
        <f t="shared" si="2"/>
        <v>-</v>
      </c>
      <c r="J13" s="239">
        <v>131094000</v>
      </c>
      <c r="K13" s="240">
        <f>SUMIFS(Z3:$Z$999990,P3:$P$999990,C13,Q3:$Q$999990,$E$1,R3:$R$999990,$K$2)</f>
        <v>0</v>
      </c>
      <c r="L13" s="229">
        <f t="shared" si="3"/>
        <v>0</v>
      </c>
      <c r="M13" s="241" t="str">
        <f t="shared" si="4"/>
        <v>-</v>
      </c>
      <c r="O13" s="90">
        <v>11</v>
      </c>
      <c r="P13" s="89" t="s">
        <v>365</v>
      </c>
      <c r="Q13" s="89">
        <v>2024</v>
      </c>
      <c r="R13" s="242" t="s">
        <v>619</v>
      </c>
      <c r="S13" s="250" t="s">
        <v>656</v>
      </c>
      <c r="T13" s="251" t="s">
        <v>657</v>
      </c>
      <c r="U13" s="252" t="s">
        <v>645</v>
      </c>
      <c r="V13" s="252">
        <v>1</v>
      </c>
      <c r="W13" s="253">
        <v>750000</v>
      </c>
      <c r="X13" s="247" t="s">
        <v>633</v>
      </c>
      <c r="Y13" s="248" t="s">
        <v>634</v>
      </c>
      <c r="Z13" s="249">
        <f t="shared" si="0"/>
        <v>750000</v>
      </c>
    </row>
    <row r="14" spans="2:26" ht="30" x14ac:dyDescent="0.2">
      <c r="B14" s="13">
        <v>12</v>
      </c>
      <c r="C14" s="46" t="s">
        <v>394</v>
      </c>
      <c r="E14" s="239">
        <v>95898000</v>
      </c>
      <c r="F14" s="240">
        <f>SUMIFS(Z3:$Z$999990,P3:$P$999990,C14,Q3:$Q$999990,$E$1,R3:$R$999990,$F$2)</f>
        <v>0</v>
      </c>
      <c r="G14" s="229">
        <f t="shared" si="1"/>
        <v>0</v>
      </c>
      <c r="H14" s="241" t="str">
        <f t="shared" si="2"/>
        <v>-</v>
      </c>
      <c r="J14" s="239">
        <v>92563000</v>
      </c>
      <c r="K14" s="240">
        <f>SUMIFS(Z3:$Z$999990,P3:$P$999990,C14,Q3:$Q$999990,$E$1,R3:$R$999990,$K$2)</f>
        <v>0</v>
      </c>
      <c r="L14" s="229">
        <f t="shared" si="3"/>
        <v>0</v>
      </c>
      <c r="M14" s="241" t="str">
        <f>IF(K14&gt;0,J14-K14,"-")</f>
        <v>-</v>
      </c>
      <c r="O14" s="90">
        <v>12</v>
      </c>
      <c r="P14" s="89" t="s">
        <v>365</v>
      </c>
      <c r="Q14" s="89">
        <v>2024</v>
      </c>
      <c r="R14" s="242" t="s">
        <v>619</v>
      </c>
      <c r="S14" s="250" t="s">
        <v>658</v>
      </c>
      <c r="T14" s="251" t="s">
        <v>659</v>
      </c>
      <c r="U14" s="252" t="s">
        <v>645</v>
      </c>
      <c r="V14" s="252">
        <v>5</v>
      </c>
      <c r="W14" s="253">
        <v>150000</v>
      </c>
      <c r="X14" s="247" t="s">
        <v>633</v>
      </c>
      <c r="Y14" s="248" t="s">
        <v>634</v>
      </c>
      <c r="Z14" s="249">
        <f t="shared" si="0"/>
        <v>750000</v>
      </c>
    </row>
    <row r="15" spans="2:26" ht="30" x14ac:dyDescent="0.2">
      <c r="O15" s="90">
        <v>13</v>
      </c>
      <c r="P15" s="89" t="s">
        <v>365</v>
      </c>
      <c r="Q15" s="89">
        <v>2024</v>
      </c>
      <c r="R15" s="242" t="s">
        <v>619</v>
      </c>
      <c r="S15" s="250" t="s">
        <v>660</v>
      </c>
      <c r="T15" s="251" t="s">
        <v>661</v>
      </c>
      <c r="U15" s="252" t="s">
        <v>662</v>
      </c>
      <c r="V15" s="252">
        <v>3</v>
      </c>
      <c r="W15" s="254">
        <v>1875500</v>
      </c>
      <c r="X15" s="247" t="s">
        <v>633</v>
      </c>
      <c r="Y15" s="248" t="s">
        <v>634</v>
      </c>
      <c r="Z15" s="249">
        <f t="shared" si="0"/>
        <v>5626500</v>
      </c>
    </row>
    <row r="16" spans="2:26" ht="45" x14ac:dyDescent="0.2">
      <c r="C16" s="45" t="s">
        <v>663</v>
      </c>
      <c r="E16" s="239">
        <f>SUM(E3:E15)</f>
        <v>1060885000</v>
      </c>
      <c r="F16" s="239">
        <f>SUM(F3:F15)</f>
        <v>141081122</v>
      </c>
      <c r="G16" s="229">
        <f t="shared" si="1"/>
        <v>0.13298436871102901</v>
      </c>
      <c r="J16" s="239">
        <f>SUM(J3:J15)</f>
        <v>1613656000</v>
      </c>
      <c r="K16" s="239">
        <f>SUM(K3:K15)</f>
        <v>425163555</v>
      </c>
      <c r="L16" s="229">
        <f>K16/J16</f>
        <v>0.26347843344554228</v>
      </c>
      <c r="O16" s="90">
        <v>14</v>
      </c>
      <c r="P16" s="89" t="s">
        <v>365</v>
      </c>
      <c r="Q16" s="89">
        <v>2024</v>
      </c>
      <c r="R16" s="242" t="s">
        <v>619</v>
      </c>
      <c r="S16" s="250" t="s">
        <v>664</v>
      </c>
      <c r="T16" s="251" t="s">
        <v>665</v>
      </c>
      <c r="U16" s="252" t="s">
        <v>645</v>
      </c>
      <c r="V16" s="252">
        <v>6</v>
      </c>
      <c r="W16" s="253">
        <v>65000</v>
      </c>
      <c r="X16" s="247" t="s">
        <v>633</v>
      </c>
      <c r="Y16" s="248" t="s">
        <v>634</v>
      </c>
      <c r="Z16" s="249">
        <f t="shared" si="0"/>
        <v>390000</v>
      </c>
    </row>
    <row r="17" spans="3:26" ht="30" x14ac:dyDescent="0.2">
      <c r="O17" s="90">
        <v>15</v>
      </c>
      <c r="P17" s="89" t="s">
        <v>365</v>
      </c>
      <c r="Q17" s="89">
        <v>2024</v>
      </c>
      <c r="R17" s="242" t="s">
        <v>619</v>
      </c>
      <c r="S17" s="250" t="s">
        <v>666</v>
      </c>
      <c r="T17" s="251" t="s">
        <v>667</v>
      </c>
      <c r="U17" s="252" t="s">
        <v>645</v>
      </c>
      <c r="V17" s="252">
        <v>6</v>
      </c>
      <c r="W17" s="253">
        <v>60000</v>
      </c>
      <c r="X17" s="247" t="s">
        <v>633</v>
      </c>
      <c r="Y17" s="248" t="s">
        <v>634</v>
      </c>
      <c r="Z17" s="249">
        <f t="shared" si="0"/>
        <v>360000</v>
      </c>
    </row>
    <row r="18" spans="3:26" ht="30" x14ac:dyDescent="0.2">
      <c r="C18" s="255" t="s">
        <v>668</v>
      </c>
      <c r="D18" s="255"/>
      <c r="E18" s="256"/>
      <c r="F18" s="256"/>
      <c r="G18" s="257"/>
      <c r="H18" s="258"/>
      <c r="I18" s="255"/>
      <c r="J18" s="256"/>
      <c r="K18" s="256"/>
      <c r="L18" s="257"/>
      <c r="O18" s="90">
        <v>16</v>
      </c>
      <c r="P18" s="89" t="s">
        <v>365</v>
      </c>
      <c r="Q18" s="89">
        <v>2024</v>
      </c>
      <c r="R18" s="242" t="s">
        <v>619</v>
      </c>
      <c r="S18" s="250" t="s">
        <v>669</v>
      </c>
      <c r="T18" s="251" t="s">
        <v>670</v>
      </c>
      <c r="U18" s="252" t="s">
        <v>645</v>
      </c>
      <c r="V18" s="252">
        <v>6</v>
      </c>
      <c r="W18" s="253">
        <v>40000</v>
      </c>
      <c r="X18" s="247" t="s">
        <v>633</v>
      </c>
      <c r="Y18" s="248" t="s">
        <v>634</v>
      </c>
      <c r="Z18" s="249">
        <f t="shared" si="0"/>
        <v>240000</v>
      </c>
    </row>
    <row r="19" spans="3:26" ht="30" x14ac:dyDescent="0.2">
      <c r="C19" s="259" t="s">
        <v>671</v>
      </c>
      <c r="D19" s="259"/>
      <c r="E19" s="259"/>
      <c r="F19" s="259"/>
      <c r="G19" s="259"/>
      <c r="H19" s="259"/>
      <c r="I19" s="259"/>
      <c r="J19" s="259"/>
      <c r="K19" s="259"/>
      <c r="L19" s="259"/>
      <c r="O19" s="90">
        <v>17</v>
      </c>
      <c r="P19" s="89" t="s">
        <v>365</v>
      </c>
      <c r="Q19" s="89">
        <v>2024</v>
      </c>
      <c r="R19" s="242" t="s">
        <v>619</v>
      </c>
      <c r="S19" s="250" t="s">
        <v>672</v>
      </c>
      <c r="T19" s="251" t="s">
        <v>673</v>
      </c>
      <c r="U19" s="252" t="s">
        <v>645</v>
      </c>
      <c r="V19" s="252">
        <v>5</v>
      </c>
      <c r="W19" s="260">
        <v>436000</v>
      </c>
      <c r="X19" s="247" t="s">
        <v>633</v>
      </c>
      <c r="Y19" s="248" t="s">
        <v>634</v>
      </c>
      <c r="Z19" s="249">
        <f t="shared" si="0"/>
        <v>2180000</v>
      </c>
    </row>
    <row r="20" spans="3:26" ht="31.5" customHeight="1" x14ac:dyDescent="0.2">
      <c r="C20" s="259" t="s">
        <v>674</v>
      </c>
      <c r="D20" s="259"/>
      <c r="E20" s="259"/>
      <c r="F20" s="259"/>
      <c r="G20" s="259"/>
      <c r="H20" s="259"/>
      <c r="I20" s="259"/>
      <c r="J20" s="259"/>
      <c r="K20" s="259"/>
      <c r="L20" s="259"/>
      <c r="O20" s="90">
        <v>18</v>
      </c>
      <c r="P20" s="89" t="s">
        <v>365</v>
      </c>
      <c r="Q20" s="89">
        <v>2024</v>
      </c>
      <c r="R20" s="242" t="s">
        <v>619</v>
      </c>
      <c r="S20" s="250" t="s">
        <v>675</v>
      </c>
      <c r="T20" s="251" t="s">
        <v>676</v>
      </c>
      <c r="U20" s="252" t="s">
        <v>645</v>
      </c>
      <c r="V20" s="252">
        <v>2</v>
      </c>
      <c r="W20" s="254">
        <v>2285000</v>
      </c>
      <c r="X20" s="247" t="s">
        <v>633</v>
      </c>
      <c r="Y20" s="248" t="s">
        <v>634</v>
      </c>
      <c r="Z20" s="249">
        <f t="shared" si="0"/>
        <v>4570000</v>
      </c>
    </row>
    <row r="21" spans="3:26" ht="28.5" customHeight="1" x14ac:dyDescent="0.2">
      <c r="O21" s="90">
        <v>19</v>
      </c>
      <c r="P21" s="89" t="s">
        <v>365</v>
      </c>
      <c r="Q21" s="89">
        <v>2024</v>
      </c>
      <c r="R21" s="242" t="s">
        <v>619</v>
      </c>
      <c r="S21" s="261" t="s">
        <v>677</v>
      </c>
      <c r="T21" s="251" t="s">
        <v>678</v>
      </c>
      <c r="U21" s="252" t="s">
        <v>645</v>
      </c>
      <c r="V21" s="252">
        <v>4</v>
      </c>
      <c r="W21" s="260">
        <v>90000</v>
      </c>
      <c r="X21" s="247" t="s">
        <v>633</v>
      </c>
      <c r="Y21" s="248" t="s">
        <v>634</v>
      </c>
      <c r="Z21" s="249">
        <f t="shared" si="0"/>
        <v>360000</v>
      </c>
    </row>
    <row r="22" spans="3:26" ht="30" x14ac:dyDescent="0.2">
      <c r="C22" s="13" t="s">
        <v>679</v>
      </c>
      <c r="E22" s="228">
        <f>SUM(E3:E8)</f>
        <v>673580000</v>
      </c>
      <c r="F22" s="228">
        <f>SUM(F3:F8)</f>
        <v>141081122</v>
      </c>
      <c r="G22" s="229">
        <f t="shared" ref="G22:G23" si="5">F22/E22</f>
        <v>0.2094496897176282</v>
      </c>
      <c r="J22" s="228">
        <f>SUM(J3:J8)</f>
        <v>928539000</v>
      </c>
      <c r="K22" s="228">
        <f>SUM(K3:K8)</f>
        <v>425163555</v>
      </c>
      <c r="L22" s="229">
        <f t="shared" ref="L22:L23" si="6">K22/J22</f>
        <v>0.45788443457948452</v>
      </c>
      <c r="O22" s="90">
        <v>20</v>
      </c>
      <c r="P22" s="89" t="s">
        <v>365</v>
      </c>
      <c r="Q22" s="89">
        <v>2024</v>
      </c>
      <c r="R22" s="242" t="s">
        <v>619</v>
      </c>
      <c r="S22" s="261" t="s">
        <v>680</v>
      </c>
      <c r="T22" s="251" t="s">
        <v>681</v>
      </c>
      <c r="U22" s="252" t="s">
        <v>682</v>
      </c>
      <c r="V22" s="252">
        <v>1</v>
      </c>
      <c r="W22" s="253">
        <v>3800000</v>
      </c>
      <c r="X22" s="247" t="s">
        <v>633</v>
      </c>
      <c r="Y22" s="248" t="s">
        <v>634</v>
      </c>
      <c r="Z22" s="249">
        <f t="shared" si="0"/>
        <v>3800000</v>
      </c>
    </row>
    <row r="23" spans="3:26" ht="30" x14ac:dyDescent="0.2">
      <c r="C23" s="13" t="s">
        <v>683</v>
      </c>
      <c r="E23" s="228">
        <f>SUM(E9:E14)</f>
        <v>387305000</v>
      </c>
      <c r="F23" s="228">
        <f>SUM(F9:F14)</f>
        <v>0</v>
      </c>
      <c r="G23" s="229">
        <f t="shared" si="5"/>
        <v>0</v>
      </c>
      <c r="J23" s="228">
        <f>SUM(J9:J14)</f>
        <v>685117000</v>
      </c>
      <c r="K23" s="228">
        <f>SUM(K9:K14)</f>
        <v>0</v>
      </c>
      <c r="L23" s="229">
        <f t="shared" si="6"/>
        <v>0</v>
      </c>
      <c r="O23" s="90">
        <v>21</v>
      </c>
      <c r="P23" s="89" t="s">
        <v>365</v>
      </c>
      <c r="Q23" s="89">
        <v>2024</v>
      </c>
      <c r="R23" s="242" t="s">
        <v>619</v>
      </c>
      <c r="S23" s="261"/>
      <c r="T23" s="251" t="s">
        <v>684</v>
      </c>
      <c r="U23" s="245" t="s">
        <v>632</v>
      </c>
      <c r="V23" s="262">
        <v>2</v>
      </c>
      <c r="W23" s="263">
        <v>7261262</v>
      </c>
      <c r="X23" s="247" t="s">
        <v>633</v>
      </c>
      <c r="Y23" s="248" t="s">
        <v>685</v>
      </c>
      <c r="Z23" s="249">
        <f t="shared" si="0"/>
        <v>14522524</v>
      </c>
    </row>
    <row r="24" spans="3:26" ht="30" x14ac:dyDescent="0.2">
      <c r="O24" s="90">
        <v>22</v>
      </c>
      <c r="P24" s="89" t="s">
        <v>365</v>
      </c>
      <c r="Q24" s="89">
        <v>2024</v>
      </c>
      <c r="R24" s="242" t="s">
        <v>619</v>
      </c>
      <c r="S24" s="264" t="s">
        <v>686</v>
      </c>
      <c r="T24" s="251" t="s">
        <v>687</v>
      </c>
      <c r="U24" s="252" t="s">
        <v>645</v>
      </c>
      <c r="V24" s="262">
        <v>4</v>
      </c>
      <c r="W24" s="253">
        <v>30000</v>
      </c>
      <c r="X24" s="247" t="s">
        <v>633</v>
      </c>
      <c r="Y24" s="248" t="s">
        <v>685</v>
      </c>
      <c r="Z24" s="249">
        <f t="shared" si="0"/>
        <v>120000</v>
      </c>
    </row>
    <row r="25" spans="3:26" ht="30" x14ac:dyDescent="0.2">
      <c r="O25" s="90">
        <v>23</v>
      </c>
      <c r="P25" s="89" t="s">
        <v>365</v>
      </c>
      <c r="Q25" s="89">
        <v>2024</v>
      </c>
      <c r="R25" s="242" t="s">
        <v>619</v>
      </c>
      <c r="S25" s="264" t="s">
        <v>686</v>
      </c>
      <c r="T25" s="251" t="s">
        <v>688</v>
      </c>
      <c r="U25" s="252" t="s">
        <v>645</v>
      </c>
      <c r="V25" s="262">
        <v>2</v>
      </c>
      <c r="W25" s="253">
        <v>910000</v>
      </c>
      <c r="X25" s="247" t="s">
        <v>633</v>
      </c>
      <c r="Y25" s="248" t="s">
        <v>685</v>
      </c>
      <c r="Z25" s="249">
        <f t="shared" si="0"/>
        <v>1820000</v>
      </c>
    </row>
    <row r="26" spans="3:26" ht="30" x14ac:dyDescent="0.2">
      <c r="O26" s="90">
        <v>24</v>
      </c>
      <c r="P26" s="89" t="s">
        <v>365</v>
      </c>
      <c r="Q26" s="89">
        <v>2024</v>
      </c>
      <c r="R26" s="242" t="s">
        <v>619</v>
      </c>
      <c r="S26" s="264" t="s">
        <v>686</v>
      </c>
      <c r="T26" s="251" t="s">
        <v>689</v>
      </c>
      <c r="U26" s="252" t="s">
        <v>645</v>
      </c>
      <c r="V26" s="262">
        <v>1</v>
      </c>
      <c r="W26" s="253">
        <v>1150000</v>
      </c>
      <c r="X26" s="247" t="s">
        <v>633</v>
      </c>
      <c r="Y26" s="248" t="s">
        <v>685</v>
      </c>
      <c r="Z26" s="249">
        <f t="shared" si="0"/>
        <v>1150000</v>
      </c>
    </row>
    <row r="27" spans="3:26" ht="30" x14ac:dyDescent="0.2">
      <c r="O27" s="90">
        <v>25</v>
      </c>
      <c r="P27" s="89" t="s">
        <v>365</v>
      </c>
      <c r="Q27" s="89">
        <v>2024</v>
      </c>
      <c r="R27" s="242" t="s">
        <v>619</v>
      </c>
      <c r="S27" s="264" t="s">
        <v>686</v>
      </c>
      <c r="T27" s="251" t="s">
        <v>690</v>
      </c>
      <c r="U27" s="252" t="s">
        <v>645</v>
      </c>
      <c r="V27" s="265">
        <v>2</v>
      </c>
      <c r="W27" s="253">
        <v>3500000</v>
      </c>
      <c r="X27" s="247" t="s">
        <v>633</v>
      </c>
      <c r="Y27" s="248" t="s">
        <v>685</v>
      </c>
      <c r="Z27" s="249">
        <f t="shared" si="0"/>
        <v>7000000</v>
      </c>
    </row>
    <row r="28" spans="3:26" ht="30" x14ac:dyDescent="0.2">
      <c r="O28" s="90">
        <v>26</v>
      </c>
      <c r="P28" s="89" t="s">
        <v>365</v>
      </c>
      <c r="Q28" s="89">
        <v>2024</v>
      </c>
      <c r="R28" s="242" t="s">
        <v>619</v>
      </c>
      <c r="S28" s="264" t="s">
        <v>686</v>
      </c>
      <c r="T28" s="251" t="s">
        <v>691</v>
      </c>
      <c r="U28" s="252" t="s">
        <v>645</v>
      </c>
      <c r="V28" s="265">
        <v>1</v>
      </c>
      <c r="W28" s="253">
        <v>2822000</v>
      </c>
      <c r="X28" s="247" t="s">
        <v>633</v>
      </c>
      <c r="Y28" s="248" t="s">
        <v>685</v>
      </c>
      <c r="Z28" s="249">
        <f t="shared" si="0"/>
        <v>2822000</v>
      </c>
    </row>
    <row r="29" spans="3:26" ht="30" x14ac:dyDescent="0.2">
      <c r="O29" s="90">
        <v>27</v>
      </c>
      <c r="P29" s="89" t="s">
        <v>365</v>
      </c>
      <c r="Q29" s="89">
        <v>2024</v>
      </c>
      <c r="R29" s="242" t="s">
        <v>619</v>
      </c>
      <c r="S29" s="264" t="s">
        <v>686</v>
      </c>
      <c r="T29" s="244" t="s">
        <v>692</v>
      </c>
      <c r="U29" s="252" t="s">
        <v>645</v>
      </c>
      <c r="V29" s="265">
        <v>1</v>
      </c>
      <c r="W29" s="253">
        <v>1405000</v>
      </c>
      <c r="X29" s="247" t="s">
        <v>633</v>
      </c>
      <c r="Y29" s="248" t="s">
        <v>685</v>
      </c>
      <c r="Z29" s="249">
        <f t="shared" si="0"/>
        <v>1405000</v>
      </c>
    </row>
    <row r="30" spans="3:26" ht="30" x14ac:dyDescent="0.2">
      <c r="O30" s="90">
        <v>28</v>
      </c>
      <c r="P30" s="89" t="s">
        <v>365</v>
      </c>
      <c r="Q30" s="89">
        <v>2024</v>
      </c>
      <c r="R30" s="242" t="s">
        <v>619</v>
      </c>
      <c r="S30" s="264" t="s">
        <v>686</v>
      </c>
      <c r="T30" s="251" t="s">
        <v>693</v>
      </c>
      <c r="U30" s="252" t="s">
        <v>645</v>
      </c>
      <c r="V30" s="265">
        <v>1</v>
      </c>
      <c r="W30" s="246"/>
      <c r="X30" s="247" t="s">
        <v>633</v>
      </c>
      <c r="Y30" s="248" t="s">
        <v>685</v>
      </c>
      <c r="Z30" s="249">
        <f t="shared" si="0"/>
        <v>0</v>
      </c>
    </row>
    <row r="31" spans="3:26" ht="30" x14ac:dyDescent="0.2">
      <c r="O31" s="90">
        <v>29</v>
      </c>
      <c r="P31" s="89" t="s">
        <v>365</v>
      </c>
      <c r="Q31" s="89">
        <v>2024</v>
      </c>
      <c r="R31" s="242" t="s">
        <v>619</v>
      </c>
      <c r="S31" s="264" t="s">
        <v>686</v>
      </c>
      <c r="T31" s="251" t="s">
        <v>694</v>
      </c>
      <c r="U31" s="252" t="s">
        <v>645</v>
      </c>
      <c r="V31" s="265">
        <v>4</v>
      </c>
      <c r="W31" s="253">
        <v>997500</v>
      </c>
      <c r="X31" s="247" t="s">
        <v>633</v>
      </c>
      <c r="Y31" s="248" t="s">
        <v>685</v>
      </c>
      <c r="Z31" s="249">
        <f t="shared" si="0"/>
        <v>3990000</v>
      </c>
    </row>
    <row r="32" spans="3:26" ht="30" x14ac:dyDescent="0.2">
      <c r="O32" s="90">
        <v>30</v>
      </c>
      <c r="P32" s="89" t="s">
        <v>365</v>
      </c>
      <c r="Q32" s="89">
        <v>2024</v>
      </c>
      <c r="R32" s="242" t="s">
        <v>619</v>
      </c>
      <c r="S32" s="264" t="s">
        <v>686</v>
      </c>
      <c r="T32" s="251" t="s">
        <v>695</v>
      </c>
      <c r="U32" s="252" t="s">
        <v>645</v>
      </c>
      <c r="V32" s="265">
        <v>4</v>
      </c>
      <c r="W32" s="253">
        <v>200500</v>
      </c>
      <c r="X32" s="247" t="s">
        <v>633</v>
      </c>
      <c r="Y32" s="248" t="s">
        <v>685</v>
      </c>
      <c r="Z32" s="249">
        <f t="shared" si="0"/>
        <v>802000</v>
      </c>
    </row>
    <row r="33" spans="15:26" ht="30" x14ac:dyDescent="0.2">
      <c r="O33" s="90">
        <v>31</v>
      </c>
      <c r="P33" s="89" t="s">
        <v>365</v>
      </c>
      <c r="Q33" s="89">
        <v>2024</v>
      </c>
      <c r="R33" s="242" t="s">
        <v>619</v>
      </c>
      <c r="S33" s="264" t="s">
        <v>686</v>
      </c>
      <c r="T33" s="251" t="s">
        <v>696</v>
      </c>
      <c r="U33" s="252" t="s">
        <v>645</v>
      </c>
      <c r="V33" s="265">
        <v>300</v>
      </c>
      <c r="W33" s="253">
        <v>900</v>
      </c>
      <c r="X33" s="247" t="s">
        <v>633</v>
      </c>
      <c r="Y33" s="248" t="s">
        <v>685</v>
      </c>
      <c r="Z33" s="249">
        <f t="shared" si="0"/>
        <v>270000</v>
      </c>
    </row>
    <row r="34" spans="15:26" ht="30" x14ac:dyDescent="0.2">
      <c r="O34" s="90">
        <v>32</v>
      </c>
      <c r="P34" s="89" t="s">
        <v>365</v>
      </c>
      <c r="Q34" s="89">
        <v>2024</v>
      </c>
      <c r="R34" s="242" t="s">
        <v>619</v>
      </c>
      <c r="S34" s="264" t="s">
        <v>686</v>
      </c>
      <c r="T34" s="251" t="s">
        <v>697</v>
      </c>
      <c r="U34" s="252" t="s">
        <v>645</v>
      </c>
      <c r="V34" s="265">
        <v>300</v>
      </c>
      <c r="W34" s="253">
        <v>300</v>
      </c>
      <c r="X34" s="247" t="s">
        <v>633</v>
      </c>
      <c r="Y34" s="248" t="s">
        <v>685</v>
      </c>
      <c r="Z34" s="249">
        <f t="shared" si="0"/>
        <v>90000</v>
      </c>
    </row>
    <row r="35" spans="15:26" ht="28.5" customHeight="1" x14ac:dyDescent="0.2">
      <c r="O35" s="90">
        <v>33</v>
      </c>
      <c r="P35" s="89" t="s">
        <v>365</v>
      </c>
      <c r="Q35" s="89">
        <v>2024</v>
      </c>
      <c r="R35" s="242" t="s">
        <v>619</v>
      </c>
      <c r="S35" s="264" t="s">
        <v>686</v>
      </c>
      <c r="T35" s="251" t="s">
        <v>698</v>
      </c>
      <c r="U35" s="252" t="s">
        <v>645</v>
      </c>
      <c r="V35" s="265">
        <v>300</v>
      </c>
      <c r="W35" s="253">
        <v>300</v>
      </c>
      <c r="X35" s="247" t="s">
        <v>633</v>
      </c>
      <c r="Y35" s="248" t="s">
        <v>685</v>
      </c>
      <c r="Z35" s="249">
        <f t="shared" si="0"/>
        <v>90000</v>
      </c>
    </row>
    <row r="36" spans="15:26" ht="30" x14ac:dyDescent="0.2">
      <c r="O36" s="90">
        <v>34</v>
      </c>
      <c r="P36" s="89" t="s">
        <v>365</v>
      </c>
      <c r="Q36" s="89">
        <v>2024</v>
      </c>
      <c r="R36" s="242" t="s">
        <v>619</v>
      </c>
      <c r="S36" s="264" t="s">
        <v>686</v>
      </c>
      <c r="T36" s="251" t="s">
        <v>699</v>
      </c>
      <c r="U36" s="252" t="s">
        <v>645</v>
      </c>
      <c r="V36" s="262">
        <v>8</v>
      </c>
      <c r="W36" s="253">
        <v>3000000</v>
      </c>
      <c r="X36" s="247" t="s">
        <v>633</v>
      </c>
      <c r="Y36" s="248" t="s">
        <v>685</v>
      </c>
      <c r="Z36" s="249">
        <f t="shared" si="0"/>
        <v>24000000</v>
      </c>
    </row>
    <row r="37" spans="15:26" ht="30" x14ac:dyDescent="0.2">
      <c r="O37" s="90">
        <v>35</v>
      </c>
      <c r="P37" s="89" t="s">
        <v>365</v>
      </c>
      <c r="Q37" s="89">
        <v>2024</v>
      </c>
      <c r="R37" s="242" t="s">
        <v>619</v>
      </c>
      <c r="S37" s="264" t="s">
        <v>686</v>
      </c>
      <c r="T37" s="251" t="s">
        <v>700</v>
      </c>
      <c r="U37" s="265" t="s">
        <v>632</v>
      </c>
      <c r="V37" s="265">
        <v>1</v>
      </c>
      <c r="W37" s="253">
        <v>700000</v>
      </c>
      <c r="X37" s="247" t="s">
        <v>633</v>
      </c>
      <c r="Y37" s="248" t="s">
        <v>685</v>
      </c>
      <c r="Z37" s="249">
        <f t="shared" si="0"/>
        <v>700000</v>
      </c>
    </row>
    <row r="38" spans="15:26" ht="30" x14ac:dyDescent="0.2">
      <c r="O38" s="90">
        <v>36</v>
      </c>
      <c r="P38" s="89" t="s">
        <v>365</v>
      </c>
      <c r="Q38" s="89">
        <v>2024</v>
      </c>
      <c r="R38" s="242" t="s">
        <v>619</v>
      </c>
      <c r="S38" s="264" t="s">
        <v>686</v>
      </c>
      <c r="T38" s="251" t="s">
        <v>701</v>
      </c>
      <c r="U38" s="265" t="s">
        <v>632</v>
      </c>
      <c r="V38" s="265">
        <v>1</v>
      </c>
      <c r="W38" s="253">
        <v>300000</v>
      </c>
      <c r="X38" s="247" t="s">
        <v>633</v>
      </c>
      <c r="Y38" s="248" t="s">
        <v>685</v>
      </c>
      <c r="Z38" s="249">
        <f t="shared" si="0"/>
        <v>300000</v>
      </c>
    </row>
    <row r="39" spans="15:26" ht="30" x14ac:dyDescent="0.2">
      <c r="O39" s="90">
        <v>37</v>
      </c>
      <c r="P39" s="89" t="s">
        <v>365</v>
      </c>
      <c r="Q39" s="89">
        <v>2024</v>
      </c>
      <c r="R39" s="242" t="s">
        <v>619</v>
      </c>
      <c r="S39" s="264" t="s">
        <v>686</v>
      </c>
      <c r="T39" s="251" t="s">
        <v>702</v>
      </c>
      <c r="U39" s="265" t="s">
        <v>632</v>
      </c>
      <c r="V39" s="265">
        <v>1</v>
      </c>
      <c r="W39" s="253">
        <v>750000</v>
      </c>
      <c r="X39" s="247" t="s">
        <v>633</v>
      </c>
      <c r="Y39" s="248" t="s">
        <v>685</v>
      </c>
      <c r="Z39" s="249">
        <f t="shared" si="0"/>
        <v>750000</v>
      </c>
    </row>
    <row r="40" spans="15:26" ht="30" x14ac:dyDescent="0.2">
      <c r="O40" s="90">
        <v>38</v>
      </c>
      <c r="P40" s="89" t="s">
        <v>365</v>
      </c>
      <c r="Q40" s="89">
        <v>2024</v>
      </c>
      <c r="R40" s="242" t="s">
        <v>619</v>
      </c>
      <c r="S40" s="264" t="s">
        <v>686</v>
      </c>
      <c r="T40" s="251" t="s">
        <v>703</v>
      </c>
      <c r="U40" s="265" t="s">
        <v>632</v>
      </c>
      <c r="V40" s="265">
        <v>2</v>
      </c>
      <c r="W40" s="253">
        <v>320000</v>
      </c>
      <c r="X40" s="247" t="s">
        <v>633</v>
      </c>
      <c r="Y40" s="248" t="s">
        <v>685</v>
      </c>
      <c r="Z40" s="249">
        <f t="shared" si="0"/>
        <v>640000</v>
      </c>
    </row>
    <row r="41" spans="15:26" ht="30" x14ac:dyDescent="0.2">
      <c r="O41" s="90">
        <v>39</v>
      </c>
      <c r="P41" s="89" t="s">
        <v>365</v>
      </c>
      <c r="Q41" s="89">
        <v>2024</v>
      </c>
      <c r="R41" s="242" t="s">
        <v>619</v>
      </c>
      <c r="S41" s="264" t="s">
        <v>686</v>
      </c>
      <c r="T41" s="251" t="s">
        <v>704</v>
      </c>
      <c r="U41" s="265" t="s">
        <v>632</v>
      </c>
      <c r="V41" s="265">
        <v>1</v>
      </c>
      <c r="W41" s="253">
        <v>500000</v>
      </c>
      <c r="X41" s="247" t="s">
        <v>633</v>
      </c>
      <c r="Y41" s="248" t="s">
        <v>685</v>
      </c>
      <c r="Z41" s="249">
        <f t="shared" si="0"/>
        <v>500000</v>
      </c>
    </row>
    <row r="42" spans="15:26" ht="30" x14ac:dyDescent="0.2">
      <c r="O42" s="90">
        <v>40</v>
      </c>
      <c r="P42" s="89" t="s">
        <v>365</v>
      </c>
      <c r="Q42" s="89">
        <v>2024</v>
      </c>
      <c r="R42" s="242" t="s">
        <v>619</v>
      </c>
      <c r="S42" s="264" t="s">
        <v>686</v>
      </c>
      <c r="T42" s="251" t="s">
        <v>705</v>
      </c>
      <c r="U42" s="265" t="s">
        <v>632</v>
      </c>
      <c r="V42" s="265">
        <v>2</v>
      </c>
      <c r="W42" s="253">
        <v>650000</v>
      </c>
      <c r="X42" s="247" t="s">
        <v>633</v>
      </c>
      <c r="Y42" s="248" t="s">
        <v>685</v>
      </c>
      <c r="Z42" s="249">
        <f t="shared" si="0"/>
        <v>1300000</v>
      </c>
    </row>
    <row r="43" spans="15:26" ht="30" x14ac:dyDescent="0.2">
      <c r="O43" s="90">
        <v>41</v>
      </c>
      <c r="P43" s="89" t="s">
        <v>365</v>
      </c>
      <c r="Q43" s="89">
        <v>2024</v>
      </c>
      <c r="R43" s="242" t="s">
        <v>619</v>
      </c>
      <c r="S43" s="264" t="s">
        <v>686</v>
      </c>
      <c r="T43" s="251" t="s">
        <v>706</v>
      </c>
      <c r="U43" s="265" t="s">
        <v>632</v>
      </c>
      <c r="V43" s="265">
        <v>1</v>
      </c>
      <c r="W43" s="253">
        <v>195000</v>
      </c>
      <c r="X43" s="247" t="s">
        <v>633</v>
      </c>
      <c r="Y43" s="248" t="s">
        <v>685</v>
      </c>
      <c r="Z43" s="249">
        <f t="shared" si="0"/>
        <v>195000</v>
      </c>
    </row>
    <row r="44" spans="15:26" ht="30" x14ac:dyDescent="0.2">
      <c r="O44" s="90">
        <v>42</v>
      </c>
      <c r="P44" s="89" t="s">
        <v>365</v>
      </c>
      <c r="Q44" s="89">
        <v>2024</v>
      </c>
      <c r="R44" s="242" t="s">
        <v>619</v>
      </c>
      <c r="S44" s="264" t="s">
        <v>686</v>
      </c>
      <c r="T44" s="251" t="s">
        <v>707</v>
      </c>
      <c r="U44" s="265" t="s">
        <v>632</v>
      </c>
      <c r="V44" s="265">
        <v>2</v>
      </c>
      <c r="W44" s="253">
        <v>185000</v>
      </c>
      <c r="X44" s="247" t="s">
        <v>633</v>
      </c>
      <c r="Y44" s="248" t="s">
        <v>685</v>
      </c>
      <c r="Z44" s="249">
        <f t="shared" si="0"/>
        <v>370000</v>
      </c>
    </row>
    <row r="45" spans="15:26" ht="30" x14ac:dyDescent="0.2">
      <c r="O45" s="90">
        <v>43</v>
      </c>
      <c r="P45" s="89" t="s">
        <v>365</v>
      </c>
      <c r="Q45" s="89">
        <v>2024</v>
      </c>
      <c r="R45" s="242" t="s">
        <v>619</v>
      </c>
      <c r="S45" s="264" t="s">
        <v>686</v>
      </c>
      <c r="T45" s="251" t="s">
        <v>708</v>
      </c>
      <c r="U45" s="265" t="s">
        <v>632</v>
      </c>
      <c r="V45" s="265">
        <v>1</v>
      </c>
      <c r="W45" s="253">
        <v>165000</v>
      </c>
      <c r="X45" s="247" t="s">
        <v>633</v>
      </c>
      <c r="Y45" s="248" t="s">
        <v>685</v>
      </c>
      <c r="Z45" s="249">
        <f t="shared" si="0"/>
        <v>165000</v>
      </c>
    </row>
    <row r="46" spans="15:26" ht="30" x14ac:dyDescent="0.2">
      <c r="O46" s="90">
        <v>44</v>
      </c>
      <c r="P46" s="89" t="s">
        <v>365</v>
      </c>
      <c r="Q46" s="89">
        <v>2024</v>
      </c>
      <c r="R46" s="242" t="s">
        <v>619</v>
      </c>
      <c r="S46" s="264" t="s">
        <v>686</v>
      </c>
      <c r="T46" s="251" t="s">
        <v>709</v>
      </c>
      <c r="U46" s="265" t="s">
        <v>645</v>
      </c>
      <c r="V46" s="265">
        <v>2</v>
      </c>
      <c r="W46" s="253">
        <v>925000</v>
      </c>
      <c r="X46" s="247" t="s">
        <v>633</v>
      </c>
      <c r="Y46" s="248" t="s">
        <v>685</v>
      </c>
      <c r="Z46" s="249">
        <f t="shared" si="0"/>
        <v>1850000</v>
      </c>
    </row>
    <row r="47" spans="15:26" ht="30" x14ac:dyDescent="0.2">
      <c r="O47" s="90">
        <v>45</v>
      </c>
      <c r="P47" s="89" t="s">
        <v>365</v>
      </c>
      <c r="Q47" s="89">
        <v>2024</v>
      </c>
      <c r="R47" s="242" t="s">
        <v>619</v>
      </c>
      <c r="S47" s="264" t="s">
        <v>686</v>
      </c>
      <c r="T47" s="251" t="s">
        <v>710</v>
      </c>
      <c r="U47" s="265" t="s">
        <v>645</v>
      </c>
      <c r="V47" s="265">
        <v>10</v>
      </c>
      <c r="W47" s="253">
        <v>25000</v>
      </c>
      <c r="X47" s="247" t="s">
        <v>633</v>
      </c>
      <c r="Y47" s="248" t="s">
        <v>685</v>
      </c>
      <c r="Z47" s="249">
        <f t="shared" si="0"/>
        <v>250000</v>
      </c>
    </row>
    <row r="48" spans="15:26" ht="28.5" x14ac:dyDescent="0.2">
      <c r="O48" s="90">
        <v>46</v>
      </c>
      <c r="P48" s="89" t="s">
        <v>365</v>
      </c>
      <c r="Q48" s="89">
        <v>2024</v>
      </c>
      <c r="R48" s="242" t="s">
        <v>619</v>
      </c>
      <c r="S48" s="266" t="s">
        <v>711</v>
      </c>
      <c r="T48" s="267" t="s">
        <v>712</v>
      </c>
      <c r="U48" s="252" t="s">
        <v>645</v>
      </c>
      <c r="V48" s="252">
        <v>2</v>
      </c>
      <c r="W48" s="249">
        <v>571500</v>
      </c>
      <c r="X48" s="268" t="s">
        <v>713</v>
      </c>
      <c r="Y48" s="269" t="s">
        <v>634</v>
      </c>
      <c r="Z48" s="249">
        <f t="shared" si="0"/>
        <v>1143000</v>
      </c>
    </row>
    <row r="49" spans="15:26" ht="28.5" x14ac:dyDescent="0.2">
      <c r="O49" s="90">
        <v>47</v>
      </c>
      <c r="P49" s="89" t="s">
        <v>365</v>
      </c>
      <c r="Q49" s="89">
        <v>2024</v>
      </c>
      <c r="R49" s="242" t="s">
        <v>619</v>
      </c>
      <c r="S49" s="250" t="s">
        <v>714</v>
      </c>
      <c r="T49" s="270" t="s">
        <v>715</v>
      </c>
      <c r="U49" s="252" t="s">
        <v>716</v>
      </c>
      <c r="V49" s="252">
        <v>60</v>
      </c>
      <c r="W49" s="249">
        <v>135800</v>
      </c>
      <c r="X49" s="268" t="s">
        <v>713</v>
      </c>
      <c r="Y49" s="269" t="s">
        <v>634</v>
      </c>
      <c r="Z49" s="249">
        <f t="shared" si="0"/>
        <v>8148000</v>
      </c>
    </row>
    <row r="50" spans="15:26" x14ac:dyDescent="0.2">
      <c r="O50" s="90">
        <v>48</v>
      </c>
      <c r="P50" s="89" t="s">
        <v>365</v>
      </c>
      <c r="Q50" s="89">
        <v>2024</v>
      </c>
      <c r="R50" s="242" t="s">
        <v>619</v>
      </c>
      <c r="S50" s="271" t="s">
        <v>686</v>
      </c>
      <c r="T50" s="251" t="s">
        <v>717</v>
      </c>
      <c r="U50" s="265" t="s">
        <v>632</v>
      </c>
      <c r="V50" s="252">
        <v>1</v>
      </c>
      <c r="W50" s="263">
        <v>1750000</v>
      </c>
      <c r="X50" s="272" t="s">
        <v>718</v>
      </c>
      <c r="Y50" s="269" t="s">
        <v>685</v>
      </c>
      <c r="Z50" s="249">
        <f t="shared" si="0"/>
        <v>1750000</v>
      </c>
    </row>
    <row r="51" spans="15:26" x14ac:dyDescent="0.2">
      <c r="O51" s="90">
        <v>49</v>
      </c>
      <c r="P51" s="89" t="s">
        <v>365</v>
      </c>
      <c r="Q51" s="89">
        <v>2024</v>
      </c>
      <c r="R51" s="242" t="s">
        <v>619</v>
      </c>
      <c r="S51" s="271" t="s">
        <v>686</v>
      </c>
      <c r="T51" s="251" t="s">
        <v>719</v>
      </c>
      <c r="U51" s="265" t="s">
        <v>632</v>
      </c>
      <c r="V51" s="262">
        <v>2</v>
      </c>
      <c r="W51" s="263">
        <v>990990</v>
      </c>
      <c r="X51" s="272" t="s">
        <v>718</v>
      </c>
      <c r="Y51" s="269" t="s">
        <v>685</v>
      </c>
      <c r="Z51" s="249">
        <f t="shared" si="0"/>
        <v>1981980</v>
      </c>
    </row>
    <row r="52" spans="15:26" x14ac:dyDescent="0.2">
      <c r="O52" s="90">
        <v>50</v>
      </c>
      <c r="P52" s="89" t="s">
        <v>365</v>
      </c>
      <c r="Q52" s="89">
        <v>2024</v>
      </c>
      <c r="R52" s="242" t="s">
        <v>619</v>
      </c>
      <c r="S52" s="271" t="s">
        <v>686</v>
      </c>
      <c r="T52" s="251" t="s">
        <v>720</v>
      </c>
      <c r="U52" s="265" t="s">
        <v>632</v>
      </c>
      <c r="V52" s="262">
        <v>1</v>
      </c>
      <c r="W52" s="263">
        <v>1285000</v>
      </c>
      <c r="X52" s="272" t="s">
        <v>718</v>
      </c>
      <c r="Y52" s="269" t="s">
        <v>685</v>
      </c>
      <c r="Z52" s="249">
        <f t="shared" si="0"/>
        <v>1285000</v>
      </c>
    </row>
    <row r="53" spans="15:26" x14ac:dyDescent="0.2">
      <c r="O53" s="90">
        <v>51</v>
      </c>
      <c r="P53" s="89" t="s">
        <v>365</v>
      </c>
      <c r="Q53" s="89">
        <v>2024</v>
      </c>
      <c r="R53" s="242" t="s">
        <v>619</v>
      </c>
      <c r="S53" s="271" t="s">
        <v>686</v>
      </c>
      <c r="T53" s="251" t="s">
        <v>721</v>
      </c>
      <c r="U53" s="265" t="s">
        <v>632</v>
      </c>
      <c r="V53" s="262">
        <v>1</v>
      </c>
      <c r="W53" s="263">
        <v>2300000</v>
      </c>
      <c r="X53" s="272" t="s">
        <v>718</v>
      </c>
      <c r="Y53" s="269" t="s">
        <v>685</v>
      </c>
      <c r="Z53" s="249">
        <f t="shared" si="0"/>
        <v>2300000</v>
      </c>
    </row>
    <row r="54" spans="15:26" x14ac:dyDescent="0.2">
      <c r="O54" s="90">
        <v>52</v>
      </c>
      <c r="P54" s="89" t="s">
        <v>365</v>
      </c>
      <c r="Q54" s="89">
        <v>2024</v>
      </c>
      <c r="R54" s="242" t="s">
        <v>619</v>
      </c>
      <c r="S54" s="271" t="s">
        <v>686</v>
      </c>
      <c r="T54" s="251" t="s">
        <v>722</v>
      </c>
      <c r="U54" s="265" t="s">
        <v>642</v>
      </c>
      <c r="V54" s="265">
        <v>15</v>
      </c>
      <c r="W54" s="249">
        <v>8000</v>
      </c>
      <c r="X54" s="273" t="s">
        <v>723</v>
      </c>
      <c r="Y54" s="269" t="s">
        <v>685</v>
      </c>
      <c r="Z54" s="249">
        <f t="shared" si="0"/>
        <v>120000</v>
      </c>
    </row>
    <row r="55" spans="15:26" x14ac:dyDescent="0.2">
      <c r="O55" s="90">
        <v>53</v>
      </c>
      <c r="P55" s="89" t="s">
        <v>365</v>
      </c>
      <c r="Q55" s="89">
        <v>2024</v>
      </c>
      <c r="R55" s="242" t="s">
        <v>619</v>
      </c>
      <c r="S55" s="271" t="s">
        <v>686</v>
      </c>
      <c r="T55" s="251" t="s">
        <v>724</v>
      </c>
      <c r="U55" s="265" t="s">
        <v>645</v>
      </c>
      <c r="V55" s="265">
        <v>6</v>
      </c>
      <c r="W55" s="249">
        <v>30000</v>
      </c>
      <c r="X55" s="273" t="s">
        <v>723</v>
      </c>
      <c r="Y55" s="269" t="s">
        <v>685</v>
      </c>
      <c r="Z55" s="249">
        <f t="shared" si="0"/>
        <v>180000</v>
      </c>
    </row>
    <row r="56" spans="15:26" x14ac:dyDescent="0.2">
      <c r="O56" s="90">
        <v>54</v>
      </c>
      <c r="P56" s="89" t="s">
        <v>365</v>
      </c>
      <c r="Q56" s="89">
        <v>2024</v>
      </c>
      <c r="R56" s="242" t="s">
        <v>619</v>
      </c>
      <c r="S56" s="271" t="s">
        <v>686</v>
      </c>
      <c r="T56" s="251" t="s">
        <v>725</v>
      </c>
      <c r="U56" s="265" t="s">
        <v>637</v>
      </c>
      <c r="V56" s="265">
        <v>12</v>
      </c>
      <c r="W56" s="249">
        <v>15000</v>
      </c>
      <c r="X56" s="273" t="s">
        <v>723</v>
      </c>
      <c r="Y56" s="269" t="s">
        <v>685</v>
      </c>
      <c r="Z56" s="249">
        <f t="shared" si="0"/>
        <v>180000</v>
      </c>
    </row>
    <row r="57" spans="15:26" x14ac:dyDescent="0.2">
      <c r="O57" s="90">
        <v>55</v>
      </c>
      <c r="P57" s="89" t="s">
        <v>365</v>
      </c>
      <c r="Q57" s="89">
        <v>2024</v>
      </c>
      <c r="R57" s="242" t="s">
        <v>619</v>
      </c>
      <c r="S57" s="271" t="s">
        <v>686</v>
      </c>
      <c r="T57" s="274" t="s">
        <v>726</v>
      </c>
      <c r="U57" s="265" t="s">
        <v>645</v>
      </c>
      <c r="V57" s="265">
        <v>2000</v>
      </c>
      <c r="W57" s="253">
        <v>475</v>
      </c>
      <c r="X57" s="273" t="s">
        <v>723</v>
      </c>
      <c r="Y57" s="269" t="s">
        <v>685</v>
      </c>
      <c r="Z57" s="249">
        <f t="shared" si="0"/>
        <v>950000</v>
      </c>
    </row>
    <row r="58" spans="15:26" x14ac:dyDescent="0.2">
      <c r="O58" s="90">
        <v>56</v>
      </c>
      <c r="P58" s="89" t="s">
        <v>365</v>
      </c>
      <c r="Q58" s="89">
        <v>2024</v>
      </c>
      <c r="R58" s="242" t="s">
        <v>619</v>
      </c>
      <c r="S58" s="271" t="s">
        <v>686</v>
      </c>
      <c r="T58" s="274" t="s">
        <v>727</v>
      </c>
      <c r="U58" s="265" t="s">
        <v>645</v>
      </c>
      <c r="V58" s="265">
        <v>2000</v>
      </c>
      <c r="W58" s="253">
        <v>475</v>
      </c>
      <c r="X58" s="273" t="s">
        <v>723</v>
      </c>
      <c r="Y58" s="269" t="s">
        <v>685</v>
      </c>
      <c r="Z58" s="249">
        <f t="shared" si="0"/>
        <v>950000</v>
      </c>
    </row>
    <row r="59" spans="15:26" ht="30" x14ac:dyDescent="0.2">
      <c r="O59" s="90">
        <v>57</v>
      </c>
      <c r="P59" s="89" t="s">
        <v>365</v>
      </c>
      <c r="Q59" s="89">
        <v>2024</v>
      </c>
      <c r="R59" s="242" t="s">
        <v>616</v>
      </c>
      <c r="S59" s="266" t="s">
        <v>728</v>
      </c>
      <c r="T59" s="267" t="s">
        <v>729</v>
      </c>
      <c r="U59" s="252" t="s">
        <v>645</v>
      </c>
      <c r="V59" s="252">
        <v>60</v>
      </c>
      <c r="W59" s="249">
        <v>162556</v>
      </c>
      <c r="X59" s="273" t="s">
        <v>730</v>
      </c>
      <c r="Y59" s="269" t="s">
        <v>634</v>
      </c>
      <c r="Z59" s="275">
        <f t="shared" si="0"/>
        <v>9753360</v>
      </c>
    </row>
    <row r="60" spans="15:26" ht="30" x14ac:dyDescent="0.2">
      <c r="O60" s="90">
        <v>58</v>
      </c>
      <c r="P60" s="89" t="s">
        <v>365</v>
      </c>
      <c r="Q60" s="89">
        <v>2024</v>
      </c>
      <c r="R60" s="242" t="s">
        <v>616</v>
      </c>
      <c r="S60" s="266" t="s">
        <v>731</v>
      </c>
      <c r="T60" s="267" t="s">
        <v>732</v>
      </c>
      <c r="U60" s="252" t="s">
        <v>632</v>
      </c>
      <c r="V60" s="252">
        <v>1</v>
      </c>
      <c r="W60" s="249">
        <v>1200000</v>
      </c>
      <c r="X60" s="273" t="s">
        <v>730</v>
      </c>
      <c r="Y60" s="269" t="s">
        <v>634</v>
      </c>
      <c r="Z60" s="275">
        <f t="shared" si="0"/>
        <v>1200000</v>
      </c>
    </row>
    <row r="61" spans="15:26" ht="30" x14ac:dyDescent="0.2">
      <c r="O61" s="90">
        <v>59</v>
      </c>
      <c r="P61" s="89" t="s">
        <v>365</v>
      </c>
      <c r="Q61" s="89">
        <v>2024</v>
      </c>
      <c r="R61" s="242" t="s">
        <v>616</v>
      </c>
      <c r="S61" s="266" t="s">
        <v>733</v>
      </c>
      <c r="T61" s="267" t="s">
        <v>734</v>
      </c>
      <c r="U61" s="252" t="s">
        <v>645</v>
      </c>
      <c r="V61" s="252">
        <v>60</v>
      </c>
      <c r="W61" s="249">
        <v>5000</v>
      </c>
      <c r="X61" s="273" t="s">
        <v>730</v>
      </c>
      <c r="Y61" s="269" t="s">
        <v>634</v>
      </c>
      <c r="Z61" s="275">
        <f t="shared" si="0"/>
        <v>300000</v>
      </c>
    </row>
    <row r="62" spans="15:26" ht="30" x14ac:dyDescent="0.2">
      <c r="O62" s="90">
        <v>60</v>
      </c>
      <c r="P62" s="89" t="s">
        <v>365</v>
      </c>
      <c r="Q62" s="89">
        <v>2024</v>
      </c>
      <c r="R62" s="242" t="s">
        <v>616</v>
      </c>
      <c r="S62" s="266" t="s">
        <v>735</v>
      </c>
      <c r="T62" s="267" t="s">
        <v>736</v>
      </c>
      <c r="U62" s="252" t="s">
        <v>645</v>
      </c>
      <c r="V62" s="252">
        <v>4</v>
      </c>
      <c r="W62" s="249">
        <v>5000</v>
      </c>
      <c r="X62" s="273" t="s">
        <v>730</v>
      </c>
      <c r="Y62" s="269" t="s">
        <v>634</v>
      </c>
      <c r="Z62" s="275">
        <f t="shared" si="0"/>
        <v>20000</v>
      </c>
    </row>
    <row r="63" spans="15:26" ht="30" x14ac:dyDescent="0.2">
      <c r="O63" s="90">
        <v>61</v>
      </c>
      <c r="P63" s="89" t="s">
        <v>365</v>
      </c>
      <c r="Q63" s="89">
        <v>2024</v>
      </c>
      <c r="R63" s="242" t="s">
        <v>616</v>
      </c>
      <c r="S63" s="266" t="s">
        <v>737</v>
      </c>
      <c r="T63" s="267" t="s">
        <v>738</v>
      </c>
      <c r="U63" s="252" t="s">
        <v>645</v>
      </c>
      <c r="V63" s="252">
        <v>300</v>
      </c>
      <c r="W63" s="249">
        <v>550</v>
      </c>
      <c r="X63" s="273" t="s">
        <v>730</v>
      </c>
      <c r="Y63" s="269" t="s">
        <v>634</v>
      </c>
      <c r="Z63" s="275">
        <f t="shared" si="0"/>
        <v>165000</v>
      </c>
    </row>
    <row r="64" spans="15:26" ht="30" x14ac:dyDescent="0.2">
      <c r="O64" s="90">
        <v>62</v>
      </c>
      <c r="P64" s="89" t="s">
        <v>365</v>
      </c>
      <c r="Q64" s="89">
        <v>2024</v>
      </c>
      <c r="R64" s="242" t="s">
        <v>616</v>
      </c>
      <c r="S64" s="266" t="s">
        <v>739</v>
      </c>
      <c r="T64" s="267" t="s">
        <v>740</v>
      </c>
      <c r="U64" s="252" t="s">
        <v>637</v>
      </c>
      <c r="V64" s="252">
        <v>10</v>
      </c>
      <c r="W64" s="263">
        <v>455000</v>
      </c>
      <c r="X64" s="273" t="s">
        <v>730</v>
      </c>
      <c r="Y64" s="269" t="s">
        <v>634</v>
      </c>
      <c r="Z64" s="275">
        <f t="shared" si="0"/>
        <v>4550000</v>
      </c>
    </row>
    <row r="65" spans="15:26" ht="30" x14ac:dyDescent="0.2">
      <c r="O65" s="90">
        <v>63</v>
      </c>
      <c r="P65" s="89" t="s">
        <v>365</v>
      </c>
      <c r="Q65" s="89">
        <v>2024</v>
      </c>
      <c r="R65" s="242" t="s">
        <v>616</v>
      </c>
      <c r="S65" s="266" t="s">
        <v>741</v>
      </c>
      <c r="T65" s="267" t="s">
        <v>742</v>
      </c>
      <c r="U65" s="252" t="s">
        <v>645</v>
      </c>
      <c r="V65" s="252">
        <v>2</v>
      </c>
      <c r="W65" s="249">
        <v>197000</v>
      </c>
      <c r="X65" s="273" t="s">
        <v>730</v>
      </c>
      <c r="Y65" s="269" t="s">
        <v>634</v>
      </c>
      <c r="Z65" s="275">
        <f t="shared" si="0"/>
        <v>394000</v>
      </c>
    </row>
    <row r="66" spans="15:26" ht="30" x14ac:dyDescent="0.2">
      <c r="O66" s="90">
        <v>64</v>
      </c>
      <c r="P66" s="89" t="s">
        <v>365</v>
      </c>
      <c r="Q66" s="89">
        <v>2024</v>
      </c>
      <c r="R66" s="242" t="s">
        <v>616</v>
      </c>
      <c r="S66" s="266" t="s">
        <v>743</v>
      </c>
      <c r="T66" s="267" t="s">
        <v>744</v>
      </c>
      <c r="U66" s="252" t="s">
        <v>645</v>
      </c>
      <c r="V66" s="252">
        <v>10</v>
      </c>
      <c r="W66" s="263">
        <v>187245</v>
      </c>
      <c r="X66" s="273" t="s">
        <v>745</v>
      </c>
      <c r="Y66" s="269" t="s">
        <v>634</v>
      </c>
      <c r="Z66" s="275">
        <f t="shared" si="0"/>
        <v>1872450</v>
      </c>
    </row>
    <row r="67" spans="15:26" ht="30" x14ac:dyDescent="0.2">
      <c r="O67" s="90">
        <v>65</v>
      </c>
      <c r="P67" s="89" t="s">
        <v>365</v>
      </c>
      <c r="Q67" s="89">
        <v>2024</v>
      </c>
      <c r="R67" s="242" t="s">
        <v>616</v>
      </c>
      <c r="S67" s="266" t="s">
        <v>746</v>
      </c>
      <c r="T67" s="267" t="s">
        <v>747</v>
      </c>
      <c r="U67" s="252" t="s">
        <v>645</v>
      </c>
      <c r="V67" s="252">
        <v>50</v>
      </c>
      <c r="W67" s="263">
        <v>1250</v>
      </c>
      <c r="X67" s="273" t="s">
        <v>745</v>
      </c>
      <c r="Y67" s="269" t="s">
        <v>634</v>
      </c>
      <c r="Z67" s="275">
        <f t="shared" ref="Z67:Z84" si="7">V67*W67</f>
        <v>62500</v>
      </c>
    </row>
    <row r="68" spans="15:26" ht="30" x14ac:dyDescent="0.2">
      <c r="O68" s="90">
        <v>66</v>
      </c>
      <c r="P68" s="89" t="s">
        <v>365</v>
      </c>
      <c r="Q68" s="89">
        <v>2024</v>
      </c>
      <c r="R68" s="242" t="s">
        <v>616</v>
      </c>
      <c r="S68" s="266" t="s">
        <v>748</v>
      </c>
      <c r="T68" s="267" t="s">
        <v>749</v>
      </c>
      <c r="U68" s="252" t="s">
        <v>645</v>
      </c>
      <c r="V68" s="252">
        <v>10</v>
      </c>
      <c r="W68" s="263">
        <v>22500</v>
      </c>
      <c r="X68" s="273" t="s">
        <v>745</v>
      </c>
      <c r="Y68" s="269" t="s">
        <v>634</v>
      </c>
      <c r="Z68" s="275">
        <f t="shared" si="7"/>
        <v>225000</v>
      </c>
    </row>
    <row r="69" spans="15:26" ht="30" x14ac:dyDescent="0.2">
      <c r="O69" s="90">
        <v>67</v>
      </c>
      <c r="P69" s="89" t="s">
        <v>365</v>
      </c>
      <c r="Q69" s="89">
        <v>2024</v>
      </c>
      <c r="R69" s="242" t="s">
        <v>616</v>
      </c>
      <c r="S69" s="266" t="s">
        <v>748</v>
      </c>
      <c r="T69" s="267" t="s">
        <v>750</v>
      </c>
      <c r="U69" s="252" t="s">
        <v>645</v>
      </c>
      <c r="V69" s="252">
        <v>10</v>
      </c>
      <c r="W69" s="263">
        <v>22500</v>
      </c>
      <c r="X69" s="273" t="s">
        <v>745</v>
      </c>
      <c r="Y69" s="269" t="s">
        <v>634</v>
      </c>
      <c r="Z69" s="275">
        <f t="shared" si="7"/>
        <v>225000</v>
      </c>
    </row>
    <row r="70" spans="15:26" ht="30" x14ac:dyDescent="0.2">
      <c r="O70" s="90">
        <v>68</v>
      </c>
      <c r="P70" s="89" t="s">
        <v>365</v>
      </c>
      <c r="Q70" s="89">
        <v>2024</v>
      </c>
      <c r="R70" s="242" t="s">
        <v>616</v>
      </c>
      <c r="S70" s="266" t="s">
        <v>751</v>
      </c>
      <c r="T70" s="267" t="s">
        <v>752</v>
      </c>
      <c r="U70" s="252" t="s">
        <v>645</v>
      </c>
      <c r="V70" s="252">
        <v>10</v>
      </c>
      <c r="W70" s="276">
        <v>159885</v>
      </c>
      <c r="X70" s="273" t="s">
        <v>745</v>
      </c>
      <c r="Y70" s="269" t="s">
        <v>634</v>
      </c>
      <c r="Z70" s="275">
        <f t="shared" si="7"/>
        <v>1598850</v>
      </c>
    </row>
    <row r="71" spans="15:26" ht="30" x14ac:dyDescent="0.2">
      <c r="O71" s="90">
        <v>69</v>
      </c>
      <c r="P71" s="89" t="s">
        <v>365</v>
      </c>
      <c r="Q71" s="89">
        <v>2024</v>
      </c>
      <c r="R71" s="242" t="s">
        <v>616</v>
      </c>
      <c r="S71" s="266" t="s">
        <v>751</v>
      </c>
      <c r="T71" s="267" t="s">
        <v>753</v>
      </c>
      <c r="U71" s="252" t="s">
        <v>645</v>
      </c>
      <c r="V71" s="252">
        <v>10</v>
      </c>
      <c r="W71" s="276">
        <v>186200</v>
      </c>
      <c r="X71" s="273" t="s">
        <v>745</v>
      </c>
      <c r="Y71" s="269" t="s">
        <v>634</v>
      </c>
      <c r="Z71" s="275">
        <f t="shared" si="7"/>
        <v>1862000</v>
      </c>
    </row>
    <row r="72" spans="15:26" ht="30" x14ac:dyDescent="0.2">
      <c r="O72" s="90">
        <v>70</v>
      </c>
      <c r="P72" s="89" t="s">
        <v>365</v>
      </c>
      <c r="Q72" s="89">
        <v>2024</v>
      </c>
      <c r="R72" s="242" t="s">
        <v>616</v>
      </c>
      <c r="S72" s="266" t="s">
        <v>751</v>
      </c>
      <c r="T72" s="267" t="s">
        <v>754</v>
      </c>
      <c r="U72" s="252" t="s">
        <v>645</v>
      </c>
      <c r="V72" s="252">
        <v>10</v>
      </c>
      <c r="W72" s="276">
        <v>208050</v>
      </c>
      <c r="X72" s="273" t="s">
        <v>745</v>
      </c>
      <c r="Y72" s="269" t="s">
        <v>634</v>
      </c>
      <c r="Z72" s="275">
        <f t="shared" si="7"/>
        <v>2080500</v>
      </c>
    </row>
    <row r="73" spans="15:26" x14ac:dyDescent="0.2">
      <c r="O73" s="90">
        <v>71</v>
      </c>
      <c r="P73" s="89" t="s">
        <v>365</v>
      </c>
      <c r="Q73" s="89">
        <v>2024</v>
      </c>
      <c r="R73" s="242" t="s">
        <v>755</v>
      </c>
      <c r="S73" s="271" t="s">
        <v>686</v>
      </c>
      <c r="T73" s="274" t="s">
        <v>756</v>
      </c>
      <c r="U73" s="252" t="s">
        <v>645</v>
      </c>
      <c r="V73" s="265">
        <v>20</v>
      </c>
      <c r="W73" s="276">
        <v>1000</v>
      </c>
      <c r="X73" s="273" t="s">
        <v>757</v>
      </c>
      <c r="Y73" s="269" t="s">
        <v>685</v>
      </c>
      <c r="Z73" s="275">
        <f t="shared" si="7"/>
        <v>20000</v>
      </c>
    </row>
    <row r="74" spans="15:26" x14ac:dyDescent="0.2">
      <c r="O74" s="90">
        <v>72</v>
      </c>
      <c r="P74" s="89" t="s">
        <v>365</v>
      </c>
      <c r="Q74" s="89">
        <v>2024</v>
      </c>
      <c r="R74" s="242" t="s">
        <v>755</v>
      </c>
      <c r="S74" s="271" t="s">
        <v>686</v>
      </c>
      <c r="T74" s="274" t="s">
        <v>758</v>
      </c>
      <c r="U74" s="252" t="s">
        <v>645</v>
      </c>
      <c r="V74" s="265">
        <v>3</v>
      </c>
      <c r="W74" s="276">
        <v>9000</v>
      </c>
      <c r="X74" s="273" t="s">
        <v>757</v>
      </c>
      <c r="Y74" s="269" t="s">
        <v>685</v>
      </c>
      <c r="Z74" s="275">
        <f t="shared" si="7"/>
        <v>27000</v>
      </c>
    </row>
    <row r="75" spans="15:26" x14ac:dyDescent="0.2">
      <c r="O75" s="90">
        <v>73</v>
      </c>
      <c r="P75" s="89" t="s">
        <v>365</v>
      </c>
      <c r="Q75" s="89">
        <v>2024</v>
      </c>
      <c r="R75" s="242" t="s">
        <v>755</v>
      </c>
      <c r="S75" s="271" t="s">
        <v>686</v>
      </c>
      <c r="T75" s="274" t="s">
        <v>759</v>
      </c>
      <c r="U75" s="252" t="s">
        <v>645</v>
      </c>
      <c r="V75" s="265">
        <v>10</v>
      </c>
      <c r="W75" s="276">
        <v>2000</v>
      </c>
      <c r="X75" s="273" t="s">
        <v>757</v>
      </c>
      <c r="Y75" s="269" t="s">
        <v>685</v>
      </c>
      <c r="Z75" s="275">
        <f t="shared" si="7"/>
        <v>20000</v>
      </c>
    </row>
    <row r="76" spans="15:26" x14ac:dyDescent="0.2">
      <c r="O76" s="90">
        <v>74</v>
      </c>
      <c r="P76" s="89" t="s">
        <v>365</v>
      </c>
      <c r="Q76" s="89">
        <v>2024</v>
      </c>
      <c r="R76" s="242" t="s">
        <v>755</v>
      </c>
      <c r="S76" s="271" t="s">
        <v>686</v>
      </c>
      <c r="T76" s="274" t="s">
        <v>760</v>
      </c>
      <c r="U76" s="252" t="s">
        <v>645</v>
      </c>
      <c r="V76" s="265">
        <v>4</v>
      </c>
      <c r="W76" s="276">
        <v>8500</v>
      </c>
      <c r="X76" s="273" t="s">
        <v>757</v>
      </c>
      <c r="Y76" s="269" t="s">
        <v>685</v>
      </c>
      <c r="Z76" s="275">
        <f t="shared" si="7"/>
        <v>34000</v>
      </c>
    </row>
    <row r="77" spans="15:26" x14ac:dyDescent="0.2">
      <c r="O77" s="90">
        <v>75</v>
      </c>
      <c r="P77" s="89" t="s">
        <v>365</v>
      </c>
      <c r="Q77" s="89">
        <v>2024</v>
      </c>
      <c r="R77" s="242" t="s">
        <v>755</v>
      </c>
      <c r="S77" s="271" t="s">
        <v>686</v>
      </c>
      <c r="T77" s="274" t="s">
        <v>761</v>
      </c>
      <c r="U77" s="252" t="s">
        <v>645</v>
      </c>
      <c r="V77" s="265">
        <v>3</v>
      </c>
      <c r="W77" s="276">
        <v>7500</v>
      </c>
      <c r="X77" s="273" t="s">
        <v>757</v>
      </c>
      <c r="Y77" s="269" t="s">
        <v>685</v>
      </c>
      <c r="Z77" s="275">
        <f t="shared" si="7"/>
        <v>22500</v>
      </c>
    </row>
    <row r="78" spans="15:26" x14ac:dyDescent="0.2">
      <c r="O78" s="90">
        <v>76</v>
      </c>
      <c r="P78" s="89" t="s">
        <v>365</v>
      </c>
      <c r="Q78" s="89">
        <v>2024</v>
      </c>
      <c r="R78" s="242" t="s">
        <v>755</v>
      </c>
      <c r="S78" s="271" t="s">
        <v>686</v>
      </c>
      <c r="T78" s="274" t="s">
        <v>762</v>
      </c>
      <c r="U78" s="252" t="s">
        <v>645</v>
      </c>
      <c r="V78" s="265">
        <v>10</v>
      </c>
      <c r="W78" s="276">
        <v>3500</v>
      </c>
      <c r="X78" s="273" t="s">
        <v>757</v>
      </c>
      <c r="Y78" s="269" t="s">
        <v>685</v>
      </c>
      <c r="Z78" s="275">
        <f t="shared" si="7"/>
        <v>35000</v>
      </c>
    </row>
    <row r="79" spans="15:26" x14ac:dyDescent="0.2">
      <c r="O79" s="90">
        <v>77</v>
      </c>
      <c r="P79" s="89" t="s">
        <v>365</v>
      </c>
      <c r="Q79" s="89">
        <v>2024</v>
      </c>
      <c r="R79" s="242" t="s">
        <v>755</v>
      </c>
      <c r="S79" s="271" t="s">
        <v>686</v>
      </c>
      <c r="T79" s="274" t="s">
        <v>763</v>
      </c>
      <c r="U79" s="252" t="s">
        <v>645</v>
      </c>
      <c r="V79" s="265">
        <v>2</v>
      </c>
      <c r="W79" s="276">
        <v>15000</v>
      </c>
      <c r="X79" s="273" t="s">
        <v>757</v>
      </c>
      <c r="Y79" s="269" t="s">
        <v>685</v>
      </c>
      <c r="Z79" s="275">
        <f t="shared" si="7"/>
        <v>30000</v>
      </c>
    </row>
    <row r="80" spans="15:26" x14ac:dyDescent="0.2">
      <c r="O80" s="90">
        <v>78</v>
      </c>
      <c r="P80" s="89" t="s">
        <v>365</v>
      </c>
      <c r="Q80" s="89">
        <v>2024</v>
      </c>
      <c r="R80" s="242" t="s">
        <v>755</v>
      </c>
      <c r="S80" s="271" t="s">
        <v>686</v>
      </c>
      <c r="T80" s="274" t="s">
        <v>764</v>
      </c>
      <c r="U80" s="252" t="s">
        <v>645</v>
      </c>
      <c r="V80" s="265">
        <v>5</v>
      </c>
      <c r="W80" s="276">
        <v>5500</v>
      </c>
      <c r="X80" s="273" t="s">
        <v>757</v>
      </c>
      <c r="Y80" s="269" t="s">
        <v>685</v>
      </c>
      <c r="Z80" s="275">
        <f t="shared" si="7"/>
        <v>27500</v>
      </c>
    </row>
    <row r="81" spans="15:26" x14ac:dyDescent="0.2">
      <c r="O81" s="90">
        <v>79</v>
      </c>
      <c r="P81" s="89" t="s">
        <v>365</v>
      </c>
      <c r="Q81" s="89">
        <v>2024</v>
      </c>
      <c r="R81" s="242" t="s">
        <v>755</v>
      </c>
      <c r="S81" s="271" t="s">
        <v>686</v>
      </c>
      <c r="T81" s="274" t="s">
        <v>765</v>
      </c>
      <c r="U81" s="252" t="s">
        <v>645</v>
      </c>
      <c r="V81" s="265">
        <v>5</v>
      </c>
      <c r="W81" s="276">
        <v>12000</v>
      </c>
      <c r="X81" s="273" t="s">
        <v>757</v>
      </c>
      <c r="Y81" s="269" t="s">
        <v>685</v>
      </c>
      <c r="Z81" s="275">
        <f t="shared" si="7"/>
        <v>60000</v>
      </c>
    </row>
    <row r="82" spans="15:26" x14ac:dyDescent="0.2">
      <c r="O82" s="90">
        <v>80</v>
      </c>
      <c r="P82" s="89" t="s">
        <v>365</v>
      </c>
      <c r="Q82" s="89">
        <v>2024</v>
      </c>
      <c r="R82" s="242" t="s">
        <v>755</v>
      </c>
      <c r="S82" s="271" t="s">
        <v>686</v>
      </c>
      <c r="T82" s="274" t="s">
        <v>766</v>
      </c>
      <c r="U82" s="252" t="s">
        <v>645</v>
      </c>
      <c r="V82" s="265">
        <v>100</v>
      </c>
      <c r="W82" s="276">
        <v>1500</v>
      </c>
      <c r="X82" s="273" t="s">
        <v>757</v>
      </c>
      <c r="Y82" s="269" t="s">
        <v>685</v>
      </c>
      <c r="Z82" s="275">
        <f t="shared" si="7"/>
        <v>150000</v>
      </c>
    </row>
    <row r="83" spans="15:26" x14ac:dyDescent="0.2">
      <c r="O83" s="90">
        <v>81</v>
      </c>
      <c r="P83" s="89" t="s">
        <v>365</v>
      </c>
      <c r="Q83" s="89">
        <v>2024</v>
      </c>
      <c r="R83" s="242" t="s">
        <v>755</v>
      </c>
      <c r="S83" s="271" t="s">
        <v>686</v>
      </c>
      <c r="T83" s="274" t="s">
        <v>767</v>
      </c>
      <c r="U83" s="252" t="s">
        <v>645</v>
      </c>
      <c r="V83" s="265">
        <v>2</v>
      </c>
      <c r="W83" s="276">
        <v>19000</v>
      </c>
      <c r="X83" s="273" t="s">
        <v>757</v>
      </c>
      <c r="Y83" s="269" t="s">
        <v>685</v>
      </c>
      <c r="Z83" s="275">
        <f t="shared" si="7"/>
        <v>38000</v>
      </c>
    </row>
    <row r="84" spans="15:26" x14ac:dyDescent="0.2">
      <c r="O84" s="90">
        <v>82</v>
      </c>
      <c r="P84" s="89" t="s">
        <v>365</v>
      </c>
      <c r="Q84" s="89">
        <v>2024</v>
      </c>
      <c r="R84" s="242" t="s">
        <v>755</v>
      </c>
      <c r="S84" s="271" t="s">
        <v>686</v>
      </c>
      <c r="T84" s="274" t="s">
        <v>768</v>
      </c>
      <c r="U84" s="252" t="s">
        <v>645</v>
      </c>
      <c r="V84" s="265">
        <v>2</v>
      </c>
      <c r="W84" s="276">
        <v>11000</v>
      </c>
      <c r="X84" s="273" t="s">
        <v>757</v>
      </c>
      <c r="Y84" s="269" t="s">
        <v>685</v>
      </c>
      <c r="Z84" s="275">
        <f t="shared" si="7"/>
        <v>22000</v>
      </c>
    </row>
    <row r="85" spans="15:26" ht="30" x14ac:dyDescent="0.25">
      <c r="O85" s="90">
        <v>83</v>
      </c>
      <c r="P85" s="89" t="s">
        <v>384</v>
      </c>
      <c r="Q85" s="89">
        <v>2024</v>
      </c>
      <c r="R85" s="242" t="s">
        <v>619</v>
      </c>
      <c r="S85" s="242" t="s">
        <v>769</v>
      </c>
      <c r="T85" s="270" t="s">
        <v>770</v>
      </c>
      <c r="U85" s="262" t="s">
        <v>645</v>
      </c>
      <c r="V85" s="262">
        <v>50</v>
      </c>
      <c r="W85" s="246">
        <v>1000</v>
      </c>
      <c r="X85" s="247" t="s">
        <v>633</v>
      </c>
      <c r="Y85" s="248" t="s">
        <v>634</v>
      </c>
      <c r="Z85" s="277">
        <f>V85*W85</f>
        <v>50000</v>
      </c>
    </row>
    <row r="86" spans="15:26" ht="30" x14ac:dyDescent="0.25">
      <c r="O86" s="90">
        <v>84</v>
      </c>
      <c r="P86" s="89" t="s">
        <v>384</v>
      </c>
      <c r="Q86" s="89">
        <v>2024</v>
      </c>
      <c r="R86" s="242" t="s">
        <v>619</v>
      </c>
      <c r="S86" s="242" t="s">
        <v>771</v>
      </c>
      <c r="T86" s="278" t="s">
        <v>772</v>
      </c>
      <c r="U86" s="262" t="s">
        <v>645</v>
      </c>
      <c r="V86" s="262">
        <v>100</v>
      </c>
      <c r="W86" s="246">
        <v>3300</v>
      </c>
      <c r="X86" s="247" t="s">
        <v>633</v>
      </c>
      <c r="Y86" s="248" t="s">
        <v>634</v>
      </c>
      <c r="Z86" s="277">
        <f t="shared" ref="Z86:Z149" si="8">V86*W86</f>
        <v>330000</v>
      </c>
    </row>
    <row r="87" spans="15:26" ht="30" x14ac:dyDescent="0.25">
      <c r="O87" s="90">
        <v>85</v>
      </c>
      <c r="P87" s="89" t="s">
        <v>384</v>
      </c>
      <c r="Q87" s="89">
        <v>2024</v>
      </c>
      <c r="R87" s="242" t="s">
        <v>619</v>
      </c>
      <c r="S87" s="242" t="s">
        <v>773</v>
      </c>
      <c r="T87" s="278" t="s">
        <v>774</v>
      </c>
      <c r="U87" s="262" t="s">
        <v>645</v>
      </c>
      <c r="V87" s="262">
        <v>200</v>
      </c>
      <c r="W87" s="246">
        <v>11000</v>
      </c>
      <c r="X87" s="247" t="s">
        <v>633</v>
      </c>
      <c r="Y87" s="248" t="s">
        <v>634</v>
      </c>
      <c r="Z87" s="277">
        <f t="shared" si="8"/>
        <v>2200000</v>
      </c>
    </row>
    <row r="88" spans="15:26" ht="30" x14ac:dyDescent="0.25">
      <c r="O88" s="90">
        <v>86</v>
      </c>
      <c r="P88" s="89" t="s">
        <v>384</v>
      </c>
      <c r="Q88" s="89">
        <v>2024</v>
      </c>
      <c r="R88" s="242" t="s">
        <v>619</v>
      </c>
      <c r="S88" s="242" t="s">
        <v>773</v>
      </c>
      <c r="T88" s="278" t="s">
        <v>775</v>
      </c>
      <c r="U88" s="262" t="s">
        <v>645</v>
      </c>
      <c r="V88" s="262">
        <v>100</v>
      </c>
      <c r="W88" s="246">
        <v>15500</v>
      </c>
      <c r="X88" s="247" t="s">
        <v>633</v>
      </c>
      <c r="Y88" s="248" t="s">
        <v>634</v>
      </c>
      <c r="Z88" s="277">
        <f t="shared" si="8"/>
        <v>1550000</v>
      </c>
    </row>
    <row r="89" spans="15:26" ht="30" x14ac:dyDescent="0.25">
      <c r="O89" s="90">
        <v>87</v>
      </c>
      <c r="P89" s="89" t="s">
        <v>384</v>
      </c>
      <c r="Q89" s="89">
        <v>2024</v>
      </c>
      <c r="R89" s="242" t="s">
        <v>619</v>
      </c>
      <c r="S89" s="242" t="s">
        <v>776</v>
      </c>
      <c r="T89" s="278" t="s">
        <v>777</v>
      </c>
      <c r="U89" s="262" t="s">
        <v>645</v>
      </c>
      <c r="V89" s="262">
        <v>20</v>
      </c>
      <c r="W89" s="253">
        <v>5000</v>
      </c>
      <c r="X89" s="247" t="s">
        <v>633</v>
      </c>
      <c r="Y89" s="248" t="s">
        <v>634</v>
      </c>
      <c r="Z89" s="277">
        <f t="shared" si="8"/>
        <v>100000</v>
      </c>
    </row>
    <row r="90" spans="15:26" ht="30" x14ac:dyDescent="0.25">
      <c r="O90" s="90">
        <v>88</v>
      </c>
      <c r="P90" s="89" t="s">
        <v>384</v>
      </c>
      <c r="Q90" s="89">
        <v>2024</v>
      </c>
      <c r="R90" s="242" t="s">
        <v>619</v>
      </c>
      <c r="S90" s="242" t="s">
        <v>778</v>
      </c>
      <c r="T90" s="278" t="s">
        <v>779</v>
      </c>
      <c r="U90" s="262" t="s">
        <v>645</v>
      </c>
      <c r="V90" s="262">
        <v>1</v>
      </c>
      <c r="W90" s="246">
        <v>1500000</v>
      </c>
      <c r="X90" s="247" t="s">
        <v>633</v>
      </c>
      <c r="Y90" s="248" t="s">
        <v>634</v>
      </c>
      <c r="Z90" s="277">
        <f t="shared" si="8"/>
        <v>1500000</v>
      </c>
    </row>
    <row r="91" spans="15:26" ht="30" x14ac:dyDescent="0.25">
      <c r="O91" s="90">
        <v>89</v>
      </c>
      <c r="P91" s="89" t="s">
        <v>384</v>
      </c>
      <c r="Q91" s="89">
        <v>2024</v>
      </c>
      <c r="R91" s="242" t="s">
        <v>619</v>
      </c>
      <c r="S91" s="242" t="s">
        <v>778</v>
      </c>
      <c r="T91" s="278" t="s">
        <v>780</v>
      </c>
      <c r="U91" s="262" t="s">
        <v>645</v>
      </c>
      <c r="V91" s="262">
        <v>1</v>
      </c>
      <c r="W91" s="246">
        <v>3000000</v>
      </c>
      <c r="X91" s="247" t="s">
        <v>633</v>
      </c>
      <c r="Y91" s="248" t="s">
        <v>634</v>
      </c>
      <c r="Z91" s="277">
        <f t="shared" si="8"/>
        <v>3000000</v>
      </c>
    </row>
    <row r="92" spans="15:26" ht="30" x14ac:dyDescent="0.25">
      <c r="O92" s="90">
        <v>90</v>
      </c>
      <c r="P92" s="89" t="s">
        <v>384</v>
      </c>
      <c r="Q92" s="89">
        <v>2024</v>
      </c>
      <c r="R92" s="242" t="s">
        <v>619</v>
      </c>
      <c r="S92" s="242" t="s">
        <v>781</v>
      </c>
      <c r="T92" s="270" t="s">
        <v>782</v>
      </c>
      <c r="U92" s="262" t="s">
        <v>645</v>
      </c>
      <c r="V92" s="262">
        <v>5</v>
      </c>
      <c r="W92" s="253">
        <v>20000</v>
      </c>
      <c r="X92" s="247" t="s">
        <v>633</v>
      </c>
      <c r="Y92" s="248" t="s">
        <v>634</v>
      </c>
      <c r="Z92" s="277">
        <f t="shared" si="8"/>
        <v>100000</v>
      </c>
    </row>
    <row r="93" spans="15:26" ht="30" x14ac:dyDescent="0.25">
      <c r="O93" s="90">
        <v>91</v>
      </c>
      <c r="P93" s="89" t="s">
        <v>384</v>
      </c>
      <c r="Q93" s="89">
        <v>2024</v>
      </c>
      <c r="R93" s="242" t="s">
        <v>619</v>
      </c>
      <c r="S93" s="242" t="s">
        <v>783</v>
      </c>
      <c r="T93" s="278" t="s">
        <v>784</v>
      </c>
      <c r="U93" s="262" t="s">
        <v>645</v>
      </c>
      <c r="V93" s="262">
        <v>10</v>
      </c>
      <c r="W93" s="253">
        <v>25000</v>
      </c>
      <c r="X93" s="247" t="s">
        <v>633</v>
      </c>
      <c r="Y93" s="248" t="s">
        <v>634</v>
      </c>
      <c r="Z93" s="277">
        <f t="shared" si="8"/>
        <v>250000</v>
      </c>
    </row>
    <row r="94" spans="15:26" ht="30" x14ac:dyDescent="0.25">
      <c r="O94" s="90">
        <v>92</v>
      </c>
      <c r="P94" s="89" t="s">
        <v>384</v>
      </c>
      <c r="Q94" s="89">
        <v>2024</v>
      </c>
      <c r="R94" s="242" t="s">
        <v>619</v>
      </c>
      <c r="S94" s="242" t="s">
        <v>652</v>
      </c>
      <c r="T94" s="270" t="s">
        <v>785</v>
      </c>
      <c r="U94" s="262" t="s">
        <v>645</v>
      </c>
      <c r="V94" s="262">
        <v>30</v>
      </c>
      <c r="W94" s="254">
        <v>1500</v>
      </c>
      <c r="X94" s="247" t="s">
        <v>633</v>
      </c>
      <c r="Y94" s="248" t="s">
        <v>634</v>
      </c>
      <c r="Z94" s="277">
        <f t="shared" si="8"/>
        <v>45000</v>
      </c>
    </row>
    <row r="95" spans="15:26" ht="30" x14ac:dyDescent="0.25">
      <c r="O95" s="90">
        <v>93</v>
      </c>
      <c r="P95" s="89" t="s">
        <v>384</v>
      </c>
      <c r="Q95" s="89">
        <v>2024</v>
      </c>
      <c r="R95" s="242" t="s">
        <v>619</v>
      </c>
      <c r="S95" s="242" t="s">
        <v>786</v>
      </c>
      <c r="T95" s="270" t="s">
        <v>787</v>
      </c>
      <c r="U95" s="262" t="s">
        <v>645</v>
      </c>
      <c r="V95" s="262">
        <v>10</v>
      </c>
      <c r="W95" s="253">
        <v>20000</v>
      </c>
      <c r="X95" s="247" t="s">
        <v>633</v>
      </c>
      <c r="Y95" s="248" t="s">
        <v>634</v>
      </c>
      <c r="Z95" s="277">
        <f t="shared" si="8"/>
        <v>200000</v>
      </c>
    </row>
    <row r="96" spans="15:26" ht="30" x14ac:dyDescent="0.25">
      <c r="O96" s="90">
        <v>94</v>
      </c>
      <c r="P96" s="89" t="s">
        <v>384</v>
      </c>
      <c r="Q96" s="89">
        <v>2024</v>
      </c>
      <c r="R96" s="242" t="s">
        <v>619</v>
      </c>
      <c r="S96" s="242" t="s">
        <v>788</v>
      </c>
      <c r="T96" s="270" t="s">
        <v>789</v>
      </c>
      <c r="U96" s="262" t="s">
        <v>645</v>
      </c>
      <c r="V96" s="262">
        <v>10</v>
      </c>
      <c r="W96" s="253">
        <v>5000</v>
      </c>
      <c r="X96" s="247" t="s">
        <v>633</v>
      </c>
      <c r="Y96" s="248" t="s">
        <v>634</v>
      </c>
      <c r="Z96" s="277">
        <f t="shared" si="8"/>
        <v>50000</v>
      </c>
    </row>
    <row r="97" spans="15:26" ht="30" x14ac:dyDescent="0.25">
      <c r="O97" s="90">
        <v>95</v>
      </c>
      <c r="P97" s="89" t="s">
        <v>384</v>
      </c>
      <c r="Q97" s="89">
        <v>2024</v>
      </c>
      <c r="R97" s="242" t="s">
        <v>619</v>
      </c>
      <c r="S97" s="242" t="s">
        <v>790</v>
      </c>
      <c r="T97" s="270" t="s">
        <v>791</v>
      </c>
      <c r="U97" s="262" t="s">
        <v>645</v>
      </c>
      <c r="V97" s="262">
        <v>10</v>
      </c>
      <c r="W97" s="253">
        <v>5000</v>
      </c>
      <c r="X97" s="247" t="s">
        <v>633</v>
      </c>
      <c r="Y97" s="248" t="s">
        <v>634</v>
      </c>
      <c r="Z97" s="277">
        <f t="shared" si="8"/>
        <v>50000</v>
      </c>
    </row>
    <row r="98" spans="15:26" ht="30" x14ac:dyDescent="0.25">
      <c r="O98" s="90">
        <v>96</v>
      </c>
      <c r="P98" s="89" t="s">
        <v>384</v>
      </c>
      <c r="Q98" s="89">
        <v>2024</v>
      </c>
      <c r="R98" s="242" t="s">
        <v>619</v>
      </c>
      <c r="S98" s="242" t="s">
        <v>778</v>
      </c>
      <c r="T98" s="278" t="s">
        <v>792</v>
      </c>
      <c r="U98" s="262" t="s">
        <v>645</v>
      </c>
      <c r="V98" s="262">
        <v>6</v>
      </c>
      <c r="W98" s="260">
        <v>55000</v>
      </c>
      <c r="X98" s="247" t="s">
        <v>633</v>
      </c>
      <c r="Y98" s="248" t="s">
        <v>634</v>
      </c>
      <c r="Z98" s="277">
        <f t="shared" si="8"/>
        <v>330000</v>
      </c>
    </row>
    <row r="99" spans="15:26" ht="30" x14ac:dyDescent="0.25">
      <c r="O99" s="90">
        <v>97</v>
      </c>
      <c r="P99" s="89" t="s">
        <v>384</v>
      </c>
      <c r="Q99" s="89">
        <v>2024</v>
      </c>
      <c r="R99" s="242" t="s">
        <v>619</v>
      </c>
      <c r="S99" s="242" t="s">
        <v>793</v>
      </c>
      <c r="T99" s="270" t="s">
        <v>794</v>
      </c>
      <c r="U99" s="262" t="s">
        <v>642</v>
      </c>
      <c r="V99" s="262">
        <v>3</v>
      </c>
      <c r="W99" s="254">
        <v>35000</v>
      </c>
      <c r="X99" s="247" t="s">
        <v>633</v>
      </c>
      <c r="Y99" s="248" t="s">
        <v>634</v>
      </c>
      <c r="Z99" s="277">
        <f t="shared" si="8"/>
        <v>105000</v>
      </c>
    </row>
    <row r="100" spans="15:26" ht="30" x14ac:dyDescent="0.25">
      <c r="O100" s="90">
        <v>98</v>
      </c>
      <c r="P100" s="89" t="s">
        <v>384</v>
      </c>
      <c r="Q100" s="89">
        <v>2024</v>
      </c>
      <c r="R100" s="242" t="s">
        <v>619</v>
      </c>
      <c r="S100" s="242" t="s">
        <v>795</v>
      </c>
      <c r="T100" s="278" t="s">
        <v>796</v>
      </c>
      <c r="U100" s="262" t="s">
        <v>645</v>
      </c>
      <c r="V100" s="262">
        <v>1</v>
      </c>
      <c r="W100" s="279">
        <v>400000</v>
      </c>
      <c r="X100" s="247" t="s">
        <v>633</v>
      </c>
      <c r="Y100" s="248" t="s">
        <v>634</v>
      </c>
      <c r="Z100" s="277">
        <f t="shared" si="8"/>
        <v>400000</v>
      </c>
    </row>
    <row r="101" spans="15:26" ht="30" x14ac:dyDescent="0.25">
      <c r="O101" s="90">
        <v>99</v>
      </c>
      <c r="P101" s="89" t="s">
        <v>384</v>
      </c>
      <c r="Q101" s="89">
        <v>2024</v>
      </c>
      <c r="R101" s="242" t="s">
        <v>619</v>
      </c>
      <c r="S101" s="242" t="s">
        <v>797</v>
      </c>
      <c r="T101" s="278" t="s">
        <v>798</v>
      </c>
      <c r="U101" s="262" t="s">
        <v>632</v>
      </c>
      <c r="V101" s="262">
        <v>1</v>
      </c>
      <c r="W101" s="280">
        <v>1200000</v>
      </c>
      <c r="X101" s="247" t="s">
        <v>633</v>
      </c>
      <c r="Y101" s="248" t="s">
        <v>634</v>
      </c>
      <c r="Z101" s="277">
        <f t="shared" si="8"/>
        <v>1200000</v>
      </c>
    </row>
    <row r="102" spans="15:26" x14ac:dyDescent="0.25">
      <c r="O102" s="90">
        <v>100</v>
      </c>
      <c r="P102" s="89" t="s">
        <v>384</v>
      </c>
      <c r="Q102" s="89">
        <v>2024</v>
      </c>
      <c r="R102" s="242" t="s">
        <v>619</v>
      </c>
      <c r="S102" s="242" t="s">
        <v>799</v>
      </c>
      <c r="T102" s="278" t="s">
        <v>800</v>
      </c>
      <c r="U102" s="262" t="s">
        <v>716</v>
      </c>
      <c r="V102" s="262">
        <v>40</v>
      </c>
      <c r="W102" s="253">
        <v>55000</v>
      </c>
      <c r="X102" s="268" t="s">
        <v>713</v>
      </c>
      <c r="Y102" s="248" t="s">
        <v>634</v>
      </c>
      <c r="Z102" s="277">
        <f t="shared" si="8"/>
        <v>2200000</v>
      </c>
    </row>
    <row r="103" spans="15:26" x14ac:dyDescent="0.25">
      <c r="O103" s="90">
        <v>101</v>
      </c>
      <c r="P103" s="89" t="s">
        <v>384</v>
      </c>
      <c r="Q103" s="89">
        <v>2024</v>
      </c>
      <c r="R103" s="242" t="s">
        <v>619</v>
      </c>
      <c r="S103" s="242" t="s">
        <v>714</v>
      </c>
      <c r="T103" s="278" t="s">
        <v>715</v>
      </c>
      <c r="U103" s="262" t="s">
        <v>716</v>
      </c>
      <c r="V103" s="262">
        <v>80</v>
      </c>
      <c r="W103" s="253">
        <v>135000</v>
      </c>
      <c r="X103" s="268" t="s">
        <v>713</v>
      </c>
      <c r="Y103" s="248" t="s">
        <v>634</v>
      </c>
      <c r="Z103" s="277">
        <f t="shared" si="8"/>
        <v>10800000</v>
      </c>
    </row>
    <row r="104" spans="15:26" x14ac:dyDescent="0.25">
      <c r="O104" s="90">
        <v>102</v>
      </c>
      <c r="P104" s="89" t="s">
        <v>384</v>
      </c>
      <c r="Q104" s="89">
        <v>2024</v>
      </c>
      <c r="R104" s="242" t="s">
        <v>619</v>
      </c>
      <c r="S104" s="242" t="s">
        <v>801</v>
      </c>
      <c r="T104" s="278" t="s">
        <v>802</v>
      </c>
      <c r="U104" s="262" t="s">
        <v>803</v>
      </c>
      <c r="V104" s="262">
        <v>36</v>
      </c>
      <c r="W104" s="253">
        <v>196000</v>
      </c>
      <c r="X104" s="268" t="s">
        <v>713</v>
      </c>
      <c r="Y104" s="248" t="s">
        <v>634</v>
      </c>
      <c r="Z104" s="277">
        <f t="shared" si="8"/>
        <v>7056000</v>
      </c>
    </row>
    <row r="105" spans="15:26" x14ac:dyDescent="0.25">
      <c r="O105" s="90">
        <v>103</v>
      </c>
      <c r="P105" s="89" t="s">
        <v>384</v>
      </c>
      <c r="Q105" s="89">
        <v>2024</v>
      </c>
      <c r="R105" s="242" t="s">
        <v>619</v>
      </c>
      <c r="S105" s="271" t="s">
        <v>686</v>
      </c>
      <c r="T105" s="270" t="s">
        <v>804</v>
      </c>
      <c r="U105" s="262" t="s">
        <v>805</v>
      </c>
      <c r="V105" s="262">
        <v>2</v>
      </c>
      <c r="W105" s="281">
        <v>200000</v>
      </c>
      <c r="X105" s="272" t="s">
        <v>718</v>
      </c>
      <c r="Y105" s="269" t="s">
        <v>685</v>
      </c>
      <c r="Z105" s="277">
        <f t="shared" si="8"/>
        <v>400000</v>
      </c>
    </row>
    <row r="106" spans="15:26" x14ac:dyDescent="0.25">
      <c r="O106" s="90">
        <v>104</v>
      </c>
      <c r="P106" s="89" t="s">
        <v>384</v>
      </c>
      <c r="Q106" s="89">
        <v>2024</v>
      </c>
      <c r="R106" s="242" t="s">
        <v>619</v>
      </c>
      <c r="S106" s="271" t="s">
        <v>686</v>
      </c>
      <c r="T106" s="270" t="s">
        <v>806</v>
      </c>
      <c r="U106" s="262" t="s">
        <v>645</v>
      </c>
      <c r="V106" s="262">
        <v>6</v>
      </c>
      <c r="W106" s="281">
        <v>1400000</v>
      </c>
      <c r="X106" s="272" t="s">
        <v>718</v>
      </c>
      <c r="Y106" s="269" t="s">
        <v>685</v>
      </c>
      <c r="Z106" s="277">
        <f t="shared" si="8"/>
        <v>8400000</v>
      </c>
    </row>
    <row r="107" spans="15:26" x14ac:dyDescent="0.25">
      <c r="O107" s="90">
        <v>105</v>
      </c>
      <c r="P107" s="89" t="s">
        <v>384</v>
      </c>
      <c r="Q107" s="89">
        <v>2024</v>
      </c>
      <c r="R107" s="242" t="s">
        <v>619</v>
      </c>
      <c r="S107" s="271" t="s">
        <v>686</v>
      </c>
      <c r="T107" s="270" t="s">
        <v>807</v>
      </c>
      <c r="U107" s="262" t="s">
        <v>645</v>
      </c>
      <c r="V107" s="262">
        <v>2</v>
      </c>
      <c r="W107" s="281">
        <v>2300000</v>
      </c>
      <c r="X107" s="272" t="s">
        <v>718</v>
      </c>
      <c r="Y107" s="269" t="s">
        <v>685</v>
      </c>
      <c r="Z107" s="277">
        <f t="shared" si="8"/>
        <v>4600000</v>
      </c>
    </row>
    <row r="108" spans="15:26" x14ac:dyDescent="0.25">
      <c r="O108" s="90">
        <v>106</v>
      </c>
      <c r="P108" s="89" t="s">
        <v>384</v>
      </c>
      <c r="Q108" s="89">
        <v>2024</v>
      </c>
      <c r="R108" s="242" t="s">
        <v>619</v>
      </c>
      <c r="S108" s="271" t="s">
        <v>686</v>
      </c>
      <c r="T108" s="270" t="s">
        <v>808</v>
      </c>
      <c r="U108" s="262" t="s">
        <v>645</v>
      </c>
      <c r="V108" s="262">
        <v>2</v>
      </c>
      <c r="W108" s="277">
        <v>40000</v>
      </c>
      <c r="X108" s="272" t="s">
        <v>718</v>
      </c>
      <c r="Y108" s="269" t="s">
        <v>685</v>
      </c>
      <c r="Z108" s="277">
        <f t="shared" si="8"/>
        <v>80000</v>
      </c>
    </row>
    <row r="109" spans="15:26" x14ac:dyDescent="0.25">
      <c r="O109" s="90">
        <v>107</v>
      </c>
      <c r="P109" s="89" t="s">
        <v>384</v>
      </c>
      <c r="Q109" s="89">
        <v>2024</v>
      </c>
      <c r="R109" s="242" t="s">
        <v>619</v>
      </c>
      <c r="S109" s="271" t="s">
        <v>686</v>
      </c>
      <c r="T109" s="270" t="s">
        <v>809</v>
      </c>
      <c r="U109" s="262" t="s">
        <v>645</v>
      </c>
      <c r="V109" s="262">
        <v>5</v>
      </c>
      <c r="W109" s="277">
        <v>340000</v>
      </c>
      <c r="X109" s="272" t="s">
        <v>718</v>
      </c>
      <c r="Y109" s="269" t="s">
        <v>685</v>
      </c>
      <c r="Z109" s="277">
        <f t="shared" si="8"/>
        <v>1700000</v>
      </c>
    </row>
    <row r="110" spans="15:26" x14ac:dyDescent="0.25">
      <c r="O110" s="90">
        <v>108</v>
      </c>
      <c r="P110" s="89" t="s">
        <v>384</v>
      </c>
      <c r="Q110" s="89">
        <v>2024</v>
      </c>
      <c r="R110" s="242" t="s">
        <v>619</v>
      </c>
      <c r="S110" s="271" t="s">
        <v>686</v>
      </c>
      <c r="T110" s="270" t="s">
        <v>810</v>
      </c>
      <c r="U110" s="262" t="s">
        <v>645</v>
      </c>
      <c r="V110" s="265">
        <v>20</v>
      </c>
      <c r="W110" s="277">
        <v>211200</v>
      </c>
      <c r="X110" s="272" t="s">
        <v>718</v>
      </c>
      <c r="Y110" s="269" t="s">
        <v>685</v>
      </c>
      <c r="Z110" s="277">
        <f t="shared" si="8"/>
        <v>4224000</v>
      </c>
    </row>
    <row r="111" spans="15:26" x14ac:dyDescent="0.25">
      <c r="O111" s="90">
        <v>109</v>
      </c>
      <c r="P111" s="89" t="s">
        <v>384</v>
      </c>
      <c r="Q111" s="89">
        <v>2024</v>
      </c>
      <c r="R111" s="242" t="s">
        <v>619</v>
      </c>
      <c r="S111" s="271" t="s">
        <v>686</v>
      </c>
      <c r="T111" s="251" t="s">
        <v>811</v>
      </c>
      <c r="U111" s="262" t="s">
        <v>645</v>
      </c>
      <c r="V111" s="265">
        <v>3</v>
      </c>
      <c r="W111" s="277">
        <v>195000</v>
      </c>
      <c r="X111" s="272" t="s">
        <v>718</v>
      </c>
      <c r="Y111" s="269" t="s">
        <v>685</v>
      </c>
      <c r="Z111" s="277">
        <f t="shared" si="8"/>
        <v>585000</v>
      </c>
    </row>
    <row r="112" spans="15:26" x14ac:dyDescent="0.25">
      <c r="O112" s="90">
        <v>110</v>
      </c>
      <c r="P112" s="89" t="s">
        <v>384</v>
      </c>
      <c r="Q112" s="89">
        <v>2024</v>
      </c>
      <c r="R112" s="242" t="s">
        <v>619</v>
      </c>
      <c r="S112" s="271" t="s">
        <v>686</v>
      </c>
      <c r="T112" s="270" t="s">
        <v>812</v>
      </c>
      <c r="U112" s="265" t="s">
        <v>813</v>
      </c>
      <c r="V112" s="265">
        <v>2</v>
      </c>
      <c r="W112" s="277">
        <v>650000</v>
      </c>
      <c r="X112" s="272" t="s">
        <v>718</v>
      </c>
      <c r="Y112" s="269" t="s">
        <v>685</v>
      </c>
      <c r="Z112" s="277">
        <f t="shared" si="8"/>
        <v>1300000</v>
      </c>
    </row>
    <row r="113" spans="15:26" x14ac:dyDescent="0.25">
      <c r="O113" s="90">
        <v>111</v>
      </c>
      <c r="P113" s="89" t="s">
        <v>384</v>
      </c>
      <c r="Q113" s="89">
        <v>2024</v>
      </c>
      <c r="R113" s="242" t="s">
        <v>619</v>
      </c>
      <c r="S113" s="271" t="s">
        <v>686</v>
      </c>
      <c r="T113" s="270" t="s">
        <v>814</v>
      </c>
      <c r="U113" s="265" t="s">
        <v>815</v>
      </c>
      <c r="V113" s="265">
        <v>1</v>
      </c>
      <c r="W113" s="277">
        <v>2800000</v>
      </c>
      <c r="X113" s="272" t="s">
        <v>718</v>
      </c>
      <c r="Y113" s="269" t="s">
        <v>685</v>
      </c>
      <c r="Z113" s="277">
        <f t="shared" si="8"/>
        <v>2800000</v>
      </c>
    </row>
    <row r="114" spans="15:26" x14ac:dyDescent="0.25">
      <c r="O114" s="90">
        <v>112</v>
      </c>
      <c r="P114" s="89" t="s">
        <v>384</v>
      </c>
      <c r="Q114" s="89">
        <v>2024</v>
      </c>
      <c r="R114" s="242" t="s">
        <v>619</v>
      </c>
      <c r="S114" s="271" t="s">
        <v>686</v>
      </c>
      <c r="T114" s="270" t="s">
        <v>816</v>
      </c>
      <c r="U114" s="265" t="s">
        <v>813</v>
      </c>
      <c r="V114" s="265">
        <v>4</v>
      </c>
      <c r="W114" s="277">
        <v>118600</v>
      </c>
      <c r="X114" s="272" t="s">
        <v>718</v>
      </c>
      <c r="Y114" s="269" t="s">
        <v>685</v>
      </c>
      <c r="Z114" s="277">
        <f t="shared" si="8"/>
        <v>474400</v>
      </c>
    </row>
    <row r="115" spans="15:26" x14ac:dyDescent="0.25">
      <c r="O115" s="90">
        <v>113</v>
      </c>
      <c r="P115" s="89" t="s">
        <v>384</v>
      </c>
      <c r="Q115" s="89">
        <v>2024</v>
      </c>
      <c r="R115" s="242" t="s">
        <v>619</v>
      </c>
      <c r="S115" s="271" t="s">
        <v>686</v>
      </c>
      <c r="T115" s="270" t="s">
        <v>817</v>
      </c>
      <c r="U115" s="265" t="s">
        <v>813</v>
      </c>
      <c r="V115" s="265">
        <v>3</v>
      </c>
      <c r="W115" s="277">
        <v>275500</v>
      </c>
      <c r="X115" s="272" t="s">
        <v>718</v>
      </c>
      <c r="Y115" s="269" t="s">
        <v>685</v>
      </c>
      <c r="Z115" s="277">
        <f t="shared" si="8"/>
        <v>826500</v>
      </c>
    </row>
    <row r="116" spans="15:26" x14ac:dyDescent="0.25">
      <c r="O116" s="90">
        <v>114</v>
      </c>
      <c r="P116" s="89" t="s">
        <v>384</v>
      </c>
      <c r="Q116" s="89">
        <v>2024</v>
      </c>
      <c r="R116" s="242" t="s">
        <v>619</v>
      </c>
      <c r="S116" s="271" t="s">
        <v>686</v>
      </c>
      <c r="T116" s="270" t="s">
        <v>818</v>
      </c>
      <c r="U116" s="265" t="s">
        <v>813</v>
      </c>
      <c r="V116" s="265">
        <v>3</v>
      </c>
      <c r="W116" s="277">
        <v>475750</v>
      </c>
      <c r="X116" s="272" t="s">
        <v>718</v>
      </c>
      <c r="Y116" s="269" t="s">
        <v>685</v>
      </c>
      <c r="Z116" s="277">
        <f t="shared" si="8"/>
        <v>1427250</v>
      </c>
    </row>
    <row r="117" spans="15:26" ht="30" x14ac:dyDescent="0.2">
      <c r="O117" s="90">
        <v>115</v>
      </c>
      <c r="P117" s="89" t="s">
        <v>384</v>
      </c>
      <c r="Q117" s="89">
        <v>2024</v>
      </c>
      <c r="R117" s="242" t="s">
        <v>616</v>
      </c>
      <c r="S117" s="261" t="s">
        <v>819</v>
      </c>
      <c r="T117" s="282" t="s">
        <v>820</v>
      </c>
      <c r="U117" s="262" t="s">
        <v>645</v>
      </c>
      <c r="V117" s="262">
        <v>10</v>
      </c>
      <c r="W117" s="249">
        <v>7500</v>
      </c>
      <c r="X117" s="273" t="s">
        <v>730</v>
      </c>
      <c r="Y117" s="269" t="s">
        <v>634</v>
      </c>
      <c r="Z117" s="275">
        <f t="shared" si="8"/>
        <v>75000</v>
      </c>
    </row>
    <row r="118" spans="15:26" ht="30" x14ac:dyDescent="0.2">
      <c r="O118" s="90">
        <v>116</v>
      </c>
      <c r="P118" s="89" t="s">
        <v>384</v>
      </c>
      <c r="Q118" s="89">
        <v>2024</v>
      </c>
      <c r="R118" s="242" t="s">
        <v>616</v>
      </c>
      <c r="S118" s="261" t="s">
        <v>821</v>
      </c>
      <c r="T118" s="282" t="s">
        <v>822</v>
      </c>
      <c r="U118" s="262" t="s">
        <v>803</v>
      </c>
      <c r="V118" s="262">
        <v>3</v>
      </c>
      <c r="W118" s="249">
        <v>75000</v>
      </c>
      <c r="X118" s="273" t="s">
        <v>730</v>
      </c>
      <c r="Y118" s="269" t="s">
        <v>634</v>
      </c>
      <c r="Z118" s="275">
        <f t="shared" si="8"/>
        <v>225000</v>
      </c>
    </row>
    <row r="119" spans="15:26" ht="30" x14ac:dyDescent="0.2">
      <c r="O119" s="90">
        <v>117</v>
      </c>
      <c r="P119" s="89" t="s">
        <v>384</v>
      </c>
      <c r="Q119" s="89">
        <v>2024</v>
      </c>
      <c r="R119" s="242" t="s">
        <v>616</v>
      </c>
      <c r="S119" s="261" t="s">
        <v>823</v>
      </c>
      <c r="T119" s="282" t="s">
        <v>824</v>
      </c>
      <c r="U119" s="262" t="s">
        <v>803</v>
      </c>
      <c r="V119" s="262">
        <v>3</v>
      </c>
      <c r="W119" s="249">
        <v>75000</v>
      </c>
      <c r="X119" s="273" t="s">
        <v>730</v>
      </c>
      <c r="Y119" s="269" t="s">
        <v>634</v>
      </c>
      <c r="Z119" s="275">
        <f t="shared" si="8"/>
        <v>225000</v>
      </c>
    </row>
    <row r="120" spans="15:26" ht="30" x14ac:dyDescent="0.2">
      <c r="O120" s="90">
        <v>118</v>
      </c>
      <c r="P120" s="89" t="s">
        <v>384</v>
      </c>
      <c r="Q120" s="89">
        <v>2024</v>
      </c>
      <c r="R120" s="242" t="s">
        <v>616</v>
      </c>
      <c r="S120" s="261" t="s">
        <v>825</v>
      </c>
      <c r="T120" s="282" t="s">
        <v>826</v>
      </c>
      <c r="U120" s="262" t="s">
        <v>803</v>
      </c>
      <c r="V120" s="262">
        <v>3</v>
      </c>
      <c r="W120" s="249">
        <v>75000</v>
      </c>
      <c r="X120" s="273" t="s">
        <v>730</v>
      </c>
      <c r="Y120" s="269" t="s">
        <v>634</v>
      </c>
      <c r="Z120" s="275">
        <f t="shared" si="8"/>
        <v>225000</v>
      </c>
    </row>
    <row r="121" spans="15:26" ht="30" x14ac:dyDescent="0.2">
      <c r="O121" s="90">
        <v>119</v>
      </c>
      <c r="P121" s="89" t="s">
        <v>384</v>
      </c>
      <c r="Q121" s="89">
        <v>2024</v>
      </c>
      <c r="R121" s="242" t="s">
        <v>616</v>
      </c>
      <c r="S121" s="261" t="s">
        <v>827</v>
      </c>
      <c r="T121" s="282" t="s">
        <v>828</v>
      </c>
      <c r="U121" s="262" t="s">
        <v>803</v>
      </c>
      <c r="V121" s="262">
        <v>3</v>
      </c>
      <c r="W121" s="279">
        <v>75000</v>
      </c>
      <c r="X121" s="273" t="s">
        <v>730</v>
      </c>
      <c r="Y121" s="269" t="s">
        <v>634</v>
      </c>
      <c r="Z121" s="275">
        <f t="shared" si="8"/>
        <v>225000</v>
      </c>
    </row>
    <row r="122" spans="15:26" ht="30" x14ac:dyDescent="0.2">
      <c r="O122" s="90">
        <v>120</v>
      </c>
      <c r="P122" s="89" t="s">
        <v>384</v>
      </c>
      <c r="Q122" s="89">
        <v>2024</v>
      </c>
      <c r="R122" s="242" t="s">
        <v>616</v>
      </c>
      <c r="S122" s="261" t="s">
        <v>728</v>
      </c>
      <c r="T122" s="282" t="s">
        <v>729</v>
      </c>
      <c r="U122" s="262" t="s">
        <v>803</v>
      </c>
      <c r="V122" s="262">
        <v>40</v>
      </c>
      <c r="W122" s="283">
        <v>162556</v>
      </c>
      <c r="X122" s="273" t="s">
        <v>730</v>
      </c>
      <c r="Y122" s="269" t="s">
        <v>634</v>
      </c>
      <c r="Z122" s="275">
        <f t="shared" si="8"/>
        <v>6502240</v>
      </c>
    </row>
    <row r="123" spans="15:26" ht="30" x14ac:dyDescent="0.2">
      <c r="O123" s="90">
        <v>121</v>
      </c>
      <c r="P123" s="89" t="s">
        <v>384</v>
      </c>
      <c r="Q123" s="89">
        <v>2024</v>
      </c>
      <c r="R123" s="242" t="s">
        <v>616</v>
      </c>
      <c r="S123" s="261" t="s">
        <v>829</v>
      </c>
      <c r="T123" s="282" t="s">
        <v>830</v>
      </c>
      <c r="U123" s="262" t="s">
        <v>645</v>
      </c>
      <c r="V123" s="262">
        <v>10</v>
      </c>
      <c r="W123" s="283">
        <v>175000</v>
      </c>
      <c r="X123" s="273" t="s">
        <v>730</v>
      </c>
      <c r="Y123" s="269" t="s">
        <v>634</v>
      </c>
      <c r="Z123" s="275">
        <f t="shared" si="8"/>
        <v>1750000</v>
      </c>
    </row>
    <row r="124" spans="15:26" ht="30" x14ac:dyDescent="0.2">
      <c r="O124" s="90">
        <v>122</v>
      </c>
      <c r="P124" s="89" t="s">
        <v>384</v>
      </c>
      <c r="Q124" s="89">
        <v>2024</v>
      </c>
      <c r="R124" s="242" t="s">
        <v>616</v>
      </c>
      <c r="S124" s="261" t="s">
        <v>831</v>
      </c>
      <c r="T124" s="282" t="s">
        <v>832</v>
      </c>
      <c r="U124" s="262" t="s">
        <v>645</v>
      </c>
      <c r="V124" s="262">
        <v>10</v>
      </c>
      <c r="W124" s="283">
        <v>185000</v>
      </c>
      <c r="X124" s="273" t="s">
        <v>730</v>
      </c>
      <c r="Y124" s="269" t="s">
        <v>634</v>
      </c>
      <c r="Z124" s="275">
        <f t="shared" si="8"/>
        <v>1850000</v>
      </c>
    </row>
    <row r="125" spans="15:26" ht="30" x14ac:dyDescent="0.2">
      <c r="O125" s="90">
        <v>123</v>
      </c>
      <c r="P125" s="89" t="s">
        <v>384</v>
      </c>
      <c r="Q125" s="89">
        <v>2024</v>
      </c>
      <c r="R125" s="242" t="s">
        <v>616</v>
      </c>
      <c r="S125" s="261" t="s">
        <v>833</v>
      </c>
      <c r="T125" s="282" t="s">
        <v>834</v>
      </c>
      <c r="U125" s="262" t="s">
        <v>645</v>
      </c>
      <c r="V125" s="262">
        <v>3</v>
      </c>
      <c r="W125" s="283">
        <v>193694</v>
      </c>
      <c r="X125" s="273" t="s">
        <v>730</v>
      </c>
      <c r="Y125" s="269" t="s">
        <v>634</v>
      </c>
      <c r="Z125" s="275">
        <f t="shared" si="8"/>
        <v>581082</v>
      </c>
    </row>
    <row r="126" spans="15:26" ht="30" x14ac:dyDescent="0.2">
      <c r="O126" s="90">
        <v>124</v>
      </c>
      <c r="P126" s="89" t="s">
        <v>384</v>
      </c>
      <c r="Q126" s="89">
        <v>2024</v>
      </c>
      <c r="R126" s="242" t="s">
        <v>616</v>
      </c>
      <c r="S126" s="261" t="s">
        <v>733</v>
      </c>
      <c r="T126" s="282" t="s">
        <v>734</v>
      </c>
      <c r="U126" s="262" t="s">
        <v>645</v>
      </c>
      <c r="V126" s="262">
        <v>60</v>
      </c>
      <c r="W126" s="279">
        <v>5000</v>
      </c>
      <c r="X126" s="273" t="s">
        <v>730</v>
      </c>
      <c r="Y126" s="269" t="s">
        <v>634</v>
      </c>
      <c r="Z126" s="275">
        <f t="shared" si="8"/>
        <v>300000</v>
      </c>
    </row>
    <row r="127" spans="15:26" ht="30" x14ac:dyDescent="0.2">
      <c r="O127" s="90">
        <v>125</v>
      </c>
      <c r="P127" s="89" t="s">
        <v>384</v>
      </c>
      <c r="Q127" s="89">
        <v>2024</v>
      </c>
      <c r="R127" s="242" t="s">
        <v>616</v>
      </c>
      <c r="S127" s="261" t="s">
        <v>835</v>
      </c>
      <c r="T127" s="267" t="s">
        <v>836</v>
      </c>
      <c r="U127" s="262" t="s">
        <v>645</v>
      </c>
      <c r="V127" s="262">
        <v>10</v>
      </c>
      <c r="W127" s="283">
        <v>14000</v>
      </c>
      <c r="X127" s="273" t="s">
        <v>730</v>
      </c>
      <c r="Y127" s="269" t="s">
        <v>634</v>
      </c>
      <c r="Z127" s="275">
        <f t="shared" si="8"/>
        <v>140000</v>
      </c>
    </row>
    <row r="128" spans="15:26" ht="30" x14ac:dyDescent="0.2">
      <c r="O128" s="90">
        <v>126</v>
      </c>
      <c r="P128" s="89" t="s">
        <v>384</v>
      </c>
      <c r="Q128" s="89">
        <v>2024</v>
      </c>
      <c r="R128" s="242" t="s">
        <v>616</v>
      </c>
      <c r="S128" s="261" t="s">
        <v>735</v>
      </c>
      <c r="T128" s="267" t="s">
        <v>736</v>
      </c>
      <c r="U128" s="262" t="s">
        <v>645</v>
      </c>
      <c r="V128" s="262">
        <v>4</v>
      </c>
      <c r="W128" s="283">
        <v>67500</v>
      </c>
      <c r="X128" s="273" t="s">
        <v>730</v>
      </c>
      <c r="Y128" s="269" t="s">
        <v>634</v>
      </c>
      <c r="Z128" s="275">
        <f t="shared" si="8"/>
        <v>270000</v>
      </c>
    </row>
    <row r="129" spans="15:26" ht="30" x14ac:dyDescent="0.2">
      <c r="O129" s="90">
        <v>127</v>
      </c>
      <c r="P129" s="89" t="s">
        <v>384</v>
      </c>
      <c r="Q129" s="89">
        <v>2024</v>
      </c>
      <c r="R129" s="242" t="s">
        <v>616</v>
      </c>
      <c r="S129" s="261" t="s">
        <v>837</v>
      </c>
      <c r="T129" s="282" t="s">
        <v>838</v>
      </c>
      <c r="U129" s="262" t="s">
        <v>632</v>
      </c>
      <c r="V129" s="262">
        <v>2</v>
      </c>
      <c r="W129" s="279">
        <v>35000</v>
      </c>
      <c r="X129" s="273" t="s">
        <v>730</v>
      </c>
      <c r="Y129" s="269" t="s">
        <v>634</v>
      </c>
      <c r="Z129" s="275">
        <f t="shared" si="8"/>
        <v>70000</v>
      </c>
    </row>
    <row r="130" spans="15:26" ht="30" x14ac:dyDescent="0.2">
      <c r="O130" s="90">
        <v>128</v>
      </c>
      <c r="P130" s="89" t="s">
        <v>384</v>
      </c>
      <c r="Q130" s="89">
        <v>2024</v>
      </c>
      <c r="R130" s="242" t="s">
        <v>616</v>
      </c>
      <c r="S130" s="261" t="s">
        <v>839</v>
      </c>
      <c r="T130" s="282" t="s">
        <v>840</v>
      </c>
      <c r="U130" s="262" t="s">
        <v>645</v>
      </c>
      <c r="V130" s="262">
        <v>10</v>
      </c>
      <c r="W130" s="283">
        <v>84645</v>
      </c>
      <c r="X130" s="273" t="s">
        <v>745</v>
      </c>
      <c r="Y130" s="269" t="s">
        <v>634</v>
      </c>
      <c r="Z130" s="275">
        <f t="shared" si="8"/>
        <v>846450</v>
      </c>
    </row>
    <row r="131" spans="15:26" ht="30" x14ac:dyDescent="0.2">
      <c r="O131" s="90">
        <v>129</v>
      </c>
      <c r="P131" s="89" t="s">
        <v>384</v>
      </c>
      <c r="Q131" s="89">
        <v>2024</v>
      </c>
      <c r="R131" s="242" t="s">
        <v>616</v>
      </c>
      <c r="S131" s="261" t="s">
        <v>841</v>
      </c>
      <c r="T131" s="282" t="s">
        <v>842</v>
      </c>
      <c r="U131" s="262" t="s">
        <v>632</v>
      </c>
      <c r="V131" s="262">
        <v>1</v>
      </c>
      <c r="W131" s="283">
        <v>550000</v>
      </c>
      <c r="X131" s="273" t="s">
        <v>745</v>
      </c>
      <c r="Y131" s="269" t="s">
        <v>634</v>
      </c>
      <c r="Z131" s="275">
        <f t="shared" si="8"/>
        <v>550000</v>
      </c>
    </row>
    <row r="132" spans="15:26" ht="30" x14ac:dyDescent="0.2">
      <c r="O132" s="90">
        <v>130</v>
      </c>
      <c r="P132" s="89" t="s">
        <v>384</v>
      </c>
      <c r="Q132" s="89">
        <v>2024</v>
      </c>
      <c r="R132" s="242" t="s">
        <v>616</v>
      </c>
      <c r="S132" s="261" t="s">
        <v>843</v>
      </c>
      <c r="T132" s="267" t="s">
        <v>844</v>
      </c>
      <c r="U132" s="262" t="s">
        <v>645</v>
      </c>
      <c r="V132" s="262">
        <v>1</v>
      </c>
      <c r="W132" s="279">
        <v>1030000</v>
      </c>
      <c r="X132" s="273" t="s">
        <v>745</v>
      </c>
      <c r="Y132" s="269" t="s">
        <v>634</v>
      </c>
      <c r="Z132" s="275">
        <f t="shared" si="8"/>
        <v>1030000</v>
      </c>
    </row>
    <row r="133" spans="15:26" ht="30" x14ac:dyDescent="0.2">
      <c r="O133" s="90">
        <v>131</v>
      </c>
      <c r="P133" s="89" t="s">
        <v>384</v>
      </c>
      <c r="Q133" s="89">
        <v>2024</v>
      </c>
      <c r="R133" s="242" t="s">
        <v>616</v>
      </c>
      <c r="S133" s="261" t="s">
        <v>845</v>
      </c>
      <c r="T133" s="282" t="s">
        <v>846</v>
      </c>
      <c r="U133" s="262" t="s">
        <v>645</v>
      </c>
      <c r="V133" s="262">
        <v>20</v>
      </c>
      <c r="W133" s="279">
        <v>60000</v>
      </c>
      <c r="X133" s="273" t="s">
        <v>745</v>
      </c>
      <c r="Y133" s="269" t="s">
        <v>634</v>
      </c>
      <c r="Z133" s="275">
        <f t="shared" si="8"/>
        <v>1200000</v>
      </c>
    </row>
    <row r="134" spans="15:26" ht="30" x14ac:dyDescent="0.2">
      <c r="O134" s="90">
        <v>132</v>
      </c>
      <c r="P134" s="89" t="s">
        <v>384</v>
      </c>
      <c r="Q134" s="89">
        <v>2024</v>
      </c>
      <c r="R134" s="242" t="s">
        <v>616</v>
      </c>
      <c r="S134" s="284" t="s">
        <v>686</v>
      </c>
      <c r="T134" s="267" t="s">
        <v>847</v>
      </c>
      <c r="U134" s="262" t="s">
        <v>645</v>
      </c>
      <c r="V134" s="265">
        <v>30</v>
      </c>
      <c r="W134" s="279">
        <v>870000</v>
      </c>
      <c r="X134" s="273" t="s">
        <v>848</v>
      </c>
      <c r="Y134" s="269" t="s">
        <v>685</v>
      </c>
      <c r="Z134" s="275">
        <f t="shared" si="8"/>
        <v>26100000</v>
      </c>
    </row>
    <row r="135" spans="15:26" ht="30" x14ac:dyDescent="0.2">
      <c r="O135" s="90">
        <v>133</v>
      </c>
      <c r="P135" s="89" t="s">
        <v>385</v>
      </c>
      <c r="Q135" s="89">
        <v>2024</v>
      </c>
      <c r="R135" s="242" t="s">
        <v>619</v>
      </c>
      <c r="S135" s="242" t="s">
        <v>711</v>
      </c>
      <c r="T135" s="93" t="s">
        <v>712</v>
      </c>
      <c r="U135" s="90" t="s">
        <v>645</v>
      </c>
      <c r="V135" s="90">
        <v>3</v>
      </c>
      <c r="W135" s="285">
        <v>571500</v>
      </c>
      <c r="X135" s="242" t="s">
        <v>633</v>
      </c>
      <c r="Y135" s="89" t="s">
        <v>634</v>
      </c>
      <c r="Z135" s="275">
        <f t="shared" si="8"/>
        <v>1714500</v>
      </c>
    </row>
    <row r="136" spans="15:26" ht="30" x14ac:dyDescent="0.2">
      <c r="O136" s="90">
        <v>134</v>
      </c>
      <c r="P136" s="89" t="s">
        <v>385</v>
      </c>
      <c r="Q136" s="89">
        <v>2024</v>
      </c>
      <c r="R136" s="242" t="s">
        <v>619</v>
      </c>
      <c r="S136" s="242" t="s">
        <v>849</v>
      </c>
      <c r="T136" s="93" t="s">
        <v>850</v>
      </c>
      <c r="U136" s="90" t="s">
        <v>645</v>
      </c>
      <c r="V136" s="90">
        <v>2</v>
      </c>
      <c r="W136" s="285">
        <v>4450000</v>
      </c>
      <c r="X136" s="242" t="s">
        <v>633</v>
      </c>
      <c r="Y136" s="89" t="s">
        <v>634</v>
      </c>
      <c r="Z136" s="275">
        <f t="shared" si="8"/>
        <v>8900000</v>
      </c>
    </row>
    <row r="137" spans="15:26" ht="30" x14ac:dyDescent="0.2">
      <c r="O137" s="90">
        <v>135</v>
      </c>
      <c r="P137" s="89" t="s">
        <v>385</v>
      </c>
      <c r="Q137" s="89">
        <v>2024</v>
      </c>
      <c r="R137" s="242" t="s">
        <v>619</v>
      </c>
      <c r="S137" s="242" t="s">
        <v>851</v>
      </c>
      <c r="T137" s="93" t="s">
        <v>852</v>
      </c>
      <c r="U137" s="90" t="s">
        <v>645</v>
      </c>
      <c r="V137" s="90">
        <v>2</v>
      </c>
      <c r="W137" s="285">
        <v>97500</v>
      </c>
      <c r="X137" s="242" t="s">
        <v>633</v>
      </c>
      <c r="Y137" s="89" t="s">
        <v>634</v>
      </c>
      <c r="Z137" s="275">
        <f t="shared" si="8"/>
        <v>195000</v>
      </c>
    </row>
    <row r="138" spans="15:26" ht="30" x14ac:dyDescent="0.2">
      <c r="O138" s="90">
        <v>136</v>
      </c>
      <c r="P138" s="89" t="s">
        <v>385</v>
      </c>
      <c r="Q138" s="89">
        <v>2024</v>
      </c>
      <c r="R138" s="242" t="s">
        <v>619</v>
      </c>
      <c r="S138" s="242" t="s">
        <v>853</v>
      </c>
      <c r="T138" s="93" t="s">
        <v>854</v>
      </c>
      <c r="U138" s="90" t="s">
        <v>645</v>
      </c>
      <c r="V138" s="90">
        <v>8</v>
      </c>
      <c r="W138" s="285">
        <v>385000</v>
      </c>
      <c r="X138" s="242" t="s">
        <v>633</v>
      </c>
      <c r="Y138" s="89" t="s">
        <v>634</v>
      </c>
      <c r="Z138" s="275">
        <f t="shared" si="8"/>
        <v>3080000</v>
      </c>
    </row>
    <row r="139" spans="15:26" ht="30" x14ac:dyDescent="0.2">
      <c r="O139" s="90">
        <v>137</v>
      </c>
      <c r="P139" s="89" t="s">
        <v>385</v>
      </c>
      <c r="Q139" s="89">
        <v>2024</v>
      </c>
      <c r="R139" s="242" t="s">
        <v>619</v>
      </c>
      <c r="S139" s="242" t="s">
        <v>855</v>
      </c>
      <c r="T139" s="93" t="s">
        <v>856</v>
      </c>
      <c r="U139" s="90" t="s">
        <v>645</v>
      </c>
      <c r="V139" s="90">
        <v>8</v>
      </c>
      <c r="W139" s="285">
        <v>35000</v>
      </c>
      <c r="X139" s="242" t="s">
        <v>633</v>
      </c>
      <c r="Y139" s="89" t="s">
        <v>634</v>
      </c>
      <c r="Z139" s="275">
        <f t="shared" si="8"/>
        <v>280000</v>
      </c>
    </row>
    <row r="140" spans="15:26" ht="30" x14ac:dyDescent="0.2">
      <c r="O140" s="90">
        <v>138</v>
      </c>
      <c r="P140" s="89" t="s">
        <v>385</v>
      </c>
      <c r="Q140" s="89">
        <v>2024</v>
      </c>
      <c r="R140" s="242" t="s">
        <v>619</v>
      </c>
      <c r="S140" s="242" t="s">
        <v>857</v>
      </c>
      <c r="T140" s="93" t="s">
        <v>858</v>
      </c>
      <c r="U140" s="90" t="s">
        <v>645</v>
      </c>
      <c r="V140" s="90">
        <v>4</v>
      </c>
      <c r="W140" s="285">
        <v>580000</v>
      </c>
      <c r="X140" s="242" t="s">
        <v>633</v>
      </c>
      <c r="Y140" s="89" t="s">
        <v>634</v>
      </c>
      <c r="Z140" s="275">
        <f t="shared" si="8"/>
        <v>2320000</v>
      </c>
    </row>
    <row r="141" spans="15:26" ht="30" x14ac:dyDescent="0.2">
      <c r="O141" s="90">
        <v>139</v>
      </c>
      <c r="P141" s="89" t="s">
        <v>385</v>
      </c>
      <c r="Q141" s="89">
        <v>2024</v>
      </c>
      <c r="R141" s="242" t="s">
        <v>619</v>
      </c>
      <c r="S141" s="242" t="s">
        <v>859</v>
      </c>
      <c r="T141" s="93" t="s">
        <v>860</v>
      </c>
      <c r="U141" s="90" t="s">
        <v>645</v>
      </c>
      <c r="V141" s="90">
        <v>8</v>
      </c>
      <c r="W141" s="285">
        <v>255000</v>
      </c>
      <c r="X141" s="242" t="s">
        <v>633</v>
      </c>
      <c r="Y141" s="89" t="s">
        <v>634</v>
      </c>
      <c r="Z141" s="275">
        <f t="shared" si="8"/>
        <v>2040000</v>
      </c>
    </row>
    <row r="142" spans="15:26" ht="30" x14ac:dyDescent="0.2">
      <c r="O142" s="90">
        <v>140</v>
      </c>
      <c r="P142" s="89" t="s">
        <v>385</v>
      </c>
      <c r="Q142" s="89">
        <v>2024</v>
      </c>
      <c r="R142" s="242" t="s">
        <v>619</v>
      </c>
      <c r="S142" s="242" t="s">
        <v>861</v>
      </c>
      <c r="T142" s="93" t="s">
        <v>862</v>
      </c>
      <c r="U142" s="90" t="s">
        <v>645</v>
      </c>
      <c r="V142" s="90">
        <v>13</v>
      </c>
      <c r="W142" s="285">
        <v>15000</v>
      </c>
      <c r="X142" s="242" t="s">
        <v>633</v>
      </c>
      <c r="Y142" s="89" t="s">
        <v>634</v>
      </c>
      <c r="Z142" s="275">
        <f t="shared" si="8"/>
        <v>195000</v>
      </c>
    </row>
    <row r="143" spans="15:26" ht="30" x14ac:dyDescent="0.2">
      <c r="O143" s="90">
        <v>141</v>
      </c>
      <c r="P143" s="89" t="s">
        <v>385</v>
      </c>
      <c r="Q143" s="89">
        <v>2024</v>
      </c>
      <c r="R143" s="242" t="s">
        <v>619</v>
      </c>
      <c r="S143" s="242" t="s">
        <v>863</v>
      </c>
      <c r="T143" s="93" t="s">
        <v>864</v>
      </c>
      <c r="U143" s="90" t="s">
        <v>645</v>
      </c>
      <c r="V143" s="90">
        <v>12</v>
      </c>
      <c r="W143" s="285">
        <v>16500</v>
      </c>
      <c r="X143" s="242" t="s">
        <v>633</v>
      </c>
      <c r="Y143" s="89" t="s">
        <v>634</v>
      </c>
      <c r="Z143" s="275">
        <f t="shared" si="8"/>
        <v>198000</v>
      </c>
    </row>
    <row r="144" spans="15:26" x14ac:dyDescent="0.2">
      <c r="O144" s="90">
        <v>142</v>
      </c>
      <c r="P144" s="89" t="s">
        <v>385</v>
      </c>
      <c r="Q144" s="89">
        <v>2024</v>
      </c>
      <c r="R144" s="242" t="s">
        <v>619</v>
      </c>
      <c r="S144" s="242" t="s">
        <v>686</v>
      </c>
      <c r="T144" s="93" t="s">
        <v>865</v>
      </c>
      <c r="U144" s="90" t="s">
        <v>632</v>
      </c>
      <c r="V144" s="90">
        <v>1</v>
      </c>
      <c r="W144" s="285">
        <v>7666680</v>
      </c>
      <c r="X144" s="242" t="s">
        <v>718</v>
      </c>
      <c r="Y144" s="89" t="s">
        <v>685</v>
      </c>
      <c r="Z144" s="275">
        <f t="shared" si="8"/>
        <v>7666680</v>
      </c>
    </row>
    <row r="145" spans="15:26" x14ac:dyDescent="0.2">
      <c r="O145" s="90">
        <v>143</v>
      </c>
      <c r="P145" s="89" t="s">
        <v>385</v>
      </c>
      <c r="Q145" s="89">
        <v>2024</v>
      </c>
      <c r="R145" s="242" t="s">
        <v>619</v>
      </c>
      <c r="S145" s="242" t="s">
        <v>686</v>
      </c>
      <c r="T145" s="93" t="s">
        <v>866</v>
      </c>
      <c r="U145" s="90" t="s">
        <v>645</v>
      </c>
      <c r="V145" s="90">
        <v>5</v>
      </c>
      <c r="W145" s="285">
        <v>55000</v>
      </c>
      <c r="X145" s="242" t="s">
        <v>718</v>
      </c>
      <c r="Y145" s="89" t="s">
        <v>685</v>
      </c>
      <c r="Z145" s="275">
        <f t="shared" si="8"/>
        <v>275000</v>
      </c>
    </row>
    <row r="146" spans="15:26" x14ac:dyDescent="0.2">
      <c r="O146" s="90">
        <v>144</v>
      </c>
      <c r="P146" s="89" t="s">
        <v>385</v>
      </c>
      <c r="Q146" s="89">
        <v>2024</v>
      </c>
      <c r="R146" s="242" t="s">
        <v>619</v>
      </c>
      <c r="S146" s="242" t="s">
        <v>686</v>
      </c>
      <c r="T146" s="93" t="s">
        <v>867</v>
      </c>
      <c r="U146" s="90" t="s">
        <v>645</v>
      </c>
      <c r="V146" s="90">
        <v>2</v>
      </c>
      <c r="W146" s="285">
        <v>280000</v>
      </c>
      <c r="X146" s="242" t="s">
        <v>718</v>
      </c>
      <c r="Y146" s="89" t="s">
        <v>685</v>
      </c>
      <c r="Z146" s="275">
        <f t="shared" si="8"/>
        <v>560000</v>
      </c>
    </row>
    <row r="147" spans="15:26" x14ac:dyDescent="0.2">
      <c r="O147" s="90">
        <v>145</v>
      </c>
      <c r="P147" s="89" t="s">
        <v>385</v>
      </c>
      <c r="Q147" s="89">
        <v>2024</v>
      </c>
      <c r="R147" s="242" t="s">
        <v>619</v>
      </c>
      <c r="S147" s="242" t="s">
        <v>686</v>
      </c>
      <c r="T147" s="93" t="s">
        <v>868</v>
      </c>
      <c r="U147" s="90" t="s">
        <v>632</v>
      </c>
      <c r="V147" s="90">
        <v>1</v>
      </c>
      <c r="W147" s="285">
        <v>4458000</v>
      </c>
      <c r="X147" s="242" t="s">
        <v>718</v>
      </c>
      <c r="Y147" s="89" t="s">
        <v>685</v>
      </c>
      <c r="Z147" s="275">
        <f t="shared" si="8"/>
        <v>4458000</v>
      </c>
    </row>
    <row r="148" spans="15:26" x14ac:dyDescent="0.2">
      <c r="O148" s="90">
        <v>146</v>
      </c>
      <c r="P148" s="89" t="s">
        <v>385</v>
      </c>
      <c r="Q148" s="89">
        <v>2024</v>
      </c>
      <c r="R148" s="242" t="s">
        <v>619</v>
      </c>
      <c r="S148" s="242" t="s">
        <v>686</v>
      </c>
      <c r="T148" s="93" t="s">
        <v>869</v>
      </c>
      <c r="U148" s="90" t="s">
        <v>632</v>
      </c>
      <c r="V148" s="90">
        <v>1</v>
      </c>
      <c r="W148" s="285">
        <v>800000</v>
      </c>
      <c r="X148" s="242" t="s">
        <v>718</v>
      </c>
      <c r="Y148" s="89" t="s">
        <v>685</v>
      </c>
      <c r="Z148" s="275">
        <f t="shared" si="8"/>
        <v>800000</v>
      </c>
    </row>
    <row r="149" spans="15:26" x14ac:dyDescent="0.2">
      <c r="O149" s="90">
        <v>147</v>
      </c>
      <c r="P149" s="89" t="s">
        <v>385</v>
      </c>
      <c r="Q149" s="89">
        <v>2024</v>
      </c>
      <c r="R149" s="242" t="s">
        <v>619</v>
      </c>
      <c r="S149" s="242" t="s">
        <v>686</v>
      </c>
      <c r="T149" s="93" t="s">
        <v>870</v>
      </c>
      <c r="U149" s="90" t="s">
        <v>645</v>
      </c>
      <c r="V149" s="90">
        <v>2</v>
      </c>
      <c r="W149" s="285">
        <v>350000</v>
      </c>
      <c r="X149" s="242" t="s">
        <v>718</v>
      </c>
      <c r="Y149" s="89" t="s">
        <v>685</v>
      </c>
      <c r="Z149" s="275">
        <f t="shared" si="8"/>
        <v>700000</v>
      </c>
    </row>
    <row r="150" spans="15:26" x14ac:dyDescent="0.2">
      <c r="O150" s="90">
        <v>148</v>
      </c>
      <c r="P150" s="89" t="s">
        <v>385</v>
      </c>
      <c r="Q150" s="89">
        <v>2024</v>
      </c>
      <c r="R150" s="242" t="s">
        <v>619</v>
      </c>
      <c r="S150" s="242" t="s">
        <v>686</v>
      </c>
      <c r="T150" s="93" t="s">
        <v>871</v>
      </c>
      <c r="U150" s="90" t="s">
        <v>645</v>
      </c>
      <c r="V150" s="90">
        <v>4</v>
      </c>
      <c r="W150" s="285">
        <v>300000</v>
      </c>
      <c r="X150" s="242" t="s">
        <v>718</v>
      </c>
      <c r="Y150" s="89" t="s">
        <v>685</v>
      </c>
      <c r="Z150" s="275">
        <f t="shared" ref="Z150:Z213" si="9">V150*W150</f>
        <v>1200000</v>
      </c>
    </row>
    <row r="151" spans="15:26" x14ac:dyDescent="0.2">
      <c r="O151" s="90">
        <v>149</v>
      </c>
      <c r="P151" s="89" t="s">
        <v>385</v>
      </c>
      <c r="Q151" s="89">
        <v>2024</v>
      </c>
      <c r="R151" s="242" t="s">
        <v>619</v>
      </c>
      <c r="S151" s="242" t="s">
        <v>686</v>
      </c>
      <c r="T151" s="93" t="s">
        <v>872</v>
      </c>
      <c r="U151" s="90" t="s">
        <v>645</v>
      </c>
      <c r="V151" s="90">
        <v>1</v>
      </c>
      <c r="W151" s="285">
        <v>2500000</v>
      </c>
      <c r="X151" s="242" t="s">
        <v>718</v>
      </c>
      <c r="Y151" s="89" t="s">
        <v>685</v>
      </c>
      <c r="Z151" s="275">
        <f t="shared" si="9"/>
        <v>2500000</v>
      </c>
    </row>
    <row r="152" spans="15:26" x14ac:dyDescent="0.2">
      <c r="O152" s="90">
        <v>150</v>
      </c>
      <c r="P152" s="89" t="s">
        <v>385</v>
      </c>
      <c r="Q152" s="89">
        <v>2024</v>
      </c>
      <c r="R152" s="242" t="s">
        <v>619</v>
      </c>
      <c r="S152" s="242" t="s">
        <v>686</v>
      </c>
      <c r="T152" s="93" t="s">
        <v>873</v>
      </c>
      <c r="U152" s="90" t="s">
        <v>682</v>
      </c>
      <c r="V152" s="90">
        <v>2</v>
      </c>
      <c r="W152" s="285">
        <v>550000</v>
      </c>
      <c r="X152" s="242" t="s">
        <v>718</v>
      </c>
      <c r="Y152" s="89" t="s">
        <v>685</v>
      </c>
      <c r="Z152" s="275">
        <f t="shared" si="9"/>
        <v>1100000</v>
      </c>
    </row>
    <row r="153" spans="15:26" x14ac:dyDescent="0.2">
      <c r="O153" s="90">
        <v>151</v>
      </c>
      <c r="P153" s="89" t="s">
        <v>385</v>
      </c>
      <c r="Q153" s="89">
        <v>2024</v>
      </c>
      <c r="R153" s="242" t="s">
        <v>619</v>
      </c>
      <c r="S153" s="242" t="s">
        <v>686</v>
      </c>
      <c r="T153" s="93" t="s">
        <v>874</v>
      </c>
      <c r="U153" s="90" t="s">
        <v>645</v>
      </c>
      <c r="V153" s="90">
        <v>1</v>
      </c>
      <c r="W153" s="285">
        <v>250000</v>
      </c>
      <c r="X153" s="242" t="s">
        <v>718</v>
      </c>
      <c r="Y153" s="89" t="s">
        <v>685</v>
      </c>
      <c r="Z153" s="275">
        <f t="shared" si="9"/>
        <v>250000</v>
      </c>
    </row>
    <row r="154" spans="15:26" x14ac:dyDescent="0.2">
      <c r="O154" s="90">
        <v>152</v>
      </c>
      <c r="P154" s="89" t="s">
        <v>385</v>
      </c>
      <c r="Q154" s="89">
        <v>2024</v>
      </c>
      <c r="R154" s="242" t="s">
        <v>619</v>
      </c>
      <c r="S154" s="242" t="s">
        <v>686</v>
      </c>
      <c r="T154" s="93" t="s">
        <v>875</v>
      </c>
      <c r="U154" s="90" t="s">
        <v>645</v>
      </c>
      <c r="V154" s="90">
        <v>1</v>
      </c>
      <c r="W154" s="285">
        <v>450000</v>
      </c>
      <c r="X154" s="242" t="s">
        <v>718</v>
      </c>
      <c r="Y154" s="89" t="s">
        <v>685</v>
      </c>
      <c r="Z154" s="275">
        <f t="shared" si="9"/>
        <v>450000</v>
      </c>
    </row>
    <row r="155" spans="15:26" x14ac:dyDescent="0.2">
      <c r="O155" s="90">
        <v>153</v>
      </c>
      <c r="P155" s="89" t="s">
        <v>385</v>
      </c>
      <c r="Q155" s="89">
        <v>2024</v>
      </c>
      <c r="R155" s="242" t="s">
        <v>619</v>
      </c>
      <c r="S155" s="242" t="s">
        <v>686</v>
      </c>
      <c r="T155" s="93" t="s">
        <v>876</v>
      </c>
      <c r="U155" s="90" t="s">
        <v>645</v>
      </c>
      <c r="V155" s="90">
        <v>1</v>
      </c>
      <c r="W155" s="285">
        <v>450000</v>
      </c>
      <c r="X155" s="242" t="s">
        <v>718</v>
      </c>
      <c r="Y155" s="89" t="s">
        <v>685</v>
      </c>
      <c r="Z155" s="275">
        <f t="shared" si="9"/>
        <v>450000</v>
      </c>
    </row>
    <row r="156" spans="15:26" x14ac:dyDescent="0.2">
      <c r="O156" s="90">
        <v>154</v>
      </c>
      <c r="P156" s="89" t="s">
        <v>385</v>
      </c>
      <c r="Q156" s="89">
        <v>2024</v>
      </c>
      <c r="R156" s="242" t="s">
        <v>619</v>
      </c>
      <c r="S156" s="242" t="s">
        <v>686</v>
      </c>
      <c r="T156" s="93" t="s">
        <v>877</v>
      </c>
      <c r="U156" s="90" t="s">
        <v>645</v>
      </c>
      <c r="V156" s="90">
        <v>1</v>
      </c>
      <c r="W156" s="285">
        <v>450000</v>
      </c>
      <c r="X156" s="242" t="s">
        <v>718</v>
      </c>
      <c r="Y156" s="89" t="s">
        <v>685</v>
      </c>
      <c r="Z156" s="275">
        <f t="shared" si="9"/>
        <v>450000</v>
      </c>
    </row>
    <row r="157" spans="15:26" x14ac:dyDescent="0.2">
      <c r="O157" s="90">
        <v>155</v>
      </c>
      <c r="P157" s="89" t="s">
        <v>385</v>
      </c>
      <c r="Q157" s="89">
        <v>2024</v>
      </c>
      <c r="R157" s="242" t="s">
        <v>619</v>
      </c>
      <c r="S157" s="242" t="s">
        <v>686</v>
      </c>
      <c r="T157" s="93" t="s">
        <v>878</v>
      </c>
      <c r="U157" s="90" t="s">
        <v>716</v>
      </c>
      <c r="V157" s="90">
        <v>12</v>
      </c>
      <c r="W157" s="285">
        <v>62000</v>
      </c>
      <c r="X157" s="242" t="s">
        <v>718</v>
      </c>
      <c r="Y157" s="89" t="s">
        <v>685</v>
      </c>
      <c r="Z157" s="275">
        <f t="shared" si="9"/>
        <v>744000</v>
      </c>
    </row>
    <row r="158" spans="15:26" x14ac:dyDescent="0.2">
      <c r="O158" s="90">
        <v>156</v>
      </c>
      <c r="P158" s="89" t="s">
        <v>385</v>
      </c>
      <c r="Q158" s="89">
        <v>2024</v>
      </c>
      <c r="R158" s="242" t="s">
        <v>619</v>
      </c>
      <c r="S158" s="242" t="s">
        <v>686</v>
      </c>
      <c r="T158" s="93" t="s">
        <v>879</v>
      </c>
      <c r="U158" s="90" t="s">
        <v>632</v>
      </c>
      <c r="V158" s="90">
        <v>1</v>
      </c>
      <c r="W158" s="285">
        <v>1500000</v>
      </c>
      <c r="X158" s="242" t="s">
        <v>718</v>
      </c>
      <c r="Y158" s="89" t="s">
        <v>685</v>
      </c>
      <c r="Z158" s="275">
        <f t="shared" si="9"/>
        <v>1500000</v>
      </c>
    </row>
    <row r="159" spans="15:26" x14ac:dyDescent="0.2">
      <c r="O159" s="90">
        <v>157</v>
      </c>
      <c r="P159" s="89" t="s">
        <v>385</v>
      </c>
      <c r="Q159" s="89">
        <v>2024</v>
      </c>
      <c r="R159" s="242" t="s">
        <v>619</v>
      </c>
      <c r="S159" s="242" t="s">
        <v>686</v>
      </c>
      <c r="T159" s="93" t="s">
        <v>880</v>
      </c>
      <c r="U159" s="90" t="s">
        <v>632</v>
      </c>
      <c r="V159" s="90">
        <v>1</v>
      </c>
      <c r="W159" s="285">
        <v>11530000</v>
      </c>
      <c r="X159" s="242" t="s">
        <v>718</v>
      </c>
      <c r="Y159" s="89" t="s">
        <v>685</v>
      </c>
      <c r="Z159" s="275">
        <f t="shared" si="9"/>
        <v>11530000</v>
      </c>
    </row>
    <row r="160" spans="15:26" x14ac:dyDescent="0.2">
      <c r="O160" s="90">
        <v>158</v>
      </c>
      <c r="P160" s="89" t="s">
        <v>385</v>
      </c>
      <c r="Q160" s="89">
        <v>2024</v>
      </c>
      <c r="R160" s="242" t="s">
        <v>619</v>
      </c>
      <c r="S160" s="242" t="s">
        <v>686</v>
      </c>
      <c r="T160" s="93" t="s">
        <v>881</v>
      </c>
      <c r="U160" s="90" t="s">
        <v>632</v>
      </c>
      <c r="V160" s="90">
        <v>1</v>
      </c>
      <c r="W160" s="285">
        <v>1750000</v>
      </c>
      <c r="X160" s="242" t="s">
        <v>718</v>
      </c>
      <c r="Y160" s="89" t="s">
        <v>685</v>
      </c>
      <c r="Z160" s="275">
        <f t="shared" si="9"/>
        <v>1750000</v>
      </c>
    </row>
    <row r="161" spans="15:26" x14ac:dyDescent="0.2">
      <c r="O161" s="90">
        <v>159</v>
      </c>
      <c r="P161" s="89" t="s">
        <v>385</v>
      </c>
      <c r="Q161" s="89">
        <v>2024</v>
      </c>
      <c r="R161" s="242" t="s">
        <v>619</v>
      </c>
      <c r="S161" s="242" t="s">
        <v>686</v>
      </c>
      <c r="T161" s="93" t="s">
        <v>882</v>
      </c>
      <c r="U161" s="90" t="s">
        <v>883</v>
      </c>
      <c r="V161" s="90">
        <v>1</v>
      </c>
      <c r="W161" s="285">
        <v>2562560</v>
      </c>
      <c r="X161" s="242" t="s">
        <v>718</v>
      </c>
      <c r="Y161" s="89" t="s">
        <v>685</v>
      </c>
      <c r="Z161" s="275">
        <f t="shared" si="9"/>
        <v>2562560</v>
      </c>
    </row>
    <row r="162" spans="15:26" x14ac:dyDescent="0.2">
      <c r="O162" s="90">
        <v>160</v>
      </c>
      <c r="P162" s="89" t="s">
        <v>385</v>
      </c>
      <c r="Q162" s="89">
        <v>2024</v>
      </c>
      <c r="R162" s="242" t="s">
        <v>619</v>
      </c>
      <c r="S162" s="242" t="s">
        <v>686</v>
      </c>
      <c r="T162" s="93" t="s">
        <v>884</v>
      </c>
      <c r="U162" s="90" t="s">
        <v>645</v>
      </c>
      <c r="V162" s="90">
        <v>1</v>
      </c>
      <c r="W162" s="285">
        <v>259600</v>
      </c>
      <c r="X162" s="242" t="s">
        <v>718</v>
      </c>
      <c r="Y162" s="89" t="s">
        <v>685</v>
      </c>
      <c r="Z162" s="275">
        <f t="shared" si="9"/>
        <v>259600</v>
      </c>
    </row>
    <row r="163" spans="15:26" x14ac:dyDescent="0.2">
      <c r="O163" s="90">
        <v>161</v>
      </c>
      <c r="P163" s="89" t="s">
        <v>385</v>
      </c>
      <c r="Q163" s="89">
        <v>2024</v>
      </c>
      <c r="R163" s="242" t="s">
        <v>619</v>
      </c>
      <c r="S163" s="242" t="s">
        <v>686</v>
      </c>
      <c r="T163" s="93" t="s">
        <v>885</v>
      </c>
      <c r="U163" s="90" t="s">
        <v>645</v>
      </c>
      <c r="V163" s="90">
        <v>1</v>
      </c>
      <c r="W163" s="285">
        <v>479600</v>
      </c>
      <c r="X163" s="242" t="s">
        <v>718</v>
      </c>
      <c r="Y163" s="89" t="s">
        <v>685</v>
      </c>
      <c r="Z163" s="275">
        <f t="shared" si="9"/>
        <v>479600</v>
      </c>
    </row>
    <row r="164" spans="15:26" x14ac:dyDescent="0.2">
      <c r="O164" s="90">
        <v>162</v>
      </c>
      <c r="P164" s="89" t="s">
        <v>385</v>
      </c>
      <c r="Q164" s="89">
        <v>2024</v>
      </c>
      <c r="R164" s="242" t="s">
        <v>619</v>
      </c>
      <c r="S164" s="242" t="s">
        <v>686</v>
      </c>
      <c r="T164" s="93" t="s">
        <v>886</v>
      </c>
      <c r="U164" s="90" t="s">
        <v>645</v>
      </c>
      <c r="V164" s="90">
        <v>1</v>
      </c>
      <c r="W164" s="285">
        <v>8935520</v>
      </c>
      <c r="X164" s="242" t="s">
        <v>718</v>
      </c>
      <c r="Y164" s="89" t="s">
        <v>685</v>
      </c>
      <c r="Z164" s="275">
        <f t="shared" si="9"/>
        <v>8935520</v>
      </c>
    </row>
    <row r="165" spans="15:26" x14ac:dyDescent="0.2">
      <c r="O165" s="90">
        <v>163</v>
      </c>
      <c r="P165" s="89" t="s">
        <v>385</v>
      </c>
      <c r="Q165" s="89">
        <v>2024</v>
      </c>
      <c r="R165" s="242" t="s">
        <v>619</v>
      </c>
      <c r="S165" s="242" t="s">
        <v>686</v>
      </c>
      <c r="T165" s="93" t="s">
        <v>887</v>
      </c>
      <c r="U165" s="90" t="s">
        <v>645</v>
      </c>
      <c r="V165" s="90">
        <v>1</v>
      </c>
      <c r="W165" s="285">
        <v>790560</v>
      </c>
      <c r="X165" s="242" t="s">
        <v>718</v>
      </c>
      <c r="Y165" s="89" t="s">
        <v>685</v>
      </c>
      <c r="Z165" s="275">
        <f t="shared" si="9"/>
        <v>790560</v>
      </c>
    </row>
    <row r="166" spans="15:26" x14ac:dyDescent="0.2">
      <c r="O166" s="90">
        <v>164</v>
      </c>
      <c r="P166" s="89" t="s">
        <v>385</v>
      </c>
      <c r="Q166" s="89">
        <v>2024</v>
      </c>
      <c r="R166" s="242" t="s">
        <v>619</v>
      </c>
      <c r="S166" s="242" t="s">
        <v>686</v>
      </c>
      <c r="T166" s="93" t="s">
        <v>888</v>
      </c>
      <c r="U166" s="90" t="s">
        <v>645</v>
      </c>
      <c r="V166" s="90">
        <v>1</v>
      </c>
      <c r="W166" s="285">
        <v>1540880</v>
      </c>
      <c r="X166" s="242" t="s">
        <v>718</v>
      </c>
      <c r="Y166" s="89" t="s">
        <v>685</v>
      </c>
      <c r="Z166" s="275">
        <f t="shared" si="9"/>
        <v>1540880</v>
      </c>
    </row>
    <row r="167" spans="15:26" x14ac:dyDescent="0.2">
      <c r="O167" s="90">
        <v>165</v>
      </c>
      <c r="P167" s="89" t="s">
        <v>385</v>
      </c>
      <c r="Q167" s="89">
        <v>2024</v>
      </c>
      <c r="R167" s="242" t="s">
        <v>619</v>
      </c>
      <c r="S167" s="242" t="s">
        <v>686</v>
      </c>
      <c r="T167" s="93" t="s">
        <v>889</v>
      </c>
      <c r="U167" s="90" t="s">
        <v>645</v>
      </c>
      <c r="V167" s="90">
        <v>1</v>
      </c>
      <c r="W167" s="285">
        <v>765600</v>
      </c>
      <c r="X167" s="242" t="s">
        <v>718</v>
      </c>
      <c r="Y167" s="89" t="s">
        <v>685</v>
      </c>
      <c r="Z167" s="275">
        <f t="shared" si="9"/>
        <v>765600</v>
      </c>
    </row>
    <row r="168" spans="15:26" x14ac:dyDescent="0.2">
      <c r="O168" s="90">
        <v>166</v>
      </c>
      <c r="P168" s="89" t="s">
        <v>385</v>
      </c>
      <c r="Q168" s="89">
        <v>2024</v>
      </c>
      <c r="R168" s="242" t="s">
        <v>619</v>
      </c>
      <c r="S168" s="242" t="s">
        <v>686</v>
      </c>
      <c r="T168" s="93" t="s">
        <v>890</v>
      </c>
      <c r="U168" s="90" t="s">
        <v>632</v>
      </c>
      <c r="V168" s="90">
        <v>1</v>
      </c>
      <c r="W168" s="285">
        <v>1500000</v>
      </c>
      <c r="X168" s="242" t="s">
        <v>718</v>
      </c>
      <c r="Y168" s="89" t="s">
        <v>685</v>
      </c>
      <c r="Z168" s="275">
        <f t="shared" si="9"/>
        <v>1500000</v>
      </c>
    </row>
    <row r="169" spans="15:26" x14ac:dyDescent="0.2">
      <c r="O169" s="90">
        <v>167</v>
      </c>
      <c r="P169" s="89" t="s">
        <v>385</v>
      </c>
      <c r="Q169" s="89">
        <v>2024</v>
      </c>
      <c r="R169" s="242" t="s">
        <v>619</v>
      </c>
      <c r="S169" s="242" t="s">
        <v>686</v>
      </c>
      <c r="T169" s="93" t="s">
        <v>891</v>
      </c>
      <c r="U169" s="90" t="s">
        <v>892</v>
      </c>
      <c r="V169" s="90">
        <v>3</v>
      </c>
      <c r="W169" s="285">
        <v>55000</v>
      </c>
      <c r="X169" s="242" t="s">
        <v>718</v>
      </c>
      <c r="Y169" s="89" t="s">
        <v>685</v>
      </c>
      <c r="Z169" s="275">
        <f t="shared" si="9"/>
        <v>165000</v>
      </c>
    </row>
    <row r="170" spans="15:26" x14ac:dyDescent="0.2">
      <c r="O170" s="90">
        <v>168</v>
      </c>
      <c r="P170" s="89" t="s">
        <v>385</v>
      </c>
      <c r="Q170" s="89">
        <v>2024</v>
      </c>
      <c r="R170" s="242" t="s">
        <v>619</v>
      </c>
      <c r="S170" s="242" t="s">
        <v>686</v>
      </c>
      <c r="T170" s="93" t="s">
        <v>893</v>
      </c>
      <c r="U170" s="90" t="s">
        <v>645</v>
      </c>
      <c r="V170" s="90">
        <v>1</v>
      </c>
      <c r="W170" s="285">
        <v>2200000</v>
      </c>
      <c r="X170" s="242" t="s">
        <v>718</v>
      </c>
      <c r="Y170" s="89" t="s">
        <v>685</v>
      </c>
      <c r="Z170" s="275">
        <f t="shared" si="9"/>
        <v>2200000</v>
      </c>
    </row>
    <row r="171" spans="15:26" ht="30" x14ac:dyDescent="0.2">
      <c r="O171" s="90">
        <v>169</v>
      </c>
      <c r="P171" s="89" t="s">
        <v>385</v>
      </c>
      <c r="Q171" s="89">
        <v>2024</v>
      </c>
      <c r="R171" s="242" t="s">
        <v>619</v>
      </c>
      <c r="S171" s="242" t="s">
        <v>686</v>
      </c>
      <c r="T171" s="93" t="s">
        <v>894</v>
      </c>
      <c r="U171" s="90" t="s">
        <v>645</v>
      </c>
      <c r="V171" s="90">
        <v>2</v>
      </c>
      <c r="W171" s="285">
        <v>3500000</v>
      </c>
      <c r="X171" s="242" t="s">
        <v>718</v>
      </c>
      <c r="Y171" s="89" t="s">
        <v>685</v>
      </c>
      <c r="Z171" s="275">
        <f t="shared" si="9"/>
        <v>7000000</v>
      </c>
    </row>
    <row r="172" spans="15:26" x14ac:dyDescent="0.2">
      <c r="O172" s="286">
        <v>170</v>
      </c>
      <c r="P172" s="287" t="s">
        <v>385</v>
      </c>
      <c r="Q172" s="287">
        <v>2024</v>
      </c>
      <c r="R172" s="242" t="s">
        <v>619</v>
      </c>
      <c r="S172" s="242" t="s">
        <v>686</v>
      </c>
      <c r="T172" s="93" t="s">
        <v>895</v>
      </c>
      <c r="U172" s="90" t="s">
        <v>896</v>
      </c>
      <c r="V172" s="90">
        <v>4</v>
      </c>
      <c r="W172" s="285">
        <v>50000</v>
      </c>
      <c r="X172" s="242" t="s">
        <v>718</v>
      </c>
      <c r="Y172" s="89" t="s">
        <v>685</v>
      </c>
      <c r="Z172" s="275">
        <f t="shared" si="9"/>
        <v>200000</v>
      </c>
    </row>
    <row r="173" spans="15:26" ht="30" x14ac:dyDescent="0.2">
      <c r="O173" s="90">
        <v>171</v>
      </c>
      <c r="P173" s="89" t="s">
        <v>385</v>
      </c>
      <c r="Q173" s="89">
        <v>2024</v>
      </c>
      <c r="R173" s="242" t="s">
        <v>616</v>
      </c>
      <c r="S173" s="242" t="s">
        <v>737</v>
      </c>
      <c r="T173" s="93" t="s">
        <v>738</v>
      </c>
      <c r="U173" s="90" t="s">
        <v>645</v>
      </c>
      <c r="V173" s="90">
        <v>300</v>
      </c>
      <c r="W173" s="285">
        <v>550</v>
      </c>
      <c r="X173" s="242" t="s">
        <v>730</v>
      </c>
      <c r="Y173" s="89" t="s">
        <v>634</v>
      </c>
      <c r="Z173" s="275">
        <f t="shared" si="9"/>
        <v>165000</v>
      </c>
    </row>
    <row r="174" spans="15:26" ht="30" x14ac:dyDescent="0.2">
      <c r="O174" s="90">
        <v>172</v>
      </c>
      <c r="P174" s="89" t="s">
        <v>385</v>
      </c>
      <c r="Q174" s="89">
        <v>2024</v>
      </c>
      <c r="R174" s="242" t="s">
        <v>616</v>
      </c>
      <c r="S174" s="242" t="s">
        <v>821</v>
      </c>
      <c r="T174" s="93" t="s">
        <v>822</v>
      </c>
      <c r="U174" s="90" t="s">
        <v>803</v>
      </c>
      <c r="V174" s="90">
        <v>10</v>
      </c>
      <c r="W174" s="285">
        <v>75000</v>
      </c>
      <c r="X174" s="242" t="s">
        <v>730</v>
      </c>
      <c r="Y174" s="89" t="s">
        <v>634</v>
      </c>
      <c r="Z174" s="275">
        <f t="shared" si="9"/>
        <v>750000</v>
      </c>
    </row>
    <row r="175" spans="15:26" ht="30" x14ac:dyDescent="0.2">
      <c r="O175" s="90">
        <v>173</v>
      </c>
      <c r="P175" s="89" t="s">
        <v>385</v>
      </c>
      <c r="Q175" s="89">
        <v>2024</v>
      </c>
      <c r="R175" s="242" t="s">
        <v>616</v>
      </c>
      <c r="S175" s="242" t="s">
        <v>728</v>
      </c>
      <c r="T175" s="93" t="s">
        <v>729</v>
      </c>
      <c r="U175" s="90" t="s">
        <v>803</v>
      </c>
      <c r="V175" s="90">
        <v>40</v>
      </c>
      <c r="W175" s="285">
        <v>162556</v>
      </c>
      <c r="X175" s="242" t="s">
        <v>730</v>
      </c>
      <c r="Y175" s="89" t="s">
        <v>634</v>
      </c>
      <c r="Z175" s="275">
        <f t="shared" si="9"/>
        <v>6502240</v>
      </c>
    </row>
    <row r="176" spans="15:26" ht="30" x14ac:dyDescent="0.2">
      <c r="O176" s="90">
        <v>174</v>
      </c>
      <c r="P176" s="89" t="s">
        <v>385</v>
      </c>
      <c r="Q176" s="89">
        <v>2024</v>
      </c>
      <c r="R176" s="242" t="s">
        <v>616</v>
      </c>
      <c r="S176" s="242" t="s">
        <v>897</v>
      </c>
      <c r="T176" s="93" t="s">
        <v>898</v>
      </c>
      <c r="U176" s="90" t="s">
        <v>645</v>
      </c>
      <c r="V176" s="90">
        <v>1</v>
      </c>
      <c r="W176" s="285">
        <v>415000</v>
      </c>
      <c r="X176" s="242" t="s">
        <v>730</v>
      </c>
      <c r="Y176" s="89" t="s">
        <v>634</v>
      </c>
      <c r="Z176" s="275">
        <f t="shared" si="9"/>
        <v>415000</v>
      </c>
    </row>
    <row r="177" spans="15:26" ht="30" x14ac:dyDescent="0.2">
      <c r="O177" s="90">
        <v>175</v>
      </c>
      <c r="P177" s="89" t="s">
        <v>385</v>
      </c>
      <c r="Q177" s="89">
        <v>2024</v>
      </c>
      <c r="R177" s="242" t="s">
        <v>616</v>
      </c>
      <c r="S177" s="242" t="s">
        <v>899</v>
      </c>
      <c r="T177" s="93" t="s">
        <v>900</v>
      </c>
      <c r="U177" s="90" t="s">
        <v>645</v>
      </c>
      <c r="V177" s="90">
        <v>50</v>
      </c>
      <c r="W177" s="285">
        <v>15500</v>
      </c>
      <c r="X177" s="242" t="s">
        <v>730</v>
      </c>
      <c r="Y177" s="89" t="s">
        <v>634</v>
      </c>
      <c r="Z177" s="275">
        <f t="shared" si="9"/>
        <v>775000</v>
      </c>
    </row>
    <row r="178" spans="15:26" ht="30" x14ac:dyDescent="0.2">
      <c r="O178" s="90">
        <v>176</v>
      </c>
      <c r="P178" s="89" t="s">
        <v>385</v>
      </c>
      <c r="Q178" s="89">
        <v>2024</v>
      </c>
      <c r="R178" s="242" t="s">
        <v>616</v>
      </c>
      <c r="S178" s="242" t="s">
        <v>733</v>
      </c>
      <c r="T178" s="93" t="s">
        <v>734</v>
      </c>
      <c r="U178" s="90" t="s">
        <v>645</v>
      </c>
      <c r="V178" s="90">
        <v>40</v>
      </c>
      <c r="W178" s="285">
        <v>5000</v>
      </c>
      <c r="X178" s="242" t="s">
        <v>730</v>
      </c>
      <c r="Y178" s="89" t="s">
        <v>634</v>
      </c>
      <c r="Z178" s="275">
        <f t="shared" si="9"/>
        <v>200000</v>
      </c>
    </row>
    <row r="179" spans="15:26" ht="30" x14ac:dyDescent="0.2">
      <c r="O179" s="90">
        <v>177</v>
      </c>
      <c r="P179" s="89" t="s">
        <v>385</v>
      </c>
      <c r="Q179" s="89">
        <v>2024</v>
      </c>
      <c r="R179" s="242" t="s">
        <v>616</v>
      </c>
      <c r="S179" s="242" t="s">
        <v>901</v>
      </c>
      <c r="T179" s="93" t="s">
        <v>902</v>
      </c>
      <c r="U179" s="90" t="s">
        <v>645</v>
      </c>
      <c r="V179" s="90">
        <v>5</v>
      </c>
      <c r="W179" s="285">
        <v>45000</v>
      </c>
      <c r="X179" s="242" t="s">
        <v>730</v>
      </c>
      <c r="Y179" s="89" t="s">
        <v>634</v>
      </c>
      <c r="Z179" s="275">
        <f t="shared" si="9"/>
        <v>225000</v>
      </c>
    </row>
    <row r="180" spans="15:26" ht="30" x14ac:dyDescent="0.2">
      <c r="O180" s="90">
        <v>178</v>
      </c>
      <c r="P180" s="89" t="s">
        <v>385</v>
      </c>
      <c r="Q180" s="89">
        <v>2024</v>
      </c>
      <c r="R180" s="242" t="s">
        <v>616</v>
      </c>
      <c r="S180" s="242" t="s">
        <v>903</v>
      </c>
      <c r="T180" s="93" t="s">
        <v>904</v>
      </c>
      <c r="U180" s="90" t="s">
        <v>645</v>
      </c>
      <c r="V180" s="90">
        <v>10</v>
      </c>
      <c r="W180" s="285">
        <v>112000</v>
      </c>
      <c r="X180" s="242" t="s">
        <v>730</v>
      </c>
      <c r="Y180" s="89" t="s">
        <v>634</v>
      </c>
      <c r="Z180" s="275">
        <f t="shared" si="9"/>
        <v>1120000</v>
      </c>
    </row>
    <row r="181" spans="15:26" ht="30" x14ac:dyDescent="0.2">
      <c r="O181" s="90">
        <v>179</v>
      </c>
      <c r="P181" s="89" t="s">
        <v>385</v>
      </c>
      <c r="Q181" s="89">
        <v>2024</v>
      </c>
      <c r="R181" s="242" t="s">
        <v>616</v>
      </c>
      <c r="S181" s="242" t="s">
        <v>905</v>
      </c>
      <c r="T181" s="93" t="s">
        <v>906</v>
      </c>
      <c r="U181" s="90" t="s">
        <v>645</v>
      </c>
      <c r="V181" s="90">
        <v>2</v>
      </c>
      <c r="W181" s="285">
        <v>2400000</v>
      </c>
      <c r="X181" s="242" t="s">
        <v>730</v>
      </c>
      <c r="Y181" s="89" t="s">
        <v>634</v>
      </c>
      <c r="Z181" s="275">
        <f t="shared" si="9"/>
        <v>4800000</v>
      </c>
    </row>
    <row r="182" spans="15:26" ht="30" x14ac:dyDescent="0.2">
      <c r="O182" s="90">
        <v>180</v>
      </c>
      <c r="P182" s="89" t="s">
        <v>385</v>
      </c>
      <c r="Q182" s="89">
        <v>2024</v>
      </c>
      <c r="R182" s="242" t="s">
        <v>616</v>
      </c>
      <c r="S182" s="242" t="s">
        <v>907</v>
      </c>
      <c r="T182" s="93" t="s">
        <v>908</v>
      </c>
      <c r="U182" s="90" t="s">
        <v>645</v>
      </c>
      <c r="V182" s="90">
        <v>10</v>
      </c>
      <c r="W182" s="285">
        <v>175000</v>
      </c>
      <c r="X182" s="242" t="s">
        <v>730</v>
      </c>
      <c r="Y182" s="89" t="s">
        <v>634</v>
      </c>
      <c r="Z182" s="275">
        <f t="shared" si="9"/>
        <v>1750000</v>
      </c>
    </row>
    <row r="183" spans="15:26" ht="30" x14ac:dyDescent="0.2">
      <c r="O183" s="90">
        <v>181</v>
      </c>
      <c r="P183" s="89" t="s">
        <v>385</v>
      </c>
      <c r="Q183" s="89">
        <v>2024</v>
      </c>
      <c r="R183" s="242" t="s">
        <v>616</v>
      </c>
      <c r="S183" s="242" t="s">
        <v>909</v>
      </c>
      <c r="T183" s="93" t="s">
        <v>910</v>
      </c>
      <c r="U183" s="90" t="s">
        <v>645</v>
      </c>
      <c r="V183" s="90">
        <v>10</v>
      </c>
      <c r="W183" s="285">
        <v>185000</v>
      </c>
      <c r="X183" s="242" t="s">
        <v>730</v>
      </c>
      <c r="Y183" s="89" t="s">
        <v>634</v>
      </c>
      <c r="Z183" s="275">
        <f t="shared" si="9"/>
        <v>1850000</v>
      </c>
    </row>
    <row r="184" spans="15:26" ht="30" x14ac:dyDescent="0.2">
      <c r="O184" s="90">
        <v>182</v>
      </c>
      <c r="P184" s="89" t="s">
        <v>385</v>
      </c>
      <c r="Q184" s="89">
        <v>2024</v>
      </c>
      <c r="R184" s="242" t="s">
        <v>616</v>
      </c>
      <c r="S184" s="242" t="s">
        <v>829</v>
      </c>
      <c r="T184" s="93" t="s">
        <v>830</v>
      </c>
      <c r="U184" s="90" t="s">
        <v>645</v>
      </c>
      <c r="V184" s="90">
        <v>10</v>
      </c>
      <c r="W184" s="285">
        <v>150000</v>
      </c>
      <c r="X184" s="242" t="s">
        <v>730</v>
      </c>
      <c r="Y184" s="89" t="s">
        <v>634</v>
      </c>
      <c r="Z184" s="275">
        <f t="shared" si="9"/>
        <v>1500000</v>
      </c>
    </row>
    <row r="185" spans="15:26" ht="30" x14ac:dyDescent="0.2">
      <c r="O185" s="90">
        <v>183</v>
      </c>
      <c r="P185" s="89" t="s">
        <v>385</v>
      </c>
      <c r="Q185" s="89">
        <v>2024</v>
      </c>
      <c r="R185" s="242" t="s">
        <v>616</v>
      </c>
      <c r="S185" s="242" t="s">
        <v>831</v>
      </c>
      <c r="T185" s="93" t="s">
        <v>832</v>
      </c>
      <c r="U185" s="90" t="s">
        <v>645</v>
      </c>
      <c r="V185" s="90">
        <v>10</v>
      </c>
      <c r="W185" s="285">
        <v>160000</v>
      </c>
      <c r="X185" s="242" t="s">
        <v>730</v>
      </c>
      <c r="Y185" s="89" t="s">
        <v>634</v>
      </c>
      <c r="Z185" s="275">
        <f t="shared" si="9"/>
        <v>1600000</v>
      </c>
    </row>
    <row r="186" spans="15:26" ht="30" x14ac:dyDescent="0.2">
      <c r="O186" s="90">
        <v>184</v>
      </c>
      <c r="P186" s="89" t="s">
        <v>385</v>
      </c>
      <c r="Q186" s="89">
        <v>2024</v>
      </c>
      <c r="R186" s="242" t="s">
        <v>616</v>
      </c>
      <c r="S186" s="242" t="s">
        <v>911</v>
      </c>
      <c r="T186" s="93" t="s">
        <v>912</v>
      </c>
      <c r="U186" s="90" t="s">
        <v>645</v>
      </c>
      <c r="V186" s="90">
        <v>1</v>
      </c>
      <c r="W186" s="285">
        <v>380000</v>
      </c>
      <c r="X186" s="242" t="s">
        <v>745</v>
      </c>
      <c r="Y186" s="89" t="s">
        <v>634</v>
      </c>
      <c r="Z186" s="275">
        <f t="shared" si="9"/>
        <v>380000</v>
      </c>
    </row>
    <row r="187" spans="15:26" ht="30" x14ac:dyDescent="0.2">
      <c r="O187" s="90">
        <v>185</v>
      </c>
      <c r="P187" s="89" t="s">
        <v>385</v>
      </c>
      <c r="Q187" s="89">
        <v>2024</v>
      </c>
      <c r="R187" s="242" t="s">
        <v>616</v>
      </c>
      <c r="S187" s="242" t="s">
        <v>913</v>
      </c>
      <c r="T187" s="93" t="s">
        <v>914</v>
      </c>
      <c r="U187" s="90" t="s">
        <v>645</v>
      </c>
      <c r="V187" s="90">
        <v>2</v>
      </c>
      <c r="W187" s="285">
        <v>1375000</v>
      </c>
      <c r="X187" s="242" t="s">
        <v>745</v>
      </c>
      <c r="Y187" s="89" t="s">
        <v>634</v>
      </c>
      <c r="Z187" s="275">
        <f t="shared" si="9"/>
        <v>2750000</v>
      </c>
    </row>
    <row r="188" spans="15:26" ht="30" x14ac:dyDescent="0.2">
      <c r="O188" s="90">
        <v>186</v>
      </c>
      <c r="P188" s="89" t="s">
        <v>385</v>
      </c>
      <c r="Q188" s="89">
        <v>2024</v>
      </c>
      <c r="R188" s="242" t="s">
        <v>616</v>
      </c>
      <c r="S188" s="242" t="s">
        <v>915</v>
      </c>
      <c r="T188" s="93" t="s">
        <v>916</v>
      </c>
      <c r="U188" s="90" t="s">
        <v>645</v>
      </c>
      <c r="V188" s="90">
        <v>2</v>
      </c>
      <c r="W188" s="285">
        <v>1375000</v>
      </c>
      <c r="X188" s="242" t="s">
        <v>745</v>
      </c>
      <c r="Y188" s="89" t="s">
        <v>634</v>
      </c>
      <c r="Z188" s="275">
        <f t="shared" si="9"/>
        <v>2750000</v>
      </c>
    </row>
    <row r="189" spans="15:26" ht="30" x14ac:dyDescent="0.2">
      <c r="O189" s="90">
        <v>187</v>
      </c>
      <c r="P189" s="89" t="s">
        <v>385</v>
      </c>
      <c r="Q189" s="89">
        <v>2024</v>
      </c>
      <c r="R189" s="242" t="s">
        <v>616</v>
      </c>
      <c r="S189" s="242" t="s">
        <v>917</v>
      </c>
      <c r="T189" s="93" t="s">
        <v>918</v>
      </c>
      <c r="U189" s="90" t="s">
        <v>645</v>
      </c>
      <c r="V189" s="90">
        <v>12</v>
      </c>
      <c r="W189" s="285">
        <v>21000</v>
      </c>
      <c r="X189" s="242" t="s">
        <v>745</v>
      </c>
      <c r="Y189" s="89" t="s">
        <v>634</v>
      </c>
      <c r="Z189" s="275">
        <f t="shared" si="9"/>
        <v>252000</v>
      </c>
    </row>
    <row r="190" spans="15:26" ht="30" x14ac:dyDescent="0.2">
      <c r="O190" s="90">
        <v>188</v>
      </c>
      <c r="P190" s="89" t="s">
        <v>385</v>
      </c>
      <c r="Q190" s="89">
        <v>2024</v>
      </c>
      <c r="R190" s="242" t="s">
        <v>616</v>
      </c>
      <c r="S190" s="242" t="s">
        <v>919</v>
      </c>
      <c r="T190" s="93" t="s">
        <v>920</v>
      </c>
      <c r="U190" s="90" t="s">
        <v>645</v>
      </c>
      <c r="V190" s="90">
        <v>12</v>
      </c>
      <c r="W190" s="285">
        <v>30000</v>
      </c>
      <c r="X190" s="242" t="s">
        <v>745</v>
      </c>
      <c r="Y190" s="89" t="s">
        <v>634</v>
      </c>
      <c r="Z190" s="275">
        <f t="shared" si="9"/>
        <v>360000</v>
      </c>
    </row>
    <row r="191" spans="15:26" ht="30" x14ac:dyDescent="0.2">
      <c r="O191" s="90">
        <v>189</v>
      </c>
      <c r="P191" s="89" t="s">
        <v>385</v>
      </c>
      <c r="Q191" s="89">
        <v>2024</v>
      </c>
      <c r="R191" s="242" t="s">
        <v>616</v>
      </c>
      <c r="S191" s="242" t="s">
        <v>921</v>
      </c>
      <c r="T191" s="93" t="s">
        <v>922</v>
      </c>
      <c r="U191" s="90" t="s">
        <v>645</v>
      </c>
      <c r="V191" s="90">
        <v>1</v>
      </c>
      <c r="W191" s="285">
        <v>400000</v>
      </c>
      <c r="X191" s="242" t="s">
        <v>745</v>
      </c>
      <c r="Y191" s="89" t="s">
        <v>634</v>
      </c>
      <c r="Z191" s="275">
        <f t="shared" si="9"/>
        <v>400000</v>
      </c>
    </row>
    <row r="192" spans="15:26" ht="30" x14ac:dyDescent="0.2">
      <c r="O192" s="90">
        <v>190</v>
      </c>
      <c r="P192" s="89" t="s">
        <v>385</v>
      </c>
      <c r="Q192" s="89">
        <v>2024</v>
      </c>
      <c r="R192" s="242" t="s">
        <v>616</v>
      </c>
      <c r="S192" s="242" t="s">
        <v>743</v>
      </c>
      <c r="T192" s="93" t="s">
        <v>744</v>
      </c>
      <c r="U192" s="90" t="s">
        <v>645</v>
      </c>
      <c r="V192" s="90">
        <v>10</v>
      </c>
      <c r="W192" s="285">
        <v>187245</v>
      </c>
      <c r="X192" s="242" t="s">
        <v>745</v>
      </c>
      <c r="Y192" s="89" t="s">
        <v>634</v>
      </c>
      <c r="Z192" s="275">
        <f t="shared" si="9"/>
        <v>1872450</v>
      </c>
    </row>
    <row r="193" spans="15:26" ht="30" x14ac:dyDescent="0.2">
      <c r="O193" s="90">
        <v>191</v>
      </c>
      <c r="P193" s="89" t="s">
        <v>385</v>
      </c>
      <c r="Q193" s="89">
        <v>2024</v>
      </c>
      <c r="R193" s="242" t="s">
        <v>616</v>
      </c>
      <c r="S193" s="242" t="s">
        <v>923</v>
      </c>
      <c r="T193" s="93" t="s">
        <v>924</v>
      </c>
      <c r="U193" s="90" t="s">
        <v>645</v>
      </c>
      <c r="V193" s="90">
        <v>2</v>
      </c>
      <c r="W193" s="285">
        <v>650000</v>
      </c>
      <c r="X193" s="242" t="s">
        <v>745</v>
      </c>
      <c r="Y193" s="89" t="s">
        <v>634</v>
      </c>
      <c r="Z193" s="275">
        <f t="shared" si="9"/>
        <v>1300000</v>
      </c>
    </row>
    <row r="194" spans="15:26" ht="30" x14ac:dyDescent="0.2">
      <c r="O194" s="90">
        <v>192</v>
      </c>
      <c r="P194" s="89" t="s">
        <v>385</v>
      </c>
      <c r="Q194" s="89">
        <v>2024</v>
      </c>
      <c r="R194" s="242" t="s">
        <v>616</v>
      </c>
      <c r="S194" s="242" t="s">
        <v>925</v>
      </c>
      <c r="T194" s="93" t="s">
        <v>926</v>
      </c>
      <c r="U194" s="90" t="s">
        <v>645</v>
      </c>
      <c r="V194" s="90">
        <v>3</v>
      </c>
      <c r="W194" s="285">
        <v>300000</v>
      </c>
      <c r="X194" s="242" t="s">
        <v>745</v>
      </c>
      <c r="Y194" s="89" t="s">
        <v>634</v>
      </c>
      <c r="Z194" s="275">
        <f t="shared" si="9"/>
        <v>900000</v>
      </c>
    </row>
    <row r="195" spans="15:26" ht="30" x14ac:dyDescent="0.2">
      <c r="O195" s="90">
        <v>193</v>
      </c>
      <c r="P195" s="89" t="s">
        <v>385</v>
      </c>
      <c r="Q195" s="89">
        <v>2024</v>
      </c>
      <c r="R195" s="242" t="s">
        <v>616</v>
      </c>
      <c r="S195" s="242" t="s">
        <v>927</v>
      </c>
      <c r="T195" s="93" t="s">
        <v>928</v>
      </c>
      <c r="U195" s="90" t="s">
        <v>896</v>
      </c>
      <c r="V195" s="90">
        <v>3</v>
      </c>
      <c r="W195" s="285">
        <v>50000</v>
      </c>
      <c r="X195" s="242" t="s">
        <v>745</v>
      </c>
      <c r="Y195" s="89" t="s">
        <v>634</v>
      </c>
      <c r="Z195" s="275">
        <f t="shared" si="9"/>
        <v>150000</v>
      </c>
    </row>
    <row r="196" spans="15:26" ht="37.5" customHeight="1" x14ac:dyDescent="0.2">
      <c r="O196" s="90">
        <v>194</v>
      </c>
      <c r="P196" s="89" t="s">
        <v>386</v>
      </c>
      <c r="Q196" s="89">
        <v>2024</v>
      </c>
      <c r="R196" s="242" t="s">
        <v>619</v>
      </c>
      <c r="S196" s="242" t="s">
        <v>929</v>
      </c>
      <c r="T196" s="93" t="s">
        <v>930</v>
      </c>
      <c r="U196" s="90" t="s">
        <v>645</v>
      </c>
      <c r="V196" s="90">
        <v>2</v>
      </c>
      <c r="W196" s="285">
        <v>65000</v>
      </c>
      <c r="X196" s="242" t="s">
        <v>633</v>
      </c>
      <c r="Y196" s="89" t="s">
        <v>634</v>
      </c>
      <c r="Z196" s="275">
        <f t="shared" si="9"/>
        <v>130000</v>
      </c>
    </row>
    <row r="197" spans="15:26" ht="30" x14ac:dyDescent="0.2">
      <c r="O197" s="90">
        <v>195</v>
      </c>
      <c r="P197" s="89" t="s">
        <v>386</v>
      </c>
      <c r="Q197" s="89">
        <v>2024</v>
      </c>
      <c r="R197" s="242" t="s">
        <v>619</v>
      </c>
      <c r="S197" s="242" t="s">
        <v>929</v>
      </c>
      <c r="T197" s="93" t="s">
        <v>931</v>
      </c>
      <c r="U197" s="90" t="s">
        <v>645</v>
      </c>
      <c r="V197" s="90">
        <v>2</v>
      </c>
      <c r="W197" s="285">
        <v>20000</v>
      </c>
      <c r="X197" s="242" t="s">
        <v>633</v>
      </c>
      <c r="Y197" s="89" t="s">
        <v>634</v>
      </c>
      <c r="Z197" s="275">
        <f t="shared" si="9"/>
        <v>40000</v>
      </c>
    </row>
    <row r="198" spans="15:26" ht="30" x14ac:dyDescent="0.2">
      <c r="O198" s="90">
        <v>196</v>
      </c>
      <c r="P198" s="89" t="s">
        <v>386</v>
      </c>
      <c r="Q198" s="89">
        <v>2024</v>
      </c>
      <c r="R198" s="242" t="s">
        <v>619</v>
      </c>
      <c r="S198" s="242" t="s">
        <v>929</v>
      </c>
      <c r="T198" s="93" t="s">
        <v>932</v>
      </c>
      <c r="U198" s="90" t="s">
        <v>645</v>
      </c>
      <c r="V198" s="90">
        <v>2</v>
      </c>
      <c r="W198" s="285">
        <v>25000</v>
      </c>
      <c r="X198" s="242" t="s">
        <v>633</v>
      </c>
      <c r="Y198" s="89" t="s">
        <v>634</v>
      </c>
      <c r="Z198" s="275">
        <f t="shared" si="9"/>
        <v>50000</v>
      </c>
    </row>
    <row r="199" spans="15:26" ht="30" x14ac:dyDescent="0.2">
      <c r="O199" s="90">
        <v>197</v>
      </c>
      <c r="P199" s="89" t="s">
        <v>386</v>
      </c>
      <c r="Q199" s="89">
        <v>2024</v>
      </c>
      <c r="R199" s="242" t="s">
        <v>619</v>
      </c>
      <c r="S199" s="242" t="s">
        <v>711</v>
      </c>
      <c r="T199" s="93" t="s">
        <v>712</v>
      </c>
      <c r="U199" s="90" t="s">
        <v>645</v>
      </c>
      <c r="V199" s="90">
        <v>3</v>
      </c>
      <c r="W199" s="285">
        <v>571500</v>
      </c>
      <c r="X199" s="242" t="s">
        <v>633</v>
      </c>
      <c r="Y199" s="89" t="s">
        <v>634</v>
      </c>
      <c r="Z199" s="275">
        <f t="shared" si="9"/>
        <v>1714500</v>
      </c>
    </row>
    <row r="200" spans="15:26" ht="30" x14ac:dyDescent="0.2">
      <c r="O200" s="90">
        <v>198</v>
      </c>
      <c r="P200" s="89" t="s">
        <v>386</v>
      </c>
      <c r="Q200" s="89">
        <v>2024</v>
      </c>
      <c r="R200" s="242" t="s">
        <v>619</v>
      </c>
      <c r="S200" s="242" t="s">
        <v>933</v>
      </c>
      <c r="T200" s="93" t="s">
        <v>934</v>
      </c>
      <c r="U200" s="90" t="s">
        <v>645</v>
      </c>
      <c r="V200" s="90">
        <v>1</v>
      </c>
      <c r="W200" s="285">
        <v>6650000</v>
      </c>
      <c r="X200" s="242" t="s">
        <v>633</v>
      </c>
      <c r="Y200" s="89" t="s">
        <v>634</v>
      </c>
      <c r="Z200" s="275">
        <f t="shared" si="9"/>
        <v>6650000</v>
      </c>
    </row>
    <row r="201" spans="15:26" ht="30" x14ac:dyDescent="0.2">
      <c r="O201" s="90">
        <v>199</v>
      </c>
      <c r="P201" s="89" t="s">
        <v>386</v>
      </c>
      <c r="Q201" s="89">
        <v>2024</v>
      </c>
      <c r="R201" s="242" t="s">
        <v>619</v>
      </c>
      <c r="S201" s="242" t="s">
        <v>638</v>
      </c>
      <c r="T201" s="93" t="s">
        <v>639</v>
      </c>
      <c r="U201" s="90" t="s">
        <v>645</v>
      </c>
      <c r="V201" s="90">
        <v>15</v>
      </c>
      <c r="W201" s="285">
        <v>10000</v>
      </c>
      <c r="X201" s="242" t="s">
        <v>633</v>
      </c>
      <c r="Y201" s="89" t="s">
        <v>634</v>
      </c>
      <c r="Z201" s="275">
        <f t="shared" si="9"/>
        <v>150000</v>
      </c>
    </row>
    <row r="202" spans="15:26" ht="30" x14ac:dyDescent="0.2">
      <c r="O202" s="90">
        <v>200</v>
      </c>
      <c r="P202" s="89" t="s">
        <v>386</v>
      </c>
      <c r="Q202" s="89">
        <v>2024</v>
      </c>
      <c r="R202" s="242" t="s">
        <v>619</v>
      </c>
      <c r="S202" s="242" t="s">
        <v>935</v>
      </c>
      <c r="T202" s="93" t="s">
        <v>936</v>
      </c>
      <c r="U202" s="90" t="s">
        <v>645</v>
      </c>
      <c r="V202" s="90">
        <v>50</v>
      </c>
      <c r="W202" s="285">
        <v>9500</v>
      </c>
      <c r="X202" s="242" t="s">
        <v>633</v>
      </c>
      <c r="Y202" s="89" t="s">
        <v>634</v>
      </c>
      <c r="Z202" s="275">
        <f t="shared" si="9"/>
        <v>475000</v>
      </c>
    </row>
    <row r="203" spans="15:26" ht="30" x14ac:dyDescent="0.2">
      <c r="O203" s="90">
        <v>201</v>
      </c>
      <c r="P203" s="89" t="s">
        <v>386</v>
      </c>
      <c r="Q203" s="89">
        <v>2024</v>
      </c>
      <c r="R203" s="242" t="s">
        <v>619</v>
      </c>
      <c r="S203" s="242" t="s">
        <v>937</v>
      </c>
      <c r="T203" s="93" t="s">
        <v>938</v>
      </c>
      <c r="U203" s="90" t="s">
        <v>645</v>
      </c>
      <c r="V203" s="90">
        <v>6</v>
      </c>
      <c r="W203" s="285">
        <v>27500</v>
      </c>
      <c r="X203" s="242" t="s">
        <v>633</v>
      </c>
      <c r="Y203" s="89" t="s">
        <v>634</v>
      </c>
      <c r="Z203" s="275">
        <f t="shared" si="9"/>
        <v>165000</v>
      </c>
    </row>
    <row r="204" spans="15:26" x14ac:dyDescent="0.2">
      <c r="O204" s="90">
        <v>202</v>
      </c>
      <c r="P204" s="89" t="s">
        <v>386</v>
      </c>
      <c r="Q204" s="89">
        <v>2024</v>
      </c>
      <c r="R204" s="242" t="s">
        <v>619</v>
      </c>
      <c r="S204" s="242" t="s">
        <v>686</v>
      </c>
      <c r="T204" s="93" t="s">
        <v>939</v>
      </c>
      <c r="U204" s="90" t="s">
        <v>632</v>
      </c>
      <c r="V204" s="90">
        <v>1</v>
      </c>
      <c r="W204" s="285">
        <v>2500000</v>
      </c>
      <c r="X204" s="242" t="s">
        <v>718</v>
      </c>
      <c r="Y204" s="89" t="s">
        <v>685</v>
      </c>
      <c r="Z204" s="275">
        <f t="shared" si="9"/>
        <v>2500000</v>
      </c>
    </row>
    <row r="205" spans="15:26" ht="30" x14ac:dyDescent="0.2">
      <c r="O205" s="90">
        <v>203</v>
      </c>
      <c r="P205" s="89" t="s">
        <v>386</v>
      </c>
      <c r="Q205" s="89">
        <v>2024</v>
      </c>
      <c r="R205" s="242" t="s">
        <v>619</v>
      </c>
      <c r="S205" s="242" t="s">
        <v>686</v>
      </c>
      <c r="T205" s="93" t="s">
        <v>940</v>
      </c>
      <c r="U205" s="90" t="s">
        <v>632</v>
      </c>
      <c r="V205" s="90">
        <v>1</v>
      </c>
      <c r="W205" s="285">
        <v>1212000</v>
      </c>
      <c r="X205" s="242" t="s">
        <v>718</v>
      </c>
      <c r="Y205" s="89" t="s">
        <v>685</v>
      </c>
      <c r="Z205" s="275">
        <f t="shared" si="9"/>
        <v>1212000</v>
      </c>
    </row>
    <row r="206" spans="15:26" x14ac:dyDescent="0.2">
      <c r="O206" s="90">
        <v>204</v>
      </c>
      <c r="P206" s="89" t="s">
        <v>386</v>
      </c>
      <c r="Q206" s="89">
        <v>2024</v>
      </c>
      <c r="R206" s="242" t="s">
        <v>619</v>
      </c>
      <c r="S206" s="242" t="s">
        <v>686</v>
      </c>
      <c r="T206" s="93" t="s">
        <v>941</v>
      </c>
      <c r="U206" s="90" t="s">
        <v>632</v>
      </c>
      <c r="V206" s="90">
        <v>1</v>
      </c>
      <c r="W206" s="285">
        <v>910361</v>
      </c>
      <c r="X206" s="242" t="s">
        <v>718</v>
      </c>
      <c r="Y206" s="89" t="s">
        <v>685</v>
      </c>
      <c r="Z206" s="275">
        <f t="shared" si="9"/>
        <v>910361</v>
      </c>
    </row>
    <row r="207" spans="15:26" x14ac:dyDescent="0.2">
      <c r="O207" s="90">
        <v>205</v>
      </c>
      <c r="P207" s="89" t="s">
        <v>386</v>
      </c>
      <c r="Q207" s="89">
        <v>2024</v>
      </c>
      <c r="R207" s="242" t="s">
        <v>619</v>
      </c>
      <c r="S207" s="242" t="s">
        <v>686</v>
      </c>
      <c r="T207" s="93" t="s">
        <v>942</v>
      </c>
      <c r="U207" s="90" t="s">
        <v>632</v>
      </c>
      <c r="V207" s="90">
        <v>1</v>
      </c>
      <c r="W207" s="285">
        <v>2223000</v>
      </c>
      <c r="X207" s="242" t="s">
        <v>718</v>
      </c>
      <c r="Y207" s="89" t="s">
        <v>685</v>
      </c>
      <c r="Z207" s="275">
        <f t="shared" si="9"/>
        <v>2223000</v>
      </c>
    </row>
    <row r="208" spans="15:26" x14ac:dyDescent="0.2">
      <c r="O208" s="90">
        <v>206</v>
      </c>
      <c r="P208" s="89" t="s">
        <v>386</v>
      </c>
      <c r="Q208" s="89">
        <v>2024</v>
      </c>
      <c r="R208" s="242" t="s">
        <v>619</v>
      </c>
      <c r="S208" s="242" t="s">
        <v>686</v>
      </c>
      <c r="T208" s="93" t="s">
        <v>943</v>
      </c>
      <c r="U208" s="90" t="s">
        <v>632</v>
      </c>
      <c r="V208" s="90">
        <v>16</v>
      </c>
      <c r="W208" s="285">
        <v>3000000</v>
      </c>
      <c r="X208" s="242" t="s">
        <v>718</v>
      </c>
      <c r="Y208" s="89" t="s">
        <v>685</v>
      </c>
      <c r="Z208" s="275">
        <f t="shared" si="9"/>
        <v>48000000</v>
      </c>
    </row>
    <row r="209" spans="15:26" x14ac:dyDescent="0.2">
      <c r="O209" s="90">
        <v>207</v>
      </c>
      <c r="P209" s="89" t="s">
        <v>386</v>
      </c>
      <c r="Q209" s="89">
        <v>2024</v>
      </c>
      <c r="R209" s="242" t="s">
        <v>619</v>
      </c>
      <c r="S209" s="242" t="s">
        <v>686</v>
      </c>
      <c r="T209" s="93" t="s">
        <v>944</v>
      </c>
      <c r="U209" s="90" t="s">
        <v>645</v>
      </c>
      <c r="V209" s="90">
        <v>2</v>
      </c>
      <c r="W209" s="285">
        <v>171400</v>
      </c>
      <c r="X209" s="242" t="s">
        <v>718</v>
      </c>
      <c r="Y209" s="89" t="s">
        <v>685</v>
      </c>
      <c r="Z209" s="275">
        <f t="shared" si="9"/>
        <v>342800</v>
      </c>
    </row>
    <row r="210" spans="15:26" x14ac:dyDescent="0.2">
      <c r="O210" s="90">
        <v>208</v>
      </c>
      <c r="P210" s="89" t="s">
        <v>386</v>
      </c>
      <c r="Q210" s="89">
        <v>2024</v>
      </c>
      <c r="R210" s="242" t="s">
        <v>619</v>
      </c>
      <c r="S210" s="242" t="s">
        <v>686</v>
      </c>
      <c r="T210" s="93" t="s">
        <v>945</v>
      </c>
      <c r="U210" s="90" t="s">
        <v>645</v>
      </c>
      <c r="V210" s="90">
        <v>2</v>
      </c>
      <c r="W210" s="285">
        <v>485000</v>
      </c>
      <c r="X210" s="242" t="s">
        <v>718</v>
      </c>
      <c r="Y210" s="89" t="s">
        <v>685</v>
      </c>
      <c r="Z210" s="275">
        <f t="shared" si="9"/>
        <v>970000</v>
      </c>
    </row>
    <row r="211" spans="15:26" ht="30" x14ac:dyDescent="0.2">
      <c r="O211" s="90">
        <v>209</v>
      </c>
      <c r="P211" s="89" t="s">
        <v>386</v>
      </c>
      <c r="Q211" s="89">
        <v>2024</v>
      </c>
      <c r="R211" s="242" t="s">
        <v>616</v>
      </c>
      <c r="S211" s="242" t="s">
        <v>899</v>
      </c>
      <c r="T211" s="93" t="s">
        <v>900</v>
      </c>
      <c r="U211" s="90" t="s">
        <v>645</v>
      </c>
      <c r="V211" s="90">
        <v>40</v>
      </c>
      <c r="W211" s="285">
        <v>9000</v>
      </c>
      <c r="X211" s="242" t="s">
        <v>730</v>
      </c>
      <c r="Y211" s="89" t="s">
        <v>634</v>
      </c>
      <c r="Z211" s="275">
        <f t="shared" si="9"/>
        <v>360000</v>
      </c>
    </row>
    <row r="212" spans="15:26" ht="30" x14ac:dyDescent="0.2">
      <c r="O212" s="90">
        <v>210</v>
      </c>
      <c r="P212" s="89" t="s">
        <v>386</v>
      </c>
      <c r="Q212" s="89">
        <v>2024</v>
      </c>
      <c r="R212" s="242" t="s">
        <v>616</v>
      </c>
      <c r="S212" s="242" t="s">
        <v>733</v>
      </c>
      <c r="T212" s="93" t="s">
        <v>734</v>
      </c>
      <c r="U212" s="90" t="s">
        <v>645</v>
      </c>
      <c r="V212" s="90">
        <v>40</v>
      </c>
      <c r="W212" s="285">
        <v>5000</v>
      </c>
      <c r="X212" s="242" t="s">
        <v>730</v>
      </c>
      <c r="Y212" s="89" t="s">
        <v>634</v>
      </c>
      <c r="Z212" s="275">
        <f t="shared" si="9"/>
        <v>200000</v>
      </c>
    </row>
    <row r="213" spans="15:26" ht="30" x14ac:dyDescent="0.2">
      <c r="O213" s="90">
        <v>211</v>
      </c>
      <c r="P213" s="89" t="s">
        <v>386</v>
      </c>
      <c r="Q213" s="89">
        <v>2024</v>
      </c>
      <c r="R213" s="242" t="s">
        <v>616</v>
      </c>
      <c r="S213" s="242" t="s">
        <v>735</v>
      </c>
      <c r="T213" s="93" t="s">
        <v>736</v>
      </c>
      <c r="U213" s="90" t="s">
        <v>645</v>
      </c>
      <c r="V213" s="90">
        <v>4</v>
      </c>
      <c r="W213" s="285">
        <v>67500</v>
      </c>
      <c r="X213" s="242" t="s">
        <v>730</v>
      </c>
      <c r="Y213" s="89" t="s">
        <v>634</v>
      </c>
      <c r="Z213" s="275">
        <f t="shared" si="9"/>
        <v>270000</v>
      </c>
    </row>
    <row r="214" spans="15:26" ht="30" x14ac:dyDescent="0.2">
      <c r="O214" s="90">
        <v>212</v>
      </c>
      <c r="P214" s="89" t="s">
        <v>386</v>
      </c>
      <c r="Q214" s="89">
        <v>2024</v>
      </c>
      <c r="R214" s="242" t="s">
        <v>616</v>
      </c>
      <c r="S214" s="242" t="s">
        <v>946</v>
      </c>
      <c r="T214" s="93" t="s">
        <v>947</v>
      </c>
      <c r="U214" s="90" t="s">
        <v>645</v>
      </c>
      <c r="V214" s="90">
        <v>1000</v>
      </c>
      <c r="W214" s="285">
        <v>185</v>
      </c>
      <c r="X214" s="242" t="s">
        <v>730</v>
      </c>
      <c r="Y214" s="89" t="s">
        <v>634</v>
      </c>
      <c r="Z214" s="275">
        <f t="shared" ref="Z214:Z277" si="10">V214*W214</f>
        <v>185000</v>
      </c>
    </row>
    <row r="215" spans="15:26" ht="30" x14ac:dyDescent="0.2">
      <c r="O215" s="90">
        <v>213</v>
      </c>
      <c r="P215" s="89" t="s">
        <v>386</v>
      </c>
      <c r="Q215" s="89">
        <v>2024</v>
      </c>
      <c r="R215" s="242" t="s">
        <v>616</v>
      </c>
      <c r="S215" s="242" t="s">
        <v>948</v>
      </c>
      <c r="T215" s="93" t="s">
        <v>949</v>
      </c>
      <c r="U215" s="90" t="s">
        <v>645</v>
      </c>
      <c r="V215" s="90">
        <v>65</v>
      </c>
      <c r="W215" s="285">
        <v>8000</v>
      </c>
      <c r="X215" s="242" t="s">
        <v>730</v>
      </c>
      <c r="Y215" s="89" t="s">
        <v>634</v>
      </c>
      <c r="Z215" s="275">
        <f t="shared" si="10"/>
        <v>520000</v>
      </c>
    </row>
    <row r="216" spans="15:26" ht="30" x14ac:dyDescent="0.2">
      <c r="O216" s="90">
        <v>214</v>
      </c>
      <c r="P216" s="89" t="s">
        <v>386</v>
      </c>
      <c r="Q216" s="89">
        <v>2024</v>
      </c>
      <c r="R216" s="242" t="s">
        <v>616</v>
      </c>
      <c r="S216" s="242" t="s">
        <v>821</v>
      </c>
      <c r="T216" s="93" t="s">
        <v>822</v>
      </c>
      <c r="U216" s="90" t="s">
        <v>645</v>
      </c>
      <c r="V216" s="90">
        <v>5</v>
      </c>
      <c r="W216" s="285">
        <v>75000</v>
      </c>
      <c r="X216" s="242" t="s">
        <v>730</v>
      </c>
      <c r="Y216" s="89" t="s">
        <v>634</v>
      </c>
      <c r="Z216" s="275">
        <f t="shared" si="10"/>
        <v>375000</v>
      </c>
    </row>
    <row r="217" spans="15:26" ht="30" x14ac:dyDescent="0.2">
      <c r="O217" s="90">
        <v>215</v>
      </c>
      <c r="P217" s="89" t="s">
        <v>386</v>
      </c>
      <c r="Q217" s="89">
        <v>2024</v>
      </c>
      <c r="R217" s="242" t="s">
        <v>616</v>
      </c>
      <c r="S217" s="242" t="s">
        <v>823</v>
      </c>
      <c r="T217" s="93" t="s">
        <v>824</v>
      </c>
      <c r="U217" s="90" t="s">
        <v>645</v>
      </c>
      <c r="V217" s="90">
        <v>5</v>
      </c>
      <c r="W217" s="285">
        <v>75000</v>
      </c>
      <c r="X217" s="242" t="s">
        <v>730</v>
      </c>
      <c r="Y217" s="89" t="s">
        <v>634</v>
      </c>
      <c r="Z217" s="275">
        <f t="shared" si="10"/>
        <v>375000</v>
      </c>
    </row>
    <row r="218" spans="15:26" ht="30" x14ac:dyDescent="0.2">
      <c r="O218" s="90">
        <v>216</v>
      </c>
      <c r="P218" s="89" t="s">
        <v>386</v>
      </c>
      <c r="Q218" s="89">
        <v>2024</v>
      </c>
      <c r="R218" s="242" t="s">
        <v>616</v>
      </c>
      <c r="S218" s="242" t="s">
        <v>950</v>
      </c>
      <c r="T218" s="93" t="s">
        <v>951</v>
      </c>
      <c r="U218" s="90" t="s">
        <v>645</v>
      </c>
      <c r="V218" s="90">
        <v>5</v>
      </c>
      <c r="W218" s="285">
        <v>75000</v>
      </c>
      <c r="X218" s="242" t="s">
        <v>730</v>
      </c>
      <c r="Y218" s="89" t="s">
        <v>634</v>
      </c>
      <c r="Z218" s="275">
        <f t="shared" si="10"/>
        <v>375000</v>
      </c>
    </row>
    <row r="219" spans="15:26" ht="30" x14ac:dyDescent="0.2">
      <c r="O219" s="90">
        <v>217</v>
      </c>
      <c r="P219" s="89" t="s">
        <v>386</v>
      </c>
      <c r="Q219" s="89">
        <v>2024</v>
      </c>
      <c r="R219" s="242" t="s">
        <v>616</v>
      </c>
      <c r="S219" s="242" t="s">
        <v>952</v>
      </c>
      <c r="T219" s="93" t="s">
        <v>953</v>
      </c>
      <c r="U219" s="90" t="s">
        <v>645</v>
      </c>
      <c r="V219" s="90">
        <v>5</v>
      </c>
      <c r="W219" s="285">
        <v>35000</v>
      </c>
      <c r="X219" s="242" t="s">
        <v>730</v>
      </c>
      <c r="Y219" s="89" t="s">
        <v>634</v>
      </c>
      <c r="Z219" s="275">
        <f t="shared" si="10"/>
        <v>175000</v>
      </c>
    </row>
    <row r="220" spans="15:26" ht="30" x14ac:dyDescent="0.2">
      <c r="O220" s="90">
        <v>218</v>
      </c>
      <c r="P220" s="89" t="s">
        <v>386</v>
      </c>
      <c r="Q220" s="89">
        <v>2024</v>
      </c>
      <c r="R220" s="242" t="s">
        <v>616</v>
      </c>
      <c r="S220" s="242" t="s">
        <v>905</v>
      </c>
      <c r="T220" s="93" t="s">
        <v>906</v>
      </c>
      <c r="U220" s="90" t="s">
        <v>645</v>
      </c>
      <c r="V220" s="90">
        <v>2</v>
      </c>
      <c r="W220" s="285">
        <v>2400000</v>
      </c>
      <c r="X220" s="242" t="s">
        <v>730</v>
      </c>
      <c r="Y220" s="89" t="s">
        <v>634</v>
      </c>
      <c r="Z220" s="275">
        <f t="shared" si="10"/>
        <v>4800000</v>
      </c>
    </row>
    <row r="221" spans="15:26" ht="30" x14ac:dyDescent="0.2">
      <c r="O221" s="90">
        <v>219</v>
      </c>
      <c r="P221" s="89" t="s">
        <v>386</v>
      </c>
      <c r="Q221" s="89">
        <v>2024</v>
      </c>
      <c r="R221" s="242" t="s">
        <v>616</v>
      </c>
      <c r="S221" s="242" t="s">
        <v>954</v>
      </c>
      <c r="T221" s="93" t="s">
        <v>955</v>
      </c>
      <c r="U221" s="90" t="s">
        <v>645</v>
      </c>
      <c r="V221" s="90">
        <v>50</v>
      </c>
      <c r="W221" s="285">
        <v>1500</v>
      </c>
      <c r="X221" s="242" t="s">
        <v>730</v>
      </c>
      <c r="Y221" s="89" t="s">
        <v>634</v>
      </c>
      <c r="Z221" s="275">
        <f t="shared" si="10"/>
        <v>75000</v>
      </c>
    </row>
    <row r="222" spans="15:26" ht="30" x14ac:dyDescent="0.2">
      <c r="O222" s="90">
        <v>220</v>
      </c>
      <c r="P222" s="89" t="s">
        <v>387</v>
      </c>
      <c r="Q222" s="89">
        <v>2024</v>
      </c>
      <c r="R222" s="242" t="s">
        <v>619</v>
      </c>
      <c r="S222" s="242" t="s">
        <v>956</v>
      </c>
      <c r="T222" s="93" t="s">
        <v>957</v>
      </c>
      <c r="U222" s="90" t="s">
        <v>682</v>
      </c>
      <c r="V222" s="90">
        <v>3</v>
      </c>
      <c r="W222" s="285">
        <v>400000</v>
      </c>
      <c r="X222" s="242" t="s">
        <v>633</v>
      </c>
      <c r="Y222" s="89" t="s">
        <v>634</v>
      </c>
      <c r="Z222" s="275">
        <f t="shared" si="10"/>
        <v>1200000</v>
      </c>
    </row>
    <row r="223" spans="15:26" ht="30" x14ac:dyDescent="0.2">
      <c r="O223" s="90">
        <v>221</v>
      </c>
      <c r="P223" s="89" t="s">
        <v>387</v>
      </c>
      <c r="Q223" s="89">
        <v>2024</v>
      </c>
      <c r="R223" s="242" t="s">
        <v>619</v>
      </c>
      <c r="S223" s="242" t="s">
        <v>958</v>
      </c>
      <c r="T223" s="93" t="s">
        <v>959</v>
      </c>
      <c r="U223" s="90" t="s">
        <v>645</v>
      </c>
      <c r="V223" s="90">
        <v>5</v>
      </c>
      <c r="W223" s="285">
        <v>18000</v>
      </c>
      <c r="X223" s="242" t="s">
        <v>633</v>
      </c>
      <c r="Y223" s="89" t="s">
        <v>634</v>
      </c>
      <c r="Z223" s="275">
        <f t="shared" si="10"/>
        <v>90000</v>
      </c>
    </row>
    <row r="224" spans="15:26" ht="30" x14ac:dyDescent="0.2">
      <c r="O224" s="90">
        <v>222</v>
      </c>
      <c r="P224" s="89" t="s">
        <v>387</v>
      </c>
      <c r="Q224" s="89">
        <v>2024</v>
      </c>
      <c r="R224" s="242" t="s">
        <v>619</v>
      </c>
      <c r="S224" s="242" t="s">
        <v>960</v>
      </c>
      <c r="T224" s="93" t="s">
        <v>961</v>
      </c>
      <c r="U224" s="90" t="s">
        <v>962</v>
      </c>
      <c r="V224" s="90">
        <v>1</v>
      </c>
      <c r="W224" s="285">
        <v>1580000</v>
      </c>
      <c r="X224" s="242" t="s">
        <v>633</v>
      </c>
      <c r="Y224" s="89" t="s">
        <v>634</v>
      </c>
      <c r="Z224" s="275">
        <f t="shared" si="10"/>
        <v>1580000</v>
      </c>
    </row>
    <row r="225" spans="15:26" ht="30" x14ac:dyDescent="0.2">
      <c r="O225" s="90">
        <v>223</v>
      </c>
      <c r="P225" s="89" t="s">
        <v>387</v>
      </c>
      <c r="Q225" s="89">
        <v>2024</v>
      </c>
      <c r="R225" s="242" t="s">
        <v>619</v>
      </c>
      <c r="S225" s="242" t="s">
        <v>963</v>
      </c>
      <c r="T225" s="93" t="s">
        <v>964</v>
      </c>
      <c r="U225" s="90" t="s">
        <v>645</v>
      </c>
      <c r="V225" s="90">
        <v>1</v>
      </c>
      <c r="W225" s="285">
        <v>5250000</v>
      </c>
      <c r="X225" s="242" t="s">
        <v>633</v>
      </c>
      <c r="Y225" s="89" t="s">
        <v>634</v>
      </c>
      <c r="Z225" s="275">
        <f t="shared" si="10"/>
        <v>5250000</v>
      </c>
    </row>
    <row r="226" spans="15:26" ht="30" x14ac:dyDescent="0.2">
      <c r="O226" s="90">
        <v>224</v>
      </c>
      <c r="P226" s="89" t="s">
        <v>387</v>
      </c>
      <c r="Q226" s="89">
        <v>2024</v>
      </c>
      <c r="R226" s="242" t="s">
        <v>619</v>
      </c>
      <c r="S226" s="242" t="s">
        <v>965</v>
      </c>
      <c r="T226" s="93" t="s">
        <v>966</v>
      </c>
      <c r="U226" s="90" t="s">
        <v>632</v>
      </c>
      <c r="V226" s="90">
        <v>1</v>
      </c>
      <c r="W226" s="285">
        <v>4875000</v>
      </c>
      <c r="X226" s="242" t="s">
        <v>633</v>
      </c>
      <c r="Y226" s="89" t="s">
        <v>634</v>
      </c>
      <c r="Z226" s="275">
        <f t="shared" si="10"/>
        <v>4875000</v>
      </c>
    </row>
    <row r="227" spans="15:26" ht="30" x14ac:dyDescent="0.2">
      <c r="O227" s="90">
        <v>225</v>
      </c>
      <c r="P227" s="89" t="s">
        <v>387</v>
      </c>
      <c r="Q227" s="89">
        <v>2024</v>
      </c>
      <c r="R227" s="242" t="s">
        <v>619</v>
      </c>
      <c r="S227" s="242" t="s">
        <v>967</v>
      </c>
      <c r="T227" s="93" t="s">
        <v>968</v>
      </c>
      <c r="U227" s="90" t="s">
        <v>645</v>
      </c>
      <c r="V227" s="90">
        <v>6</v>
      </c>
      <c r="W227" s="285">
        <v>55000</v>
      </c>
      <c r="X227" s="242" t="s">
        <v>633</v>
      </c>
      <c r="Y227" s="89" t="s">
        <v>634</v>
      </c>
      <c r="Z227" s="275">
        <f t="shared" si="10"/>
        <v>330000</v>
      </c>
    </row>
    <row r="228" spans="15:26" ht="30" x14ac:dyDescent="0.2">
      <c r="O228" s="90">
        <v>226</v>
      </c>
      <c r="P228" s="89" t="s">
        <v>387</v>
      </c>
      <c r="Q228" s="89">
        <v>2024</v>
      </c>
      <c r="R228" s="242" t="s">
        <v>619</v>
      </c>
      <c r="S228" s="242" t="s">
        <v>969</v>
      </c>
      <c r="T228" s="93" t="s">
        <v>970</v>
      </c>
      <c r="U228" s="90" t="s">
        <v>645</v>
      </c>
      <c r="V228" s="90">
        <v>6</v>
      </c>
      <c r="W228" s="285">
        <v>45000</v>
      </c>
      <c r="X228" s="242" t="s">
        <v>633</v>
      </c>
      <c r="Y228" s="89" t="s">
        <v>634</v>
      </c>
      <c r="Z228" s="275">
        <f t="shared" si="10"/>
        <v>270000</v>
      </c>
    </row>
    <row r="229" spans="15:26" ht="30" x14ac:dyDescent="0.2">
      <c r="O229" s="90">
        <v>227</v>
      </c>
      <c r="P229" s="89" t="s">
        <v>387</v>
      </c>
      <c r="Q229" s="89">
        <v>2024</v>
      </c>
      <c r="R229" s="242" t="s">
        <v>619</v>
      </c>
      <c r="S229" s="242" t="s">
        <v>971</v>
      </c>
      <c r="T229" s="93" t="s">
        <v>972</v>
      </c>
      <c r="U229" s="90" t="s">
        <v>645</v>
      </c>
      <c r="V229" s="90">
        <v>6</v>
      </c>
      <c r="W229" s="285">
        <v>45000</v>
      </c>
      <c r="X229" s="242" t="s">
        <v>633</v>
      </c>
      <c r="Y229" s="89" t="s">
        <v>634</v>
      </c>
      <c r="Z229" s="275">
        <f t="shared" si="10"/>
        <v>270000</v>
      </c>
    </row>
    <row r="230" spans="15:26" ht="30" x14ac:dyDescent="0.2">
      <c r="O230" s="90">
        <v>228</v>
      </c>
      <c r="P230" s="89" t="s">
        <v>387</v>
      </c>
      <c r="Q230" s="89">
        <v>2024</v>
      </c>
      <c r="R230" s="242" t="s">
        <v>619</v>
      </c>
      <c r="S230" s="242" t="s">
        <v>672</v>
      </c>
      <c r="T230" s="93" t="s">
        <v>673</v>
      </c>
      <c r="U230" s="90" t="s">
        <v>645</v>
      </c>
      <c r="V230" s="90">
        <v>5</v>
      </c>
      <c r="W230" s="285">
        <v>436000</v>
      </c>
      <c r="X230" s="242" t="s">
        <v>633</v>
      </c>
      <c r="Y230" s="89" t="s">
        <v>634</v>
      </c>
      <c r="Z230" s="275">
        <f>V230*W230</f>
        <v>2180000</v>
      </c>
    </row>
    <row r="231" spans="15:26" ht="30" x14ac:dyDescent="0.2">
      <c r="O231" s="90">
        <v>229</v>
      </c>
      <c r="P231" s="89" t="s">
        <v>387</v>
      </c>
      <c r="Q231" s="89">
        <v>2024</v>
      </c>
      <c r="R231" s="242" t="s">
        <v>619</v>
      </c>
      <c r="S231" s="242" t="s">
        <v>973</v>
      </c>
      <c r="T231" s="93" t="s">
        <v>974</v>
      </c>
      <c r="U231" s="90" t="s">
        <v>645</v>
      </c>
      <c r="V231" s="90">
        <v>3</v>
      </c>
      <c r="W231" s="285">
        <v>250000</v>
      </c>
      <c r="X231" s="242" t="s">
        <v>633</v>
      </c>
      <c r="Y231" s="89" t="s">
        <v>634</v>
      </c>
      <c r="Z231" s="275">
        <f t="shared" si="10"/>
        <v>750000</v>
      </c>
    </row>
    <row r="232" spans="15:26" x14ac:dyDescent="0.2">
      <c r="O232" s="90">
        <v>230</v>
      </c>
      <c r="P232" s="89" t="s">
        <v>387</v>
      </c>
      <c r="Q232" s="89">
        <v>2024</v>
      </c>
      <c r="R232" s="242" t="s">
        <v>619</v>
      </c>
      <c r="S232" s="242" t="s">
        <v>686</v>
      </c>
      <c r="T232" s="93" t="s">
        <v>975</v>
      </c>
      <c r="U232" s="90" t="s">
        <v>632</v>
      </c>
      <c r="V232" s="90">
        <v>1</v>
      </c>
      <c r="W232" s="285">
        <v>2925000</v>
      </c>
      <c r="X232" s="242" t="s">
        <v>718</v>
      </c>
      <c r="Y232" s="89" t="s">
        <v>685</v>
      </c>
      <c r="Z232" s="275">
        <f t="shared" si="10"/>
        <v>2925000</v>
      </c>
    </row>
    <row r="233" spans="15:26" x14ac:dyDescent="0.2">
      <c r="O233" s="90">
        <v>231</v>
      </c>
      <c r="P233" s="89" t="s">
        <v>387</v>
      </c>
      <c r="Q233" s="89">
        <v>2024</v>
      </c>
      <c r="R233" s="242" t="s">
        <v>619</v>
      </c>
      <c r="S233" s="242" t="s">
        <v>686</v>
      </c>
      <c r="T233" s="93" t="s">
        <v>976</v>
      </c>
      <c r="U233" s="90" t="s">
        <v>632</v>
      </c>
      <c r="V233" s="90">
        <v>1</v>
      </c>
      <c r="W233" s="285">
        <v>3588000</v>
      </c>
      <c r="X233" s="242" t="s">
        <v>718</v>
      </c>
      <c r="Y233" s="89" t="s">
        <v>685</v>
      </c>
      <c r="Z233" s="275">
        <f t="shared" si="10"/>
        <v>3588000</v>
      </c>
    </row>
    <row r="234" spans="15:26" x14ac:dyDescent="0.2">
      <c r="O234" s="90">
        <v>232</v>
      </c>
      <c r="P234" s="89" t="s">
        <v>387</v>
      </c>
      <c r="Q234" s="89">
        <v>2024</v>
      </c>
      <c r="R234" s="242" t="s">
        <v>619</v>
      </c>
      <c r="S234" s="242" t="s">
        <v>686</v>
      </c>
      <c r="T234" s="93" t="s">
        <v>977</v>
      </c>
      <c r="U234" s="90" t="s">
        <v>632</v>
      </c>
      <c r="V234" s="90">
        <v>1</v>
      </c>
      <c r="W234" s="285">
        <v>64200</v>
      </c>
      <c r="X234" s="242" t="s">
        <v>718</v>
      </c>
      <c r="Y234" s="89" t="s">
        <v>685</v>
      </c>
      <c r="Z234" s="275">
        <f t="shared" si="10"/>
        <v>64200</v>
      </c>
    </row>
    <row r="235" spans="15:26" x14ac:dyDescent="0.2">
      <c r="O235" s="90">
        <v>233</v>
      </c>
      <c r="P235" s="89" t="s">
        <v>387</v>
      </c>
      <c r="Q235" s="89">
        <v>2024</v>
      </c>
      <c r="R235" s="242" t="s">
        <v>619</v>
      </c>
      <c r="S235" s="242" t="s">
        <v>686</v>
      </c>
      <c r="T235" s="93" t="s">
        <v>978</v>
      </c>
      <c r="U235" s="90" t="s">
        <v>632</v>
      </c>
      <c r="V235" s="90">
        <v>1</v>
      </c>
      <c r="W235" s="285">
        <v>713000</v>
      </c>
      <c r="X235" s="242" t="s">
        <v>718</v>
      </c>
      <c r="Y235" s="89" t="s">
        <v>685</v>
      </c>
      <c r="Z235" s="275">
        <f t="shared" si="10"/>
        <v>713000</v>
      </c>
    </row>
    <row r="236" spans="15:26" x14ac:dyDescent="0.2">
      <c r="O236" s="90">
        <v>234</v>
      </c>
      <c r="P236" s="89" t="s">
        <v>387</v>
      </c>
      <c r="Q236" s="89">
        <v>2024</v>
      </c>
      <c r="R236" s="242" t="s">
        <v>619</v>
      </c>
      <c r="S236" s="242" t="s">
        <v>686</v>
      </c>
      <c r="T236" s="93" t="s">
        <v>979</v>
      </c>
      <c r="U236" s="90" t="s">
        <v>645</v>
      </c>
      <c r="V236" s="90">
        <v>1</v>
      </c>
      <c r="W236" s="285">
        <v>3420000</v>
      </c>
      <c r="X236" s="242" t="s">
        <v>718</v>
      </c>
      <c r="Y236" s="89" t="s">
        <v>685</v>
      </c>
      <c r="Z236" s="275">
        <f t="shared" si="10"/>
        <v>3420000</v>
      </c>
    </row>
    <row r="237" spans="15:26" x14ac:dyDescent="0.2">
      <c r="O237" s="90">
        <v>235</v>
      </c>
      <c r="P237" s="89" t="s">
        <v>387</v>
      </c>
      <c r="Q237" s="89">
        <v>2024</v>
      </c>
      <c r="R237" s="242" t="s">
        <v>619</v>
      </c>
      <c r="S237" s="242" t="s">
        <v>686</v>
      </c>
      <c r="T237" s="93" t="s">
        <v>980</v>
      </c>
      <c r="U237" s="90" t="s">
        <v>632</v>
      </c>
      <c r="V237" s="90">
        <v>2</v>
      </c>
      <c r="W237" s="285">
        <v>8500000</v>
      </c>
      <c r="X237" s="242" t="s">
        <v>718</v>
      </c>
      <c r="Y237" s="89" t="s">
        <v>685</v>
      </c>
      <c r="Z237" s="275">
        <f t="shared" si="10"/>
        <v>17000000</v>
      </c>
    </row>
    <row r="238" spans="15:26" x14ac:dyDescent="0.2">
      <c r="O238" s="90">
        <v>236</v>
      </c>
      <c r="P238" s="89" t="s">
        <v>387</v>
      </c>
      <c r="Q238" s="89">
        <v>2024</v>
      </c>
      <c r="R238" s="242" t="s">
        <v>619</v>
      </c>
      <c r="S238" s="242" t="s">
        <v>686</v>
      </c>
      <c r="T238" s="93" t="s">
        <v>981</v>
      </c>
      <c r="U238" s="90" t="s">
        <v>632</v>
      </c>
      <c r="V238" s="90">
        <v>2</v>
      </c>
      <c r="W238" s="285">
        <v>210000</v>
      </c>
      <c r="X238" s="242" t="s">
        <v>718</v>
      </c>
      <c r="Y238" s="89" t="s">
        <v>685</v>
      </c>
      <c r="Z238" s="275">
        <f t="shared" si="10"/>
        <v>420000</v>
      </c>
    </row>
    <row r="239" spans="15:26" x14ac:dyDescent="0.2">
      <c r="O239" s="90">
        <v>237</v>
      </c>
      <c r="P239" s="89" t="s">
        <v>387</v>
      </c>
      <c r="Q239" s="89">
        <v>2024</v>
      </c>
      <c r="R239" s="242" t="s">
        <v>619</v>
      </c>
      <c r="S239" s="242" t="s">
        <v>686</v>
      </c>
      <c r="T239" s="93" t="s">
        <v>982</v>
      </c>
      <c r="U239" s="90" t="s">
        <v>645</v>
      </c>
      <c r="V239" s="90">
        <v>2</v>
      </c>
      <c r="W239" s="285">
        <v>195000</v>
      </c>
      <c r="X239" s="242" t="s">
        <v>718</v>
      </c>
      <c r="Y239" s="89" t="s">
        <v>685</v>
      </c>
      <c r="Z239" s="275">
        <f t="shared" si="10"/>
        <v>390000</v>
      </c>
    </row>
    <row r="240" spans="15:26" x14ac:dyDescent="0.2">
      <c r="O240" s="90">
        <v>238</v>
      </c>
      <c r="P240" s="89" t="s">
        <v>387</v>
      </c>
      <c r="Q240" s="89">
        <v>2024</v>
      </c>
      <c r="R240" s="242" t="s">
        <v>619</v>
      </c>
      <c r="S240" s="242" t="s">
        <v>686</v>
      </c>
      <c r="T240" s="93" t="s">
        <v>983</v>
      </c>
      <c r="U240" s="90" t="s">
        <v>984</v>
      </c>
      <c r="V240" s="90">
        <v>2</v>
      </c>
      <c r="W240" s="285">
        <v>1150000</v>
      </c>
      <c r="X240" s="242" t="s">
        <v>718</v>
      </c>
      <c r="Y240" s="89" t="s">
        <v>685</v>
      </c>
      <c r="Z240" s="275">
        <f t="shared" si="10"/>
        <v>2300000</v>
      </c>
    </row>
    <row r="241" spans="15:26" x14ac:dyDescent="0.2">
      <c r="O241" s="90">
        <v>239</v>
      </c>
      <c r="P241" s="89" t="s">
        <v>387</v>
      </c>
      <c r="Q241" s="89">
        <v>2024</v>
      </c>
      <c r="R241" s="242" t="s">
        <v>619</v>
      </c>
      <c r="S241" s="242" t="s">
        <v>686</v>
      </c>
      <c r="T241" s="93" t="s">
        <v>985</v>
      </c>
      <c r="U241" s="90" t="s">
        <v>984</v>
      </c>
      <c r="V241" s="90">
        <v>3</v>
      </c>
      <c r="W241" s="285">
        <v>280000</v>
      </c>
      <c r="X241" s="242" t="s">
        <v>718</v>
      </c>
      <c r="Y241" s="89" t="s">
        <v>685</v>
      </c>
      <c r="Z241" s="275">
        <f t="shared" si="10"/>
        <v>840000</v>
      </c>
    </row>
    <row r="242" spans="15:26" x14ac:dyDescent="0.2">
      <c r="O242" s="90">
        <v>240</v>
      </c>
      <c r="P242" s="89" t="s">
        <v>387</v>
      </c>
      <c r="Q242" s="89">
        <v>2024</v>
      </c>
      <c r="R242" s="242" t="s">
        <v>619</v>
      </c>
      <c r="S242" s="242" t="s">
        <v>686</v>
      </c>
      <c r="T242" s="93" t="s">
        <v>986</v>
      </c>
      <c r="U242" s="90" t="s">
        <v>984</v>
      </c>
      <c r="V242" s="90">
        <v>2</v>
      </c>
      <c r="W242" s="285">
        <v>725000</v>
      </c>
      <c r="X242" s="242" t="s">
        <v>718</v>
      </c>
      <c r="Y242" s="89" t="s">
        <v>685</v>
      </c>
      <c r="Z242" s="275">
        <f t="shared" si="10"/>
        <v>1450000</v>
      </c>
    </row>
    <row r="243" spans="15:26" x14ac:dyDescent="0.2">
      <c r="O243" s="90">
        <v>241</v>
      </c>
      <c r="P243" s="89" t="s">
        <v>387</v>
      </c>
      <c r="Q243" s="89">
        <v>2024</v>
      </c>
      <c r="R243" s="242" t="s">
        <v>619</v>
      </c>
      <c r="S243" s="242" t="s">
        <v>686</v>
      </c>
      <c r="T243" s="93" t="s">
        <v>987</v>
      </c>
      <c r="U243" s="90" t="s">
        <v>645</v>
      </c>
      <c r="V243" s="90">
        <v>1</v>
      </c>
      <c r="W243" s="285">
        <v>450000</v>
      </c>
      <c r="X243" s="242" t="s">
        <v>718</v>
      </c>
      <c r="Y243" s="89" t="s">
        <v>685</v>
      </c>
      <c r="Z243" s="275">
        <f t="shared" si="10"/>
        <v>450000</v>
      </c>
    </row>
    <row r="244" spans="15:26" x14ac:dyDescent="0.2">
      <c r="O244" s="90">
        <v>242</v>
      </c>
      <c r="P244" s="89" t="s">
        <v>387</v>
      </c>
      <c r="Q244" s="89">
        <v>2024</v>
      </c>
      <c r="R244" s="242" t="s">
        <v>619</v>
      </c>
      <c r="S244" s="242" t="s">
        <v>686</v>
      </c>
      <c r="T244" s="93" t="s">
        <v>988</v>
      </c>
      <c r="U244" s="90" t="s">
        <v>632</v>
      </c>
      <c r="V244" s="90">
        <v>1</v>
      </c>
      <c r="W244" s="285">
        <v>5334000</v>
      </c>
      <c r="X244" s="242" t="s">
        <v>718</v>
      </c>
      <c r="Y244" s="89" t="s">
        <v>685</v>
      </c>
      <c r="Z244" s="275">
        <f t="shared" si="10"/>
        <v>5334000</v>
      </c>
    </row>
    <row r="245" spans="15:26" x14ac:dyDescent="0.2">
      <c r="O245" s="90">
        <v>243</v>
      </c>
      <c r="P245" s="89" t="s">
        <v>387</v>
      </c>
      <c r="Q245" s="89">
        <v>2024</v>
      </c>
      <c r="R245" s="242" t="s">
        <v>619</v>
      </c>
      <c r="S245" s="242" t="s">
        <v>686</v>
      </c>
      <c r="T245" s="93" t="s">
        <v>989</v>
      </c>
      <c r="U245" s="90" t="s">
        <v>632</v>
      </c>
      <c r="V245" s="90">
        <v>1</v>
      </c>
      <c r="W245" s="285">
        <v>1105000</v>
      </c>
      <c r="X245" s="242" t="s">
        <v>718</v>
      </c>
      <c r="Y245" s="89" t="s">
        <v>685</v>
      </c>
      <c r="Z245" s="275">
        <f t="shared" si="10"/>
        <v>1105000</v>
      </c>
    </row>
    <row r="246" spans="15:26" ht="30" x14ac:dyDescent="0.2">
      <c r="O246" s="90">
        <v>244</v>
      </c>
      <c r="P246" s="89" t="s">
        <v>387</v>
      </c>
      <c r="Q246" s="89">
        <v>2024</v>
      </c>
      <c r="R246" s="242" t="s">
        <v>616</v>
      </c>
      <c r="S246" s="242" t="s">
        <v>990</v>
      </c>
      <c r="T246" s="93" t="s">
        <v>991</v>
      </c>
      <c r="U246" s="90" t="s">
        <v>645</v>
      </c>
      <c r="V246" s="90">
        <v>7</v>
      </c>
      <c r="W246" s="285">
        <v>23000</v>
      </c>
      <c r="X246" s="242" t="s">
        <v>745</v>
      </c>
      <c r="Y246" s="89" t="s">
        <v>634</v>
      </c>
      <c r="Z246" s="275">
        <f t="shared" si="10"/>
        <v>161000</v>
      </c>
    </row>
    <row r="247" spans="15:26" ht="30" x14ac:dyDescent="0.2">
      <c r="O247" s="90">
        <v>245</v>
      </c>
      <c r="P247" s="89" t="s">
        <v>387</v>
      </c>
      <c r="Q247" s="89">
        <v>2024</v>
      </c>
      <c r="R247" s="242" t="s">
        <v>616</v>
      </c>
      <c r="S247" s="242" t="s">
        <v>992</v>
      </c>
      <c r="T247" s="93" t="s">
        <v>993</v>
      </c>
      <c r="U247" s="90" t="s">
        <v>645</v>
      </c>
      <c r="V247" s="90">
        <v>3</v>
      </c>
      <c r="W247" s="285">
        <v>329000</v>
      </c>
      <c r="X247" s="242" t="s">
        <v>745</v>
      </c>
      <c r="Y247" s="89" t="s">
        <v>634</v>
      </c>
      <c r="Z247" s="275">
        <f t="shared" si="10"/>
        <v>987000</v>
      </c>
    </row>
    <row r="248" spans="15:26" ht="30" x14ac:dyDescent="0.2">
      <c r="O248" s="90">
        <v>246</v>
      </c>
      <c r="P248" s="89" t="s">
        <v>387</v>
      </c>
      <c r="Q248" s="89">
        <v>2024</v>
      </c>
      <c r="R248" s="242" t="s">
        <v>616</v>
      </c>
      <c r="S248" s="242" t="s">
        <v>994</v>
      </c>
      <c r="T248" s="93" t="s">
        <v>846</v>
      </c>
      <c r="U248" s="90" t="s">
        <v>645</v>
      </c>
      <c r="V248" s="90">
        <v>20</v>
      </c>
      <c r="W248" s="285">
        <v>180000</v>
      </c>
      <c r="X248" s="242" t="s">
        <v>745</v>
      </c>
      <c r="Y248" s="89" t="s">
        <v>634</v>
      </c>
      <c r="Z248" s="275">
        <f t="shared" si="10"/>
        <v>3600000</v>
      </c>
    </row>
    <row r="249" spans="15:26" ht="30" x14ac:dyDescent="0.2">
      <c r="O249" s="90">
        <v>247</v>
      </c>
      <c r="P249" s="89" t="s">
        <v>387</v>
      </c>
      <c r="Q249" s="89">
        <v>2024</v>
      </c>
      <c r="R249" s="242" t="s">
        <v>616</v>
      </c>
      <c r="S249" s="242" t="s">
        <v>995</v>
      </c>
      <c r="T249" s="93" t="s">
        <v>996</v>
      </c>
      <c r="U249" s="90" t="s">
        <v>645</v>
      </c>
      <c r="V249" s="90">
        <v>35</v>
      </c>
      <c r="W249" s="285">
        <v>4200</v>
      </c>
      <c r="X249" s="242" t="s">
        <v>745</v>
      </c>
      <c r="Y249" s="89" t="s">
        <v>634</v>
      </c>
      <c r="Z249" s="275">
        <f t="shared" si="10"/>
        <v>147000</v>
      </c>
    </row>
    <row r="250" spans="15:26" ht="30" x14ac:dyDescent="0.2">
      <c r="O250" s="90">
        <v>248</v>
      </c>
      <c r="P250" s="89" t="s">
        <v>387</v>
      </c>
      <c r="Q250" s="89">
        <v>2024</v>
      </c>
      <c r="R250" s="242" t="s">
        <v>616</v>
      </c>
      <c r="S250" s="242" t="s">
        <v>733</v>
      </c>
      <c r="T250" s="93" t="s">
        <v>734</v>
      </c>
      <c r="U250" s="90" t="s">
        <v>645</v>
      </c>
      <c r="V250" s="90">
        <v>40</v>
      </c>
      <c r="W250" s="285">
        <v>5000</v>
      </c>
      <c r="X250" s="242" t="s">
        <v>730</v>
      </c>
      <c r="Y250" s="89" t="s">
        <v>634</v>
      </c>
      <c r="Z250" s="275">
        <f t="shared" si="10"/>
        <v>200000</v>
      </c>
    </row>
    <row r="251" spans="15:26" ht="30" x14ac:dyDescent="0.2">
      <c r="O251" s="90">
        <v>249</v>
      </c>
      <c r="P251" s="89" t="s">
        <v>387</v>
      </c>
      <c r="Q251" s="89">
        <v>2024</v>
      </c>
      <c r="R251" s="242" t="s">
        <v>616</v>
      </c>
      <c r="S251" s="242" t="s">
        <v>997</v>
      </c>
      <c r="T251" s="93" t="s">
        <v>998</v>
      </c>
      <c r="U251" s="90" t="s">
        <v>645</v>
      </c>
      <c r="V251" s="90">
        <v>2</v>
      </c>
      <c r="W251" s="285">
        <v>290000</v>
      </c>
      <c r="X251" s="242" t="s">
        <v>730</v>
      </c>
      <c r="Y251" s="89" t="s">
        <v>634</v>
      </c>
      <c r="Z251" s="275">
        <f t="shared" si="10"/>
        <v>580000</v>
      </c>
    </row>
    <row r="252" spans="15:26" ht="30" x14ac:dyDescent="0.2">
      <c r="O252" s="90">
        <v>250</v>
      </c>
      <c r="P252" s="89" t="s">
        <v>387</v>
      </c>
      <c r="Q252" s="89">
        <v>2024</v>
      </c>
      <c r="R252" s="242" t="s">
        <v>616</v>
      </c>
      <c r="S252" s="242" t="s">
        <v>999</v>
      </c>
      <c r="T252" s="93" t="s">
        <v>1000</v>
      </c>
      <c r="U252" s="90" t="s">
        <v>803</v>
      </c>
      <c r="V252" s="90">
        <v>30</v>
      </c>
      <c r="W252" s="285">
        <v>105000</v>
      </c>
      <c r="X252" s="242" t="s">
        <v>730</v>
      </c>
      <c r="Y252" s="89" t="s">
        <v>634</v>
      </c>
      <c r="Z252" s="275">
        <f t="shared" si="10"/>
        <v>3150000</v>
      </c>
    </row>
    <row r="253" spans="15:26" ht="30" x14ac:dyDescent="0.2">
      <c r="O253" s="90">
        <v>251</v>
      </c>
      <c r="P253" s="89" t="s">
        <v>387</v>
      </c>
      <c r="Q253" s="89">
        <v>2024</v>
      </c>
      <c r="R253" s="242" t="s">
        <v>616</v>
      </c>
      <c r="S253" s="242" t="s">
        <v>1001</v>
      </c>
      <c r="T253" s="93" t="s">
        <v>1002</v>
      </c>
      <c r="U253" s="90" t="s">
        <v>645</v>
      </c>
      <c r="V253" s="90">
        <v>2</v>
      </c>
      <c r="W253" s="285">
        <v>90000</v>
      </c>
      <c r="X253" s="242" t="s">
        <v>730</v>
      </c>
      <c r="Y253" s="89" t="s">
        <v>634</v>
      </c>
      <c r="Z253" s="275">
        <f t="shared" si="10"/>
        <v>180000</v>
      </c>
    </row>
    <row r="254" spans="15:26" ht="30" x14ac:dyDescent="0.2">
      <c r="O254" s="90">
        <v>252</v>
      </c>
      <c r="P254" s="89" t="s">
        <v>387</v>
      </c>
      <c r="Q254" s="89">
        <v>2024</v>
      </c>
      <c r="R254" s="242" t="s">
        <v>616</v>
      </c>
      <c r="S254" s="242" t="s">
        <v>686</v>
      </c>
      <c r="T254" s="93" t="s">
        <v>1003</v>
      </c>
      <c r="U254" s="90" t="s">
        <v>645</v>
      </c>
      <c r="V254" s="90">
        <v>10</v>
      </c>
      <c r="W254" s="285">
        <v>870000</v>
      </c>
      <c r="X254" s="242" t="s">
        <v>1004</v>
      </c>
      <c r="Y254" s="89" t="s">
        <v>685</v>
      </c>
      <c r="Z254" s="275">
        <f t="shared" si="10"/>
        <v>8700000</v>
      </c>
    </row>
    <row r="255" spans="15:26" ht="30" x14ac:dyDescent="0.2">
      <c r="O255" s="90">
        <v>253</v>
      </c>
      <c r="P255" s="89" t="s">
        <v>387</v>
      </c>
      <c r="Q255" s="89">
        <v>2024</v>
      </c>
      <c r="R255" s="242" t="s">
        <v>616</v>
      </c>
      <c r="S255" s="242" t="s">
        <v>686</v>
      </c>
      <c r="T255" s="93" t="s">
        <v>895</v>
      </c>
      <c r="U255" s="90" t="s">
        <v>896</v>
      </c>
      <c r="V255" s="90">
        <v>4</v>
      </c>
      <c r="W255" s="285">
        <v>50000</v>
      </c>
      <c r="X255" s="242" t="s">
        <v>1004</v>
      </c>
      <c r="Y255" s="89" t="s">
        <v>685</v>
      </c>
      <c r="Z255" s="275">
        <f t="shared" si="10"/>
        <v>200000</v>
      </c>
    </row>
    <row r="256" spans="15:26" ht="30" x14ac:dyDescent="0.2">
      <c r="O256" s="90">
        <v>254</v>
      </c>
      <c r="P256" s="89" t="s">
        <v>387</v>
      </c>
      <c r="Q256" s="89">
        <v>2024</v>
      </c>
      <c r="R256" s="242" t="s">
        <v>616</v>
      </c>
      <c r="S256" s="242" t="s">
        <v>686</v>
      </c>
      <c r="T256" s="93" t="s">
        <v>1005</v>
      </c>
      <c r="U256" s="90" t="s">
        <v>632</v>
      </c>
      <c r="V256" s="90">
        <v>1</v>
      </c>
      <c r="W256" s="285">
        <v>826500</v>
      </c>
      <c r="X256" s="242" t="s">
        <v>1004</v>
      </c>
      <c r="Y256" s="89" t="s">
        <v>685</v>
      </c>
      <c r="Z256" s="275">
        <f t="shared" si="10"/>
        <v>826500</v>
      </c>
    </row>
    <row r="257" spans="15:26" ht="30" x14ac:dyDescent="0.2">
      <c r="O257" s="90">
        <v>255</v>
      </c>
      <c r="P257" s="89" t="s">
        <v>387</v>
      </c>
      <c r="Q257" s="89">
        <v>2024</v>
      </c>
      <c r="R257" s="242" t="s">
        <v>616</v>
      </c>
      <c r="S257" s="242" t="s">
        <v>686</v>
      </c>
      <c r="T257" s="93" t="s">
        <v>1006</v>
      </c>
      <c r="U257" s="90" t="s">
        <v>632</v>
      </c>
      <c r="V257" s="90">
        <v>1</v>
      </c>
      <c r="W257" s="285">
        <v>1140000</v>
      </c>
      <c r="X257" s="242" t="s">
        <v>1004</v>
      </c>
      <c r="Y257" s="89" t="s">
        <v>685</v>
      </c>
      <c r="Z257" s="275">
        <f t="shared" si="10"/>
        <v>1140000</v>
      </c>
    </row>
    <row r="258" spans="15:26" ht="30" x14ac:dyDescent="0.2">
      <c r="O258" s="90">
        <v>256</v>
      </c>
      <c r="P258" s="89" t="s">
        <v>387</v>
      </c>
      <c r="Q258" s="89">
        <v>2024</v>
      </c>
      <c r="R258" s="242" t="s">
        <v>616</v>
      </c>
      <c r="S258" s="242" t="s">
        <v>686</v>
      </c>
      <c r="T258" s="93" t="s">
        <v>1007</v>
      </c>
      <c r="U258" s="90" t="s">
        <v>632</v>
      </c>
      <c r="V258" s="90">
        <v>2</v>
      </c>
      <c r="W258" s="285">
        <v>36000</v>
      </c>
      <c r="X258" s="242" t="s">
        <v>1004</v>
      </c>
      <c r="Y258" s="89" t="s">
        <v>685</v>
      </c>
      <c r="Z258" s="275">
        <f t="shared" si="10"/>
        <v>72000</v>
      </c>
    </row>
    <row r="259" spans="15:26" ht="32.25" customHeight="1" x14ac:dyDescent="0.2">
      <c r="O259" s="90">
        <v>257</v>
      </c>
      <c r="P259" s="89" t="s">
        <v>388</v>
      </c>
      <c r="Q259" s="89">
        <v>2024</v>
      </c>
      <c r="R259" s="242" t="s">
        <v>619</v>
      </c>
      <c r="S259" s="288" t="s">
        <v>638</v>
      </c>
      <c r="T259" s="288" t="s">
        <v>639</v>
      </c>
      <c r="U259" s="252" t="s">
        <v>645</v>
      </c>
      <c r="V259" s="289">
        <v>15</v>
      </c>
      <c r="W259" s="290">
        <v>10000</v>
      </c>
      <c r="X259" s="242" t="s">
        <v>718</v>
      </c>
      <c r="Y259" s="89" t="s">
        <v>634</v>
      </c>
      <c r="Z259" s="275">
        <f t="shared" si="10"/>
        <v>150000</v>
      </c>
    </row>
    <row r="260" spans="15:26" x14ac:dyDescent="0.2">
      <c r="O260" s="90">
        <v>258</v>
      </c>
      <c r="P260" s="89" t="s">
        <v>388</v>
      </c>
      <c r="Q260" s="89">
        <v>2024</v>
      </c>
      <c r="R260" s="242" t="s">
        <v>619</v>
      </c>
      <c r="S260" s="288" t="s">
        <v>861</v>
      </c>
      <c r="T260" s="288" t="s">
        <v>862</v>
      </c>
      <c r="U260" s="252" t="s">
        <v>645</v>
      </c>
      <c r="V260" s="289">
        <v>10</v>
      </c>
      <c r="W260" s="290">
        <v>15000</v>
      </c>
      <c r="X260" s="242" t="s">
        <v>718</v>
      </c>
      <c r="Y260" s="89" t="s">
        <v>634</v>
      </c>
      <c r="Z260" s="275">
        <f t="shared" si="10"/>
        <v>150000</v>
      </c>
    </row>
    <row r="261" spans="15:26" x14ac:dyDescent="0.2">
      <c r="O261" s="90">
        <v>259</v>
      </c>
      <c r="P261" s="89" t="s">
        <v>388</v>
      </c>
      <c r="Q261" s="89">
        <v>2024</v>
      </c>
      <c r="R261" s="242" t="s">
        <v>619</v>
      </c>
      <c r="S261" s="288" t="s">
        <v>1008</v>
      </c>
      <c r="T261" s="288" t="s">
        <v>1009</v>
      </c>
      <c r="U261" s="252" t="s">
        <v>645</v>
      </c>
      <c r="V261" s="289">
        <v>10</v>
      </c>
      <c r="W261" s="290">
        <v>34000</v>
      </c>
      <c r="X261" s="242" t="s">
        <v>718</v>
      </c>
      <c r="Y261" s="89" t="s">
        <v>634</v>
      </c>
      <c r="Z261" s="275">
        <f t="shared" si="10"/>
        <v>340000</v>
      </c>
    </row>
    <row r="262" spans="15:26" x14ac:dyDescent="0.2">
      <c r="O262" s="90">
        <v>260</v>
      </c>
      <c r="P262" s="89" t="s">
        <v>388</v>
      </c>
      <c r="Q262" s="89">
        <v>2024</v>
      </c>
      <c r="R262" s="242" t="s">
        <v>619</v>
      </c>
      <c r="S262" s="288" t="s">
        <v>1010</v>
      </c>
      <c r="T262" s="288" t="s">
        <v>1011</v>
      </c>
      <c r="U262" s="252" t="s">
        <v>645</v>
      </c>
      <c r="V262" s="289">
        <v>6</v>
      </c>
      <c r="W262" s="290">
        <v>55000</v>
      </c>
      <c r="X262" s="242" t="s">
        <v>718</v>
      </c>
      <c r="Y262" s="89" t="s">
        <v>634</v>
      </c>
      <c r="Z262" s="275">
        <f t="shared" si="10"/>
        <v>330000</v>
      </c>
    </row>
    <row r="263" spans="15:26" x14ac:dyDescent="0.2">
      <c r="O263" s="90">
        <v>261</v>
      </c>
      <c r="P263" s="89" t="s">
        <v>388</v>
      </c>
      <c r="Q263" s="89">
        <v>2024</v>
      </c>
      <c r="R263" s="242" t="s">
        <v>619</v>
      </c>
      <c r="S263" s="288" t="s">
        <v>1012</v>
      </c>
      <c r="T263" s="288" t="s">
        <v>1013</v>
      </c>
      <c r="U263" s="252" t="s">
        <v>645</v>
      </c>
      <c r="V263" s="289">
        <v>12</v>
      </c>
      <c r="W263" s="290">
        <v>54000</v>
      </c>
      <c r="X263" s="242" t="s">
        <v>718</v>
      </c>
      <c r="Y263" s="89" t="s">
        <v>634</v>
      </c>
      <c r="Z263" s="275">
        <f t="shared" si="10"/>
        <v>648000</v>
      </c>
    </row>
    <row r="264" spans="15:26" ht="25.5" x14ac:dyDescent="0.2">
      <c r="O264" s="90">
        <v>262</v>
      </c>
      <c r="P264" s="89" t="s">
        <v>388</v>
      </c>
      <c r="Q264" s="89">
        <v>2024</v>
      </c>
      <c r="R264" s="242" t="s">
        <v>619</v>
      </c>
      <c r="S264" s="291" t="s">
        <v>1014</v>
      </c>
      <c r="T264" s="291" t="s">
        <v>1015</v>
      </c>
      <c r="U264" s="252" t="s">
        <v>645</v>
      </c>
      <c r="V264" s="289">
        <v>4</v>
      </c>
      <c r="W264" s="290">
        <v>4000000</v>
      </c>
      <c r="X264" s="242" t="s">
        <v>718</v>
      </c>
      <c r="Y264" s="89" t="s">
        <v>634</v>
      </c>
      <c r="Z264" s="275">
        <f t="shared" si="10"/>
        <v>16000000</v>
      </c>
    </row>
    <row r="265" spans="15:26" ht="25.5" x14ac:dyDescent="0.2">
      <c r="O265" s="90">
        <v>263</v>
      </c>
      <c r="P265" s="89" t="s">
        <v>388</v>
      </c>
      <c r="Q265" s="89">
        <v>2024</v>
      </c>
      <c r="R265" s="242" t="s">
        <v>619</v>
      </c>
      <c r="S265" s="291" t="s">
        <v>1016</v>
      </c>
      <c r="T265" s="291" t="s">
        <v>1017</v>
      </c>
      <c r="U265" s="252" t="s">
        <v>645</v>
      </c>
      <c r="V265" s="289">
        <v>3</v>
      </c>
      <c r="W265" s="290">
        <v>219000</v>
      </c>
      <c r="X265" s="242" t="s">
        <v>718</v>
      </c>
      <c r="Y265" s="89" t="s">
        <v>634</v>
      </c>
      <c r="Z265" s="275">
        <f t="shared" si="10"/>
        <v>657000</v>
      </c>
    </row>
    <row r="266" spans="15:26" ht="25.5" x14ac:dyDescent="0.2">
      <c r="O266" s="90">
        <v>264</v>
      </c>
      <c r="P266" s="89" t="s">
        <v>388</v>
      </c>
      <c r="Q266" s="89">
        <v>2024</v>
      </c>
      <c r="R266" s="242" t="s">
        <v>619</v>
      </c>
      <c r="S266" s="291" t="s">
        <v>1016</v>
      </c>
      <c r="T266" s="291" t="s">
        <v>1018</v>
      </c>
      <c r="U266" s="252" t="s">
        <v>645</v>
      </c>
      <c r="V266" s="289">
        <v>3</v>
      </c>
      <c r="W266" s="290">
        <v>123750</v>
      </c>
      <c r="X266" s="242" t="s">
        <v>718</v>
      </c>
      <c r="Y266" s="89" t="s">
        <v>634</v>
      </c>
      <c r="Z266" s="275">
        <f t="shared" si="10"/>
        <v>371250</v>
      </c>
    </row>
    <row r="267" spans="15:26" ht="25.5" x14ac:dyDescent="0.2">
      <c r="O267" s="90">
        <v>265</v>
      </c>
      <c r="P267" s="89" t="s">
        <v>388</v>
      </c>
      <c r="Q267" s="89">
        <v>2024</v>
      </c>
      <c r="R267" s="242" t="s">
        <v>619</v>
      </c>
      <c r="S267" s="291" t="s">
        <v>1016</v>
      </c>
      <c r="T267" s="291" t="s">
        <v>1019</v>
      </c>
      <c r="U267" s="252" t="s">
        <v>645</v>
      </c>
      <c r="V267" s="289">
        <v>2</v>
      </c>
      <c r="W267" s="290">
        <v>195000</v>
      </c>
      <c r="X267" s="242" t="s">
        <v>718</v>
      </c>
      <c r="Y267" s="89" t="s">
        <v>634</v>
      </c>
      <c r="Z267" s="275">
        <f t="shared" si="10"/>
        <v>390000</v>
      </c>
    </row>
    <row r="268" spans="15:26" ht="25.5" x14ac:dyDescent="0.2">
      <c r="O268" s="90">
        <v>266</v>
      </c>
      <c r="P268" s="89" t="s">
        <v>388</v>
      </c>
      <c r="Q268" s="89">
        <v>2024</v>
      </c>
      <c r="R268" s="242" t="s">
        <v>619</v>
      </c>
      <c r="S268" s="291" t="s">
        <v>1016</v>
      </c>
      <c r="T268" s="291" t="s">
        <v>1020</v>
      </c>
      <c r="U268" s="252" t="s">
        <v>1021</v>
      </c>
      <c r="V268" s="289">
        <v>40</v>
      </c>
      <c r="W268" s="290">
        <v>37000</v>
      </c>
      <c r="X268" s="242" t="s">
        <v>718</v>
      </c>
      <c r="Y268" s="89" t="s">
        <v>634</v>
      </c>
      <c r="Z268" s="275">
        <f t="shared" si="10"/>
        <v>1480000</v>
      </c>
    </row>
    <row r="269" spans="15:26" ht="25.5" x14ac:dyDescent="0.2">
      <c r="O269" s="90">
        <v>267</v>
      </c>
      <c r="P269" s="89" t="s">
        <v>388</v>
      </c>
      <c r="Q269" s="89">
        <v>2024</v>
      </c>
      <c r="R269" s="242" t="s">
        <v>619</v>
      </c>
      <c r="S269" s="291" t="s">
        <v>1022</v>
      </c>
      <c r="T269" s="291" t="s">
        <v>1023</v>
      </c>
      <c r="U269" s="252" t="s">
        <v>645</v>
      </c>
      <c r="V269" s="289">
        <v>3</v>
      </c>
      <c r="W269" s="290">
        <v>89250</v>
      </c>
      <c r="X269" s="242" t="s">
        <v>718</v>
      </c>
      <c r="Y269" s="89" t="s">
        <v>634</v>
      </c>
      <c r="Z269" s="275">
        <f t="shared" si="10"/>
        <v>267750</v>
      </c>
    </row>
    <row r="270" spans="15:26" ht="25.5" x14ac:dyDescent="0.2">
      <c r="O270" s="90">
        <v>268</v>
      </c>
      <c r="P270" s="89" t="s">
        <v>388</v>
      </c>
      <c r="Q270" s="89">
        <v>2024</v>
      </c>
      <c r="R270" s="242" t="s">
        <v>619</v>
      </c>
      <c r="S270" s="291" t="s">
        <v>1024</v>
      </c>
      <c r="T270" s="291" t="s">
        <v>1025</v>
      </c>
      <c r="U270" s="252" t="s">
        <v>645</v>
      </c>
      <c r="V270" s="289">
        <v>10</v>
      </c>
      <c r="W270" s="290">
        <v>7000</v>
      </c>
      <c r="X270" s="242" t="s">
        <v>718</v>
      </c>
      <c r="Y270" s="89" t="s">
        <v>634</v>
      </c>
      <c r="Z270" s="275">
        <f t="shared" si="10"/>
        <v>70000</v>
      </c>
    </row>
    <row r="271" spans="15:26" ht="25.5" x14ac:dyDescent="0.2">
      <c r="O271" s="90">
        <v>269</v>
      </c>
      <c r="P271" s="89" t="s">
        <v>388</v>
      </c>
      <c r="Q271" s="89">
        <v>2024</v>
      </c>
      <c r="R271" s="242" t="s">
        <v>619</v>
      </c>
      <c r="S271" s="291" t="s">
        <v>1026</v>
      </c>
      <c r="T271" s="291" t="s">
        <v>1027</v>
      </c>
      <c r="U271" s="252" t="s">
        <v>645</v>
      </c>
      <c r="V271" s="289">
        <v>10</v>
      </c>
      <c r="W271" s="290">
        <v>20000</v>
      </c>
      <c r="X271" s="242" t="s">
        <v>718</v>
      </c>
      <c r="Y271" s="89" t="s">
        <v>634</v>
      </c>
      <c r="Z271" s="275">
        <f t="shared" si="10"/>
        <v>200000</v>
      </c>
    </row>
    <row r="272" spans="15:26" ht="25.5" x14ac:dyDescent="0.2">
      <c r="O272" s="90">
        <v>270</v>
      </c>
      <c r="P272" s="89" t="s">
        <v>388</v>
      </c>
      <c r="Q272" s="89">
        <v>2024</v>
      </c>
      <c r="R272" s="242" t="s">
        <v>619</v>
      </c>
      <c r="S272" s="292" t="s">
        <v>675</v>
      </c>
      <c r="T272" s="292" t="s">
        <v>676</v>
      </c>
      <c r="U272" s="252" t="s">
        <v>645</v>
      </c>
      <c r="V272" s="289">
        <v>3</v>
      </c>
      <c r="W272" s="290">
        <v>2285000</v>
      </c>
      <c r="X272" s="242" t="s">
        <v>718</v>
      </c>
      <c r="Y272" s="89" t="s">
        <v>634</v>
      </c>
      <c r="Z272" s="275">
        <f t="shared" si="10"/>
        <v>6855000</v>
      </c>
    </row>
    <row r="273" spans="15:26" x14ac:dyDescent="0.2">
      <c r="O273" s="90">
        <v>271</v>
      </c>
      <c r="P273" s="89" t="s">
        <v>388</v>
      </c>
      <c r="Q273" s="89">
        <v>2024</v>
      </c>
      <c r="R273" s="242" t="s">
        <v>619</v>
      </c>
      <c r="S273" s="242" t="s">
        <v>686</v>
      </c>
      <c r="T273" s="288" t="s">
        <v>1028</v>
      </c>
      <c r="U273" s="289" t="s">
        <v>645</v>
      </c>
      <c r="V273" s="289">
        <v>3</v>
      </c>
      <c r="W273" s="290">
        <v>265000</v>
      </c>
      <c r="X273" s="242" t="s">
        <v>718</v>
      </c>
      <c r="Y273" s="89" t="s">
        <v>685</v>
      </c>
      <c r="Z273" s="275">
        <f t="shared" si="10"/>
        <v>795000</v>
      </c>
    </row>
    <row r="274" spans="15:26" x14ac:dyDescent="0.2">
      <c r="O274" s="90">
        <v>272</v>
      </c>
      <c r="P274" s="89" t="s">
        <v>388</v>
      </c>
      <c r="Q274" s="89">
        <v>2024</v>
      </c>
      <c r="R274" s="242" t="s">
        <v>619</v>
      </c>
      <c r="S274" s="242" t="s">
        <v>686</v>
      </c>
      <c r="T274" s="293" t="s">
        <v>1029</v>
      </c>
      <c r="U274" s="289" t="s">
        <v>645</v>
      </c>
      <c r="V274" s="289">
        <v>1</v>
      </c>
      <c r="W274" s="290">
        <v>1782000</v>
      </c>
      <c r="X274" s="242" t="s">
        <v>718</v>
      </c>
      <c r="Y274" s="89" t="s">
        <v>685</v>
      </c>
      <c r="Z274" s="275">
        <f t="shared" si="10"/>
        <v>1782000</v>
      </c>
    </row>
    <row r="275" spans="15:26" x14ac:dyDescent="0.2">
      <c r="O275" s="90">
        <v>273</v>
      </c>
      <c r="P275" s="89" t="s">
        <v>388</v>
      </c>
      <c r="Q275" s="89">
        <v>2024</v>
      </c>
      <c r="R275" s="242" t="s">
        <v>619</v>
      </c>
      <c r="S275" s="242" t="s">
        <v>686</v>
      </c>
      <c r="T275" s="293" t="s">
        <v>1030</v>
      </c>
      <c r="U275" s="289" t="s">
        <v>645</v>
      </c>
      <c r="V275" s="289">
        <v>1</v>
      </c>
      <c r="W275" s="290">
        <v>3350000</v>
      </c>
      <c r="X275" s="242" t="s">
        <v>718</v>
      </c>
      <c r="Y275" s="89" t="s">
        <v>685</v>
      </c>
      <c r="Z275" s="275">
        <f t="shared" si="10"/>
        <v>3350000</v>
      </c>
    </row>
    <row r="276" spans="15:26" x14ac:dyDescent="0.2">
      <c r="O276" s="90">
        <v>274</v>
      </c>
      <c r="P276" s="89" t="s">
        <v>388</v>
      </c>
      <c r="Q276" s="89">
        <v>2024</v>
      </c>
      <c r="R276" s="242" t="s">
        <v>619</v>
      </c>
      <c r="S276" s="242" t="s">
        <v>686</v>
      </c>
      <c r="T276" s="293" t="s">
        <v>1031</v>
      </c>
      <c r="U276" s="289" t="s">
        <v>803</v>
      </c>
      <c r="V276" s="289">
        <v>1</v>
      </c>
      <c r="W276" s="290">
        <v>883000</v>
      </c>
      <c r="X276" s="242" t="s">
        <v>718</v>
      </c>
      <c r="Y276" s="89" t="s">
        <v>685</v>
      </c>
      <c r="Z276" s="275">
        <f t="shared" si="10"/>
        <v>883000</v>
      </c>
    </row>
    <row r="277" spans="15:26" x14ac:dyDescent="0.2">
      <c r="O277" s="90">
        <v>275</v>
      </c>
      <c r="P277" s="89" t="s">
        <v>388</v>
      </c>
      <c r="Q277" s="89">
        <v>2024</v>
      </c>
      <c r="R277" s="242" t="s">
        <v>619</v>
      </c>
      <c r="S277" s="242" t="s">
        <v>686</v>
      </c>
      <c r="T277" s="293" t="s">
        <v>1032</v>
      </c>
      <c r="U277" s="289" t="s">
        <v>645</v>
      </c>
      <c r="V277" s="289">
        <v>4</v>
      </c>
      <c r="W277" s="290">
        <v>130760</v>
      </c>
      <c r="X277" s="242" t="s">
        <v>718</v>
      </c>
      <c r="Y277" s="89" t="s">
        <v>685</v>
      </c>
      <c r="Z277" s="275">
        <f t="shared" si="10"/>
        <v>523040</v>
      </c>
    </row>
    <row r="278" spans="15:26" x14ac:dyDescent="0.2">
      <c r="O278" s="90">
        <v>276</v>
      </c>
      <c r="P278" s="89" t="s">
        <v>388</v>
      </c>
      <c r="Q278" s="89">
        <v>2024</v>
      </c>
      <c r="R278" s="242" t="s">
        <v>619</v>
      </c>
      <c r="S278" s="242" t="s">
        <v>686</v>
      </c>
      <c r="T278" s="293" t="s">
        <v>1033</v>
      </c>
      <c r="U278" s="289" t="s">
        <v>645</v>
      </c>
      <c r="V278" s="289">
        <v>2</v>
      </c>
      <c r="W278" s="290">
        <v>1360000</v>
      </c>
      <c r="X278" s="242" t="s">
        <v>718</v>
      </c>
      <c r="Y278" s="89" t="s">
        <v>685</v>
      </c>
      <c r="Z278" s="275">
        <f t="shared" ref="Z278:Z299" si="11">V278*W278</f>
        <v>2720000</v>
      </c>
    </row>
    <row r="279" spans="15:26" x14ac:dyDescent="0.2">
      <c r="O279" s="90">
        <v>277</v>
      </c>
      <c r="P279" s="89" t="s">
        <v>388</v>
      </c>
      <c r="Q279" s="89">
        <v>2024</v>
      </c>
      <c r="R279" s="242" t="s">
        <v>619</v>
      </c>
      <c r="S279" s="242" t="s">
        <v>686</v>
      </c>
      <c r="T279" s="293" t="s">
        <v>1034</v>
      </c>
      <c r="U279" s="289" t="s">
        <v>645</v>
      </c>
      <c r="V279" s="289">
        <v>4</v>
      </c>
      <c r="W279" s="290">
        <v>650000</v>
      </c>
      <c r="X279" s="242" t="s">
        <v>718</v>
      </c>
      <c r="Y279" s="89" t="s">
        <v>685</v>
      </c>
      <c r="Z279" s="275">
        <f t="shared" si="11"/>
        <v>2600000</v>
      </c>
    </row>
    <row r="280" spans="15:26" x14ac:dyDescent="0.2">
      <c r="O280" s="90">
        <v>278</v>
      </c>
      <c r="P280" s="89" t="s">
        <v>388</v>
      </c>
      <c r="Q280" s="89">
        <v>2024</v>
      </c>
      <c r="R280" s="242" t="s">
        <v>619</v>
      </c>
      <c r="S280" s="242" t="s">
        <v>686</v>
      </c>
      <c r="T280" s="293" t="s">
        <v>1035</v>
      </c>
      <c r="U280" s="289" t="s">
        <v>645</v>
      </c>
      <c r="V280" s="289">
        <v>1</v>
      </c>
      <c r="W280" s="290">
        <v>3850000</v>
      </c>
      <c r="X280" s="242" t="s">
        <v>718</v>
      </c>
      <c r="Y280" s="89" t="s">
        <v>685</v>
      </c>
      <c r="Z280" s="275">
        <f t="shared" si="11"/>
        <v>3850000</v>
      </c>
    </row>
    <row r="281" spans="15:26" x14ac:dyDescent="0.2">
      <c r="O281" s="90">
        <v>279</v>
      </c>
      <c r="P281" s="89" t="s">
        <v>388</v>
      </c>
      <c r="Q281" s="89">
        <v>2024</v>
      </c>
      <c r="R281" s="242" t="s">
        <v>619</v>
      </c>
      <c r="S281" s="242" t="s">
        <v>686</v>
      </c>
      <c r="T281" s="293" t="s">
        <v>1036</v>
      </c>
      <c r="U281" s="289" t="s">
        <v>645</v>
      </c>
      <c r="V281" s="289">
        <v>3</v>
      </c>
      <c r="W281" s="290">
        <v>410000</v>
      </c>
      <c r="X281" s="242" t="s">
        <v>718</v>
      </c>
      <c r="Y281" s="89" t="s">
        <v>685</v>
      </c>
      <c r="Z281" s="275">
        <f t="shared" si="11"/>
        <v>1230000</v>
      </c>
    </row>
    <row r="282" spans="15:26" x14ac:dyDescent="0.2">
      <c r="O282" s="90">
        <v>280</v>
      </c>
      <c r="P282" s="89" t="s">
        <v>388</v>
      </c>
      <c r="Q282" s="89">
        <v>2024</v>
      </c>
      <c r="R282" s="242" t="s">
        <v>619</v>
      </c>
      <c r="S282" s="242" t="s">
        <v>686</v>
      </c>
      <c r="T282" s="293" t="s">
        <v>1037</v>
      </c>
      <c r="U282" s="289" t="s">
        <v>645</v>
      </c>
      <c r="V282" s="289">
        <v>1</v>
      </c>
      <c r="W282" s="290">
        <v>550000</v>
      </c>
      <c r="X282" s="242" t="s">
        <v>718</v>
      </c>
      <c r="Y282" s="89" t="s">
        <v>685</v>
      </c>
      <c r="Z282" s="275">
        <f t="shared" si="11"/>
        <v>550000</v>
      </c>
    </row>
    <row r="283" spans="15:26" x14ac:dyDescent="0.2">
      <c r="O283" s="90">
        <v>281</v>
      </c>
      <c r="P283" s="89" t="s">
        <v>388</v>
      </c>
      <c r="Q283" s="89">
        <v>2024</v>
      </c>
      <c r="R283" s="242" t="s">
        <v>619</v>
      </c>
      <c r="S283" s="242" t="s">
        <v>686</v>
      </c>
      <c r="T283" s="293" t="s">
        <v>1038</v>
      </c>
      <c r="U283" s="289" t="s">
        <v>645</v>
      </c>
      <c r="V283" s="289">
        <v>1</v>
      </c>
      <c r="W283" s="290">
        <v>1220000</v>
      </c>
      <c r="X283" s="242" t="s">
        <v>718</v>
      </c>
      <c r="Y283" s="89" t="s">
        <v>685</v>
      </c>
      <c r="Z283" s="275">
        <f t="shared" si="11"/>
        <v>1220000</v>
      </c>
    </row>
    <row r="284" spans="15:26" ht="30" x14ac:dyDescent="0.25">
      <c r="O284" s="90">
        <v>282</v>
      </c>
      <c r="P284" s="89" t="s">
        <v>388</v>
      </c>
      <c r="Q284" s="89">
        <v>2024</v>
      </c>
      <c r="R284" s="242" t="s">
        <v>616</v>
      </c>
      <c r="S284" s="294" t="s">
        <v>1039</v>
      </c>
      <c r="T284" s="294" t="s">
        <v>1040</v>
      </c>
      <c r="U284" s="252" t="s">
        <v>645</v>
      </c>
      <c r="V284" s="295">
        <v>2</v>
      </c>
      <c r="W284" s="296">
        <v>1350000</v>
      </c>
      <c r="X284" s="242" t="s">
        <v>745</v>
      </c>
      <c r="Y284" s="89" t="s">
        <v>634</v>
      </c>
      <c r="Z284" s="275">
        <f t="shared" si="11"/>
        <v>2700000</v>
      </c>
    </row>
    <row r="285" spans="15:26" ht="30" x14ac:dyDescent="0.25">
      <c r="O285" s="90">
        <v>283</v>
      </c>
      <c r="P285" s="89" t="s">
        <v>388</v>
      </c>
      <c r="Q285" s="89">
        <v>2024</v>
      </c>
      <c r="R285" s="242" t="s">
        <v>616</v>
      </c>
      <c r="S285" s="297" t="s">
        <v>819</v>
      </c>
      <c r="T285" s="297" t="s">
        <v>820</v>
      </c>
      <c r="U285" s="252" t="s">
        <v>645</v>
      </c>
      <c r="V285" s="295">
        <v>15</v>
      </c>
      <c r="W285" s="296">
        <v>7500</v>
      </c>
      <c r="X285" s="242" t="s">
        <v>730</v>
      </c>
      <c r="Y285" s="89" t="s">
        <v>634</v>
      </c>
      <c r="Z285" s="275">
        <f t="shared" si="11"/>
        <v>112500</v>
      </c>
    </row>
    <row r="286" spans="15:26" ht="30" x14ac:dyDescent="0.25">
      <c r="O286" s="90">
        <v>284</v>
      </c>
      <c r="P286" s="89" t="s">
        <v>388</v>
      </c>
      <c r="Q286" s="89">
        <v>2024</v>
      </c>
      <c r="R286" s="242" t="s">
        <v>616</v>
      </c>
      <c r="S286" s="294" t="s">
        <v>733</v>
      </c>
      <c r="T286" s="294" t="s">
        <v>734</v>
      </c>
      <c r="U286" s="252" t="s">
        <v>645</v>
      </c>
      <c r="V286" s="295">
        <v>60</v>
      </c>
      <c r="W286" s="296">
        <v>5000</v>
      </c>
      <c r="X286" s="242" t="s">
        <v>730</v>
      </c>
      <c r="Y286" s="89" t="s">
        <v>634</v>
      </c>
      <c r="Z286" s="275">
        <f t="shared" si="11"/>
        <v>300000</v>
      </c>
    </row>
    <row r="287" spans="15:26" ht="30" x14ac:dyDescent="0.25">
      <c r="O287" s="90">
        <v>285</v>
      </c>
      <c r="P287" s="89" t="s">
        <v>388</v>
      </c>
      <c r="Q287" s="89">
        <v>2024</v>
      </c>
      <c r="R287" s="242" t="s">
        <v>616</v>
      </c>
      <c r="S287" s="294" t="s">
        <v>1041</v>
      </c>
      <c r="T287" s="294" t="s">
        <v>1042</v>
      </c>
      <c r="U287" s="252" t="s">
        <v>645</v>
      </c>
      <c r="V287" s="295">
        <v>5</v>
      </c>
      <c r="W287" s="296">
        <v>100000</v>
      </c>
      <c r="X287" s="242" t="s">
        <v>730</v>
      </c>
      <c r="Y287" s="89" t="s">
        <v>634</v>
      </c>
      <c r="Z287" s="275">
        <f t="shared" si="11"/>
        <v>500000</v>
      </c>
    </row>
    <row r="288" spans="15:26" ht="30" x14ac:dyDescent="0.25">
      <c r="O288" s="90">
        <v>286</v>
      </c>
      <c r="P288" s="89" t="s">
        <v>388</v>
      </c>
      <c r="Q288" s="89">
        <v>2024</v>
      </c>
      <c r="R288" s="242" t="s">
        <v>616</v>
      </c>
      <c r="S288" s="294" t="s">
        <v>821</v>
      </c>
      <c r="T288" s="294" t="s">
        <v>822</v>
      </c>
      <c r="U288" s="252" t="s">
        <v>803</v>
      </c>
      <c r="V288" s="295">
        <v>8</v>
      </c>
      <c r="W288" s="296">
        <v>75000</v>
      </c>
      <c r="X288" s="242" t="s">
        <v>730</v>
      </c>
      <c r="Y288" s="89" t="s">
        <v>634</v>
      </c>
      <c r="Z288" s="275">
        <f t="shared" si="11"/>
        <v>600000</v>
      </c>
    </row>
    <row r="289" spans="15:26" ht="30" x14ac:dyDescent="0.25">
      <c r="O289" s="90">
        <v>287</v>
      </c>
      <c r="P289" s="89" t="s">
        <v>388</v>
      </c>
      <c r="Q289" s="89">
        <v>2024</v>
      </c>
      <c r="R289" s="242" t="s">
        <v>616</v>
      </c>
      <c r="S289" s="294" t="s">
        <v>823</v>
      </c>
      <c r="T289" s="294" t="s">
        <v>824</v>
      </c>
      <c r="U289" s="252" t="s">
        <v>803</v>
      </c>
      <c r="V289" s="295">
        <v>8</v>
      </c>
      <c r="W289" s="296">
        <v>75000</v>
      </c>
      <c r="X289" s="242" t="s">
        <v>730</v>
      </c>
      <c r="Y289" s="89" t="s">
        <v>634</v>
      </c>
      <c r="Z289" s="275">
        <f t="shared" si="11"/>
        <v>600000</v>
      </c>
    </row>
    <row r="290" spans="15:26" ht="30" x14ac:dyDescent="0.25">
      <c r="O290" s="90">
        <v>288</v>
      </c>
      <c r="P290" s="89" t="s">
        <v>388</v>
      </c>
      <c r="Q290" s="89">
        <v>2024</v>
      </c>
      <c r="R290" s="242" t="s">
        <v>616</v>
      </c>
      <c r="S290" s="294" t="s">
        <v>905</v>
      </c>
      <c r="T290" s="294" t="s">
        <v>906</v>
      </c>
      <c r="U290" s="252" t="s">
        <v>645</v>
      </c>
      <c r="V290" s="295">
        <v>2</v>
      </c>
      <c r="W290" s="296">
        <v>2400000</v>
      </c>
      <c r="X290" s="242" t="s">
        <v>730</v>
      </c>
      <c r="Y290" s="89" t="s">
        <v>634</v>
      </c>
      <c r="Z290" s="275">
        <f t="shared" si="11"/>
        <v>4800000</v>
      </c>
    </row>
    <row r="291" spans="15:26" ht="30" x14ac:dyDescent="0.25">
      <c r="O291" s="90">
        <v>289</v>
      </c>
      <c r="P291" s="89" t="s">
        <v>388</v>
      </c>
      <c r="Q291" s="89">
        <v>2024</v>
      </c>
      <c r="R291" s="242" t="s">
        <v>616</v>
      </c>
      <c r="S291" s="242" t="s">
        <v>686</v>
      </c>
      <c r="T291" s="298" t="s">
        <v>1043</v>
      </c>
      <c r="U291" s="252" t="s">
        <v>632</v>
      </c>
      <c r="V291" s="299">
        <v>1</v>
      </c>
      <c r="W291" s="296">
        <v>427500</v>
      </c>
      <c r="X291" s="242" t="s">
        <v>745</v>
      </c>
      <c r="Y291" s="89" t="s">
        <v>685</v>
      </c>
      <c r="Z291" s="275">
        <f t="shared" si="11"/>
        <v>427500</v>
      </c>
    </row>
    <row r="292" spans="15:26" ht="30" x14ac:dyDescent="0.25">
      <c r="O292" s="90">
        <v>290</v>
      </c>
      <c r="P292" s="89" t="s">
        <v>388</v>
      </c>
      <c r="Q292" s="89">
        <v>2024</v>
      </c>
      <c r="R292" s="242" t="s">
        <v>616</v>
      </c>
      <c r="S292" s="242" t="s">
        <v>686</v>
      </c>
      <c r="T292" s="298" t="s">
        <v>1044</v>
      </c>
      <c r="U292" s="252" t="s">
        <v>632</v>
      </c>
      <c r="V292" s="299">
        <v>1</v>
      </c>
      <c r="W292" s="296">
        <v>475000</v>
      </c>
      <c r="X292" s="242" t="s">
        <v>745</v>
      </c>
      <c r="Y292" s="89" t="s">
        <v>685</v>
      </c>
      <c r="Z292" s="275">
        <f t="shared" si="11"/>
        <v>475000</v>
      </c>
    </row>
    <row r="293" spans="15:26" ht="30" x14ac:dyDescent="0.25">
      <c r="O293" s="90">
        <v>291</v>
      </c>
      <c r="P293" s="89" t="s">
        <v>388</v>
      </c>
      <c r="Q293" s="89">
        <v>2024</v>
      </c>
      <c r="R293" s="242" t="s">
        <v>616</v>
      </c>
      <c r="S293" s="242" t="s">
        <v>686</v>
      </c>
      <c r="T293" s="298" t="s">
        <v>1045</v>
      </c>
      <c r="U293" s="252" t="s">
        <v>632</v>
      </c>
      <c r="V293" s="299">
        <v>1</v>
      </c>
      <c r="W293" s="296">
        <v>475000</v>
      </c>
      <c r="X293" s="242" t="s">
        <v>745</v>
      </c>
      <c r="Y293" s="89" t="s">
        <v>685</v>
      </c>
      <c r="Z293" s="275">
        <f t="shared" si="11"/>
        <v>475000</v>
      </c>
    </row>
    <row r="294" spans="15:26" ht="30" x14ac:dyDescent="0.25">
      <c r="O294" s="90">
        <v>292</v>
      </c>
      <c r="P294" s="89" t="s">
        <v>388</v>
      </c>
      <c r="Q294" s="89">
        <v>2024</v>
      </c>
      <c r="R294" s="242" t="s">
        <v>616</v>
      </c>
      <c r="S294" s="242" t="s">
        <v>686</v>
      </c>
      <c r="T294" s="298" t="s">
        <v>1046</v>
      </c>
      <c r="U294" s="252" t="s">
        <v>632</v>
      </c>
      <c r="V294" s="299">
        <v>1</v>
      </c>
      <c r="W294" s="296">
        <v>285000</v>
      </c>
      <c r="X294" s="242" t="s">
        <v>745</v>
      </c>
      <c r="Y294" s="89" t="s">
        <v>685</v>
      </c>
      <c r="Z294" s="275">
        <f t="shared" si="11"/>
        <v>285000</v>
      </c>
    </row>
    <row r="295" spans="15:26" ht="30" x14ac:dyDescent="0.25">
      <c r="O295" s="90">
        <v>293</v>
      </c>
      <c r="P295" s="89" t="s">
        <v>388</v>
      </c>
      <c r="Q295" s="89">
        <v>2024</v>
      </c>
      <c r="R295" s="242" t="s">
        <v>616</v>
      </c>
      <c r="S295" s="242" t="s">
        <v>686</v>
      </c>
      <c r="T295" s="298" t="s">
        <v>1047</v>
      </c>
      <c r="U295" s="252" t="s">
        <v>632</v>
      </c>
      <c r="V295" s="299">
        <v>1</v>
      </c>
      <c r="W295" s="296">
        <v>855000</v>
      </c>
      <c r="X295" s="242" t="s">
        <v>745</v>
      </c>
      <c r="Y295" s="89" t="s">
        <v>685</v>
      </c>
      <c r="Z295" s="275">
        <f t="shared" si="11"/>
        <v>855000</v>
      </c>
    </row>
    <row r="296" spans="15:26" ht="30" x14ac:dyDescent="0.25">
      <c r="O296" s="90">
        <v>294</v>
      </c>
      <c r="P296" s="89" t="s">
        <v>388</v>
      </c>
      <c r="Q296" s="89">
        <v>2024</v>
      </c>
      <c r="R296" s="242" t="s">
        <v>616</v>
      </c>
      <c r="S296" s="242" t="s">
        <v>686</v>
      </c>
      <c r="T296" s="298" t="s">
        <v>1048</v>
      </c>
      <c r="U296" s="252" t="s">
        <v>632</v>
      </c>
      <c r="V296" s="299">
        <v>1</v>
      </c>
      <c r="W296" s="296">
        <v>712500</v>
      </c>
      <c r="X296" s="242" t="s">
        <v>745</v>
      </c>
      <c r="Y296" s="89" t="s">
        <v>685</v>
      </c>
      <c r="Z296" s="275">
        <f t="shared" si="11"/>
        <v>712500</v>
      </c>
    </row>
    <row r="297" spans="15:26" ht="30" x14ac:dyDescent="0.25">
      <c r="O297" s="90">
        <v>295</v>
      </c>
      <c r="P297" s="89" t="s">
        <v>388</v>
      </c>
      <c r="Q297" s="89">
        <v>2024</v>
      </c>
      <c r="R297" s="242" t="s">
        <v>616</v>
      </c>
      <c r="S297" s="242" t="s">
        <v>686</v>
      </c>
      <c r="T297" s="298" t="s">
        <v>1049</v>
      </c>
      <c r="U297" s="262" t="s">
        <v>645</v>
      </c>
      <c r="V297" s="299">
        <v>1</v>
      </c>
      <c r="W297" s="296">
        <v>375000</v>
      </c>
      <c r="X297" s="242" t="s">
        <v>730</v>
      </c>
      <c r="Y297" s="89" t="s">
        <v>685</v>
      </c>
      <c r="Z297" s="275">
        <f t="shared" si="11"/>
        <v>375000</v>
      </c>
    </row>
    <row r="298" spans="15:26" ht="30" x14ac:dyDescent="0.25">
      <c r="O298" s="90">
        <v>296</v>
      </c>
      <c r="P298" s="89" t="s">
        <v>388</v>
      </c>
      <c r="Q298" s="89">
        <v>2024</v>
      </c>
      <c r="R298" s="242" t="s">
        <v>616</v>
      </c>
      <c r="S298" s="242" t="s">
        <v>686</v>
      </c>
      <c r="T298" s="300" t="s">
        <v>895</v>
      </c>
      <c r="U298" s="252" t="s">
        <v>896</v>
      </c>
      <c r="V298" s="299">
        <v>4</v>
      </c>
      <c r="W298" s="296">
        <v>50000</v>
      </c>
      <c r="X298" s="242" t="s">
        <v>730</v>
      </c>
      <c r="Y298" s="89" t="s">
        <v>685</v>
      </c>
      <c r="Z298" s="275">
        <f t="shared" si="11"/>
        <v>200000</v>
      </c>
    </row>
    <row r="299" spans="15:26" ht="30" x14ac:dyDescent="0.25">
      <c r="O299" s="90">
        <v>297</v>
      </c>
      <c r="P299" s="89" t="s">
        <v>388</v>
      </c>
      <c r="Q299" s="89">
        <v>2024</v>
      </c>
      <c r="R299" s="242" t="s">
        <v>616</v>
      </c>
      <c r="S299" s="242" t="s">
        <v>686</v>
      </c>
      <c r="T299" s="298" t="s">
        <v>809</v>
      </c>
      <c r="U299" s="252" t="s">
        <v>645</v>
      </c>
      <c r="V299" s="299">
        <v>2</v>
      </c>
      <c r="W299" s="296">
        <v>385000</v>
      </c>
      <c r="X299" s="242" t="s">
        <v>730</v>
      </c>
      <c r="Y299" s="89" t="s">
        <v>685</v>
      </c>
      <c r="Z299" s="275">
        <f t="shared" si="11"/>
        <v>770000</v>
      </c>
    </row>
  </sheetData>
  <mergeCells count="2">
    <mergeCell ref="C19:L19"/>
    <mergeCell ref="C20:L20"/>
  </mergeCells>
  <dataValidations count="1">
    <dataValidation type="list" allowBlank="1" showInputMessage="1" showErrorMessage="1" sqref="E1">
      <formula1>"2023,2024,2025,2026,2027,2028,2029,2030"</formula1>
    </dataValidation>
  </dataValidations>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XFD146"/>
  <sheetViews>
    <sheetView zoomScaleNormal="100" workbookViewId="0">
      <pane xSplit="5" ySplit="4" topLeftCell="F82" activePane="bottomRight" state="frozen"/>
      <selection activeCell="P60" sqref="P60"/>
      <selection pane="topRight" activeCell="P60" sqref="P60"/>
      <selection pane="bottomLeft" activeCell="P60" sqref="P60"/>
      <selection pane="bottomRight" activeCell="P60" sqref="P60"/>
    </sheetView>
  </sheetViews>
  <sheetFormatPr defaultColWidth="9.140625" defaultRowHeight="15" x14ac:dyDescent="0.25"/>
  <cols>
    <col min="1" max="1" width="4.7109375" style="13" customWidth="1"/>
    <col min="2" max="2" width="6" style="13" bestFit="1" customWidth="1"/>
    <col min="3" max="3" width="3.5703125" style="13" bestFit="1" customWidth="1"/>
    <col min="4" max="4" width="41" style="45" customWidth="1"/>
    <col min="5" max="5" width="23.140625" style="45" customWidth="1"/>
    <col min="6" max="15" width="11.7109375" style="46" customWidth="1"/>
    <col min="16" max="16" width="11.7109375" style="13" customWidth="1"/>
    <col min="17" max="17" width="47.42578125" style="13" customWidth="1"/>
    <col min="18" max="16384" width="9.140625" style="13"/>
  </cols>
  <sheetData>
    <row r="2" spans="2:17 16384:16384" x14ac:dyDescent="0.25">
      <c r="B2" s="124" t="s">
        <v>352</v>
      </c>
      <c r="C2" s="124"/>
      <c r="D2" s="124"/>
      <c r="E2" s="124"/>
      <c r="F2" s="124"/>
      <c r="G2" s="124"/>
      <c r="H2" s="124"/>
      <c r="I2" s="124"/>
      <c r="J2" s="124"/>
      <c r="K2" s="124"/>
      <c r="L2" s="124"/>
      <c r="M2" s="124"/>
      <c r="N2" s="124"/>
      <c r="O2" s="124"/>
    </row>
    <row r="3" spans="2:17 16384:16384" x14ac:dyDescent="0.25">
      <c r="B3" s="123" t="s">
        <v>353</v>
      </c>
      <c r="C3" s="123" t="s">
        <v>4</v>
      </c>
      <c r="D3" s="125" t="s">
        <v>354</v>
      </c>
      <c r="E3" s="125" t="s">
        <v>355</v>
      </c>
      <c r="F3" s="123" t="s">
        <v>356</v>
      </c>
      <c r="G3" s="123"/>
      <c r="H3" s="123"/>
      <c r="I3" s="123"/>
      <c r="J3" s="123"/>
      <c r="K3" s="123"/>
      <c r="L3" s="123"/>
      <c r="M3" s="123"/>
      <c r="N3" s="123"/>
      <c r="O3" s="123"/>
      <c r="P3" s="123" t="s">
        <v>357</v>
      </c>
      <c r="Q3" s="123" t="s">
        <v>358</v>
      </c>
    </row>
    <row r="4" spans="2:17 16384:16384" x14ac:dyDescent="0.25">
      <c r="B4" s="123"/>
      <c r="C4" s="123"/>
      <c r="D4" s="125"/>
      <c r="E4" s="125"/>
      <c r="F4" s="36" t="s">
        <v>359</v>
      </c>
      <c r="G4" s="37" t="s">
        <v>28</v>
      </c>
      <c r="H4" s="37" t="s">
        <v>360</v>
      </c>
      <c r="I4" s="37" t="s">
        <v>361</v>
      </c>
      <c r="J4" s="37" t="s">
        <v>362</v>
      </c>
      <c r="K4" s="37" t="s">
        <v>29</v>
      </c>
      <c r="L4" s="37" t="s">
        <v>363</v>
      </c>
      <c r="M4" s="37" t="s">
        <v>364</v>
      </c>
      <c r="N4" s="37" t="s">
        <v>26</v>
      </c>
      <c r="O4" s="37" t="s">
        <v>27</v>
      </c>
      <c r="P4" s="123"/>
      <c r="Q4" s="123"/>
    </row>
    <row r="5" spans="2:17 16384:16384" ht="45" x14ac:dyDescent="0.25">
      <c r="B5" s="122" t="s">
        <v>365</v>
      </c>
      <c r="C5" s="38">
        <v>1</v>
      </c>
      <c r="D5" s="39" t="s">
        <v>366</v>
      </c>
      <c r="E5" s="39" t="s">
        <v>367</v>
      </c>
      <c r="F5" s="40"/>
      <c r="G5" s="37" t="s">
        <v>368</v>
      </c>
      <c r="H5" s="40"/>
      <c r="I5" s="37" t="s">
        <v>368</v>
      </c>
      <c r="J5" s="40"/>
      <c r="K5" s="37" t="s">
        <v>368</v>
      </c>
      <c r="L5" s="40"/>
      <c r="M5" s="40"/>
      <c r="N5" s="40"/>
      <c r="O5" s="40"/>
      <c r="P5" s="123" t="s">
        <v>368</v>
      </c>
      <c r="Q5" s="41" t="s">
        <v>222</v>
      </c>
      <c r="XFD5" s="13">
        <f t="shared" ref="XFD5:XFD14" si="0">SUM(C5:XFC5)</f>
        <v>1</v>
      </c>
    </row>
    <row r="6" spans="2:17 16384:16384" x14ac:dyDescent="0.25">
      <c r="B6" s="122"/>
      <c r="C6" s="38">
        <v>2</v>
      </c>
      <c r="D6" s="39" t="s">
        <v>369</v>
      </c>
      <c r="E6" s="39" t="s">
        <v>370</v>
      </c>
      <c r="F6" s="40"/>
      <c r="G6" s="37" t="s">
        <v>368</v>
      </c>
      <c r="H6" s="40"/>
      <c r="I6" s="37" t="s">
        <v>368</v>
      </c>
      <c r="J6" s="40"/>
      <c r="K6" s="37" t="s">
        <v>368</v>
      </c>
      <c r="L6" s="40"/>
      <c r="M6" s="40"/>
      <c r="N6" s="40"/>
      <c r="O6" s="40"/>
      <c r="P6" s="123"/>
      <c r="Q6" s="41" t="s">
        <v>222</v>
      </c>
      <c r="XFD6" s="13">
        <f t="shared" si="0"/>
        <v>2</v>
      </c>
    </row>
    <row r="7" spans="2:17 16384:16384" ht="30" x14ac:dyDescent="0.25">
      <c r="B7" s="122"/>
      <c r="C7" s="38">
        <v>3</v>
      </c>
      <c r="D7" s="39" t="s">
        <v>371</v>
      </c>
      <c r="E7" s="39" t="s">
        <v>372</v>
      </c>
      <c r="F7" s="37" t="s">
        <v>368</v>
      </c>
      <c r="G7" s="40"/>
      <c r="H7" s="37" t="s">
        <v>368</v>
      </c>
      <c r="I7" s="37" t="s">
        <v>368</v>
      </c>
      <c r="J7" s="40"/>
      <c r="K7" s="37" t="s">
        <v>368</v>
      </c>
      <c r="L7" s="40"/>
      <c r="M7" s="40"/>
      <c r="N7" s="40"/>
      <c r="O7" s="40"/>
      <c r="P7" s="123"/>
      <c r="Q7" s="41" t="s">
        <v>222</v>
      </c>
      <c r="XFD7" s="13">
        <f t="shared" si="0"/>
        <v>3</v>
      </c>
    </row>
    <row r="8" spans="2:17 16384:16384" ht="30" x14ac:dyDescent="0.25">
      <c r="B8" s="122"/>
      <c r="C8" s="38">
        <v>4</v>
      </c>
      <c r="D8" s="39" t="s">
        <v>373</v>
      </c>
      <c r="E8" s="39" t="s">
        <v>372</v>
      </c>
      <c r="F8" s="37" t="s">
        <v>368</v>
      </c>
      <c r="G8" s="37" t="s">
        <v>368</v>
      </c>
      <c r="H8" s="40"/>
      <c r="I8" s="37" t="s">
        <v>368</v>
      </c>
      <c r="J8" s="40"/>
      <c r="K8" s="37" t="s">
        <v>368</v>
      </c>
      <c r="L8" s="40"/>
      <c r="M8" s="40"/>
      <c r="N8" s="40"/>
      <c r="O8" s="40"/>
      <c r="P8" s="123"/>
      <c r="Q8" s="41" t="s">
        <v>222</v>
      </c>
      <c r="XFD8" s="13">
        <f t="shared" si="0"/>
        <v>4</v>
      </c>
    </row>
    <row r="9" spans="2:17 16384:16384" x14ac:dyDescent="0.25">
      <c r="B9" s="122"/>
      <c r="C9" s="38">
        <v>5</v>
      </c>
      <c r="D9" s="39" t="s">
        <v>374</v>
      </c>
      <c r="E9" s="39" t="s">
        <v>375</v>
      </c>
      <c r="F9" s="37" t="s">
        <v>368</v>
      </c>
      <c r="G9" s="37" t="s">
        <v>368</v>
      </c>
      <c r="H9" s="40"/>
      <c r="I9" s="37" t="s">
        <v>368</v>
      </c>
      <c r="J9" s="40"/>
      <c r="K9" s="37" t="s">
        <v>368</v>
      </c>
      <c r="L9" s="40"/>
      <c r="M9" s="40"/>
      <c r="N9" s="40"/>
      <c r="O9" s="40"/>
      <c r="P9" s="123"/>
      <c r="Q9" s="41" t="s">
        <v>222</v>
      </c>
      <c r="XFD9" s="13">
        <f t="shared" si="0"/>
        <v>5</v>
      </c>
    </row>
    <row r="10" spans="2:17 16384:16384" ht="30" x14ac:dyDescent="0.25">
      <c r="B10" s="122"/>
      <c r="C10" s="38">
        <v>6</v>
      </c>
      <c r="D10" s="39" t="s">
        <v>376</v>
      </c>
      <c r="E10" s="39" t="s">
        <v>377</v>
      </c>
      <c r="F10" s="37" t="s">
        <v>368</v>
      </c>
      <c r="G10" s="37" t="s">
        <v>368</v>
      </c>
      <c r="H10" s="40"/>
      <c r="I10" s="37" t="s">
        <v>368</v>
      </c>
      <c r="J10" s="40"/>
      <c r="K10" s="37" t="s">
        <v>368</v>
      </c>
      <c r="L10" s="40"/>
      <c r="M10" s="40"/>
      <c r="N10" s="40"/>
      <c r="O10" s="40"/>
      <c r="P10" s="123"/>
      <c r="Q10" s="41" t="s">
        <v>222</v>
      </c>
      <c r="XFD10" s="13">
        <f t="shared" si="0"/>
        <v>6</v>
      </c>
    </row>
    <row r="11" spans="2:17 16384:16384" ht="30" x14ac:dyDescent="0.25">
      <c r="B11" s="122"/>
      <c r="C11" s="38">
        <v>7</v>
      </c>
      <c r="D11" s="39" t="s">
        <v>378</v>
      </c>
      <c r="E11" s="39" t="s">
        <v>379</v>
      </c>
      <c r="F11" s="37" t="s">
        <v>368</v>
      </c>
      <c r="G11" s="40"/>
      <c r="H11" s="40"/>
      <c r="I11" s="40"/>
      <c r="J11" s="40"/>
      <c r="K11" s="40"/>
      <c r="L11" s="40"/>
      <c r="M11" s="40"/>
      <c r="N11" s="37" t="s">
        <v>368</v>
      </c>
      <c r="O11" s="40"/>
      <c r="P11" s="123"/>
      <c r="Q11" s="41" t="s">
        <v>222</v>
      </c>
      <c r="XFD11" s="13">
        <f t="shared" si="0"/>
        <v>7</v>
      </c>
    </row>
    <row r="12" spans="2:17 16384:16384" ht="30" x14ac:dyDescent="0.25">
      <c r="B12" s="122"/>
      <c r="C12" s="38">
        <v>8</v>
      </c>
      <c r="D12" s="39" t="s">
        <v>380</v>
      </c>
      <c r="E12" s="39" t="s">
        <v>372</v>
      </c>
      <c r="F12" s="37" t="s">
        <v>368</v>
      </c>
      <c r="G12" s="40"/>
      <c r="H12" s="40"/>
      <c r="I12" s="37" t="s">
        <v>368</v>
      </c>
      <c r="J12" s="40"/>
      <c r="K12" s="40"/>
      <c r="L12" s="40"/>
      <c r="M12" s="40"/>
      <c r="N12" s="40"/>
      <c r="O12" s="40"/>
      <c r="P12" s="123"/>
      <c r="Q12" s="41" t="s">
        <v>222</v>
      </c>
      <c r="XFD12" s="13">
        <f t="shared" si="0"/>
        <v>8</v>
      </c>
    </row>
    <row r="13" spans="2:17 16384:16384" ht="60" x14ac:dyDescent="0.25">
      <c r="B13" s="122"/>
      <c r="C13" s="38">
        <v>9</v>
      </c>
      <c r="D13" s="39" t="s">
        <v>381</v>
      </c>
      <c r="E13" s="39" t="s">
        <v>382</v>
      </c>
      <c r="F13" s="37" t="s">
        <v>368</v>
      </c>
      <c r="G13" s="37" t="s">
        <v>368</v>
      </c>
      <c r="H13" s="37" t="s">
        <v>368</v>
      </c>
      <c r="I13" s="37" t="s">
        <v>368</v>
      </c>
      <c r="J13" s="37" t="s">
        <v>368</v>
      </c>
      <c r="K13" s="37" t="s">
        <v>368</v>
      </c>
      <c r="L13" s="37" t="s">
        <v>368</v>
      </c>
      <c r="M13" s="37" t="s">
        <v>368</v>
      </c>
      <c r="N13" s="37" t="s">
        <v>368</v>
      </c>
      <c r="O13" s="37" t="s">
        <v>368</v>
      </c>
      <c r="P13" s="123"/>
      <c r="Q13" s="41" t="s">
        <v>222</v>
      </c>
      <c r="XFD13" s="13">
        <f t="shared" si="0"/>
        <v>9</v>
      </c>
    </row>
    <row r="14" spans="2:17 16384:16384" ht="60" x14ac:dyDescent="0.25">
      <c r="B14" s="122"/>
      <c r="C14" s="38">
        <v>10</v>
      </c>
      <c r="D14" s="39" t="s">
        <v>383</v>
      </c>
      <c r="E14" s="39" t="s">
        <v>382</v>
      </c>
      <c r="F14" s="37" t="s">
        <v>368</v>
      </c>
      <c r="G14" s="37" t="s">
        <v>368</v>
      </c>
      <c r="H14" s="37" t="s">
        <v>368</v>
      </c>
      <c r="I14" s="37" t="s">
        <v>368</v>
      </c>
      <c r="J14" s="37" t="s">
        <v>368</v>
      </c>
      <c r="K14" s="37" t="s">
        <v>368</v>
      </c>
      <c r="L14" s="37" t="s">
        <v>368</v>
      </c>
      <c r="M14" s="37" t="s">
        <v>368</v>
      </c>
      <c r="N14" s="37" t="s">
        <v>368</v>
      </c>
      <c r="O14" s="37" t="s">
        <v>368</v>
      </c>
      <c r="P14" s="123"/>
      <c r="Q14" s="41" t="s">
        <v>222</v>
      </c>
      <c r="XFD14" s="13">
        <f t="shared" si="0"/>
        <v>10</v>
      </c>
    </row>
    <row r="15" spans="2:17 16384:16384" x14ac:dyDescent="0.25">
      <c r="B15" s="42"/>
      <c r="C15" s="42"/>
      <c r="D15" s="43"/>
      <c r="E15" s="43"/>
      <c r="F15" s="44"/>
      <c r="G15" s="44"/>
      <c r="H15" s="44"/>
      <c r="I15" s="44"/>
      <c r="J15" s="44"/>
      <c r="K15" s="44"/>
      <c r="L15" s="44"/>
      <c r="M15" s="44"/>
      <c r="N15" s="44"/>
      <c r="O15" s="44"/>
      <c r="P15" s="42"/>
      <c r="Q15" s="42"/>
    </row>
    <row r="16" spans="2:17 16384:16384" x14ac:dyDescent="0.25">
      <c r="B16" s="42"/>
      <c r="C16" s="42"/>
      <c r="D16" s="43"/>
      <c r="E16" s="43"/>
      <c r="F16" s="44"/>
      <c r="G16" s="44"/>
      <c r="H16" s="44"/>
      <c r="I16" s="44"/>
      <c r="J16" s="44"/>
      <c r="K16" s="44"/>
      <c r="L16" s="44"/>
      <c r="M16" s="44"/>
      <c r="N16" s="44"/>
      <c r="O16" s="44"/>
      <c r="P16" s="42"/>
      <c r="Q16" s="42"/>
    </row>
    <row r="17" spans="2:17" ht="45" x14ac:dyDescent="0.25">
      <c r="B17" s="122" t="s">
        <v>384</v>
      </c>
      <c r="C17" s="38">
        <v>1</v>
      </c>
      <c r="D17" s="39" t="s">
        <v>366</v>
      </c>
      <c r="E17" s="39" t="s">
        <v>367</v>
      </c>
      <c r="F17" s="40"/>
      <c r="G17" s="37" t="s">
        <v>368</v>
      </c>
      <c r="H17" s="40"/>
      <c r="I17" s="37" t="s">
        <v>368</v>
      </c>
      <c r="J17" s="40"/>
      <c r="K17" s="37" t="s">
        <v>368</v>
      </c>
      <c r="L17" s="40"/>
      <c r="M17" s="40"/>
      <c r="N17" s="40"/>
      <c r="O17" s="40"/>
      <c r="P17" s="123" t="s">
        <v>368</v>
      </c>
      <c r="Q17" s="41" t="s">
        <v>222</v>
      </c>
    </row>
    <row r="18" spans="2:17" x14ac:dyDescent="0.25">
      <c r="B18" s="122"/>
      <c r="C18" s="38">
        <v>2</v>
      </c>
      <c r="D18" s="39" t="s">
        <v>369</v>
      </c>
      <c r="E18" s="39" t="s">
        <v>370</v>
      </c>
      <c r="F18" s="40"/>
      <c r="G18" s="37" t="s">
        <v>368</v>
      </c>
      <c r="H18" s="40"/>
      <c r="I18" s="37" t="s">
        <v>368</v>
      </c>
      <c r="J18" s="40"/>
      <c r="K18" s="37" t="s">
        <v>368</v>
      </c>
      <c r="L18" s="40"/>
      <c r="M18" s="40"/>
      <c r="N18" s="40"/>
      <c r="O18" s="40"/>
      <c r="P18" s="123"/>
      <c r="Q18" s="41" t="s">
        <v>222</v>
      </c>
    </row>
    <row r="19" spans="2:17" ht="30" x14ac:dyDescent="0.25">
      <c r="B19" s="122"/>
      <c r="C19" s="38">
        <v>3</v>
      </c>
      <c r="D19" s="39" t="s">
        <v>371</v>
      </c>
      <c r="E19" s="39" t="s">
        <v>372</v>
      </c>
      <c r="F19" s="37" t="s">
        <v>368</v>
      </c>
      <c r="G19" s="40"/>
      <c r="H19" s="37" t="s">
        <v>368</v>
      </c>
      <c r="I19" s="37" t="s">
        <v>368</v>
      </c>
      <c r="J19" s="40"/>
      <c r="K19" s="37" t="s">
        <v>368</v>
      </c>
      <c r="L19" s="40"/>
      <c r="M19" s="40"/>
      <c r="N19" s="40"/>
      <c r="O19" s="40"/>
      <c r="P19" s="123"/>
      <c r="Q19" s="41" t="s">
        <v>222</v>
      </c>
    </row>
    <row r="20" spans="2:17" ht="30" x14ac:dyDescent="0.25">
      <c r="B20" s="122"/>
      <c r="C20" s="38">
        <v>4</v>
      </c>
      <c r="D20" s="39" t="s">
        <v>373</v>
      </c>
      <c r="E20" s="39" t="s">
        <v>372</v>
      </c>
      <c r="F20" s="37" t="s">
        <v>368</v>
      </c>
      <c r="G20" s="37" t="s">
        <v>368</v>
      </c>
      <c r="H20" s="40"/>
      <c r="I20" s="37" t="s">
        <v>368</v>
      </c>
      <c r="J20" s="40"/>
      <c r="K20" s="37" t="s">
        <v>368</v>
      </c>
      <c r="L20" s="40"/>
      <c r="M20" s="40"/>
      <c r="N20" s="40"/>
      <c r="O20" s="40"/>
      <c r="P20" s="123"/>
      <c r="Q20" s="41" t="s">
        <v>222</v>
      </c>
    </row>
    <row r="21" spans="2:17" x14ac:dyDescent="0.25">
      <c r="B21" s="122"/>
      <c r="C21" s="38">
        <v>5</v>
      </c>
      <c r="D21" s="39" t="s">
        <v>374</v>
      </c>
      <c r="E21" s="39" t="s">
        <v>375</v>
      </c>
      <c r="F21" s="37" t="s">
        <v>368</v>
      </c>
      <c r="G21" s="37" t="s">
        <v>368</v>
      </c>
      <c r="H21" s="40"/>
      <c r="I21" s="37" t="s">
        <v>368</v>
      </c>
      <c r="J21" s="40"/>
      <c r="K21" s="37" t="s">
        <v>368</v>
      </c>
      <c r="L21" s="40"/>
      <c r="M21" s="40"/>
      <c r="N21" s="40"/>
      <c r="O21" s="40"/>
      <c r="P21" s="123"/>
      <c r="Q21" s="41" t="s">
        <v>222</v>
      </c>
    </row>
    <row r="22" spans="2:17" ht="30" x14ac:dyDescent="0.25">
      <c r="B22" s="122"/>
      <c r="C22" s="38">
        <v>6</v>
      </c>
      <c r="D22" s="39" t="s">
        <v>376</v>
      </c>
      <c r="E22" s="39" t="s">
        <v>377</v>
      </c>
      <c r="F22" s="37" t="s">
        <v>368</v>
      </c>
      <c r="G22" s="37" t="s">
        <v>368</v>
      </c>
      <c r="H22" s="40"/>
      <c r="I22" s="37" t="s">
        <v>368</v>
      </c>
      <c r="J22" s="40"/>
      <c r="K22" s="37" t="s">
        <v>368</v>
      </c>
      <c r="L22" s="40"/>
      <c r="M22" s="40"/>
      <c r="N22" s="40"/>
      <c r="O22" s="40"/>
      <c r="P22" s="123"/>
      <c r="Q22" s="41" t="s">
        <v>222</v>
      </c>
    </row>
    <row r="23" spans="2:17" ht="30" x14ac:dyDescent="0.25">
      <c r="B23" s="122"/>
      <c r="C23" s="38">
        <v>7</v>
      </c>
      <c r="D23" s="39" t="s">
        <v>378</v>
      </c>
      <c r="E23" s="39" t="s">
        <v>379</v>
      </c>
      <c r="F23" s="37" t="s">
        <v>368</v>
      </c>
      <c r="G23" s="40"/>
      <c r="H23" s="40"/>
      <c r="I23" s="40"/>
      <c r="J23" s="40"/>
      <c r="K23" s="40"/>
      <c r="L23" s="40"/>
      <c r="M23" s="40"/>
      <c r="N23" s="37" t="s">
        <v>368</v>
      </c>
      <c r="O23" s="40"/>
      <c r="P23" s="123"/>
      <c r="Q23" s="41" t="s">
        <v>222</v>
      </c>
    </row>
    <row r="24" spans="2:17" ht="30" x14ac:dyDescent="0.25">
      <c r="B24" s="122"/>
      <c r="C24" s="38">
        <v>8</v>
      </c>
      <c r="D24" s="39" t="s">
        <v>380</v>
      </c>
      <c r="E24" s="39" t="s">
        <v>372</v>
      </c>
      <c r="F24" s="37" t="s">
        <v>368</v>
      </c>
      <c r="G24" s="40"/>
      <c r="H24" s="40"/>
      <c r="I24" s="37" t="s">
        <v>368</v>
      </c>
      <c r="J24" s="40"/>
      <c r="K24" s="40"/>
      <c r="L24" s="40"/>
      <c r="M24" s="40"/>
      <c r="N24" s="40"/>
      <c r="O24" s="40"/>
      <c r="P24" s="123"/>
      <c r="Q24" s="41" t="s">
        <v>222</v>
      </c>
    </row>
    <row r="25" spans="2:17" ht="60" x14ac:dyDescent="0.25">
      <c r="B25" s="122"/>
      <c r="C25" s="38">
        <v>9</v>
      </c>
      <c r="D25" s="39" t="s">
        <v>381</v>
      </c>
      <c r="E25" s="39" t="s">
        <v>382</v>
      </c>
      <c r="F25" s="37" t="s">
        <v>368</v>
      </c>
      <c r="G25" s="37" t="s">
        <v>368</v>
      </c>
      <c r="H25" s="37" t="s">
        <v>368</v>
      </c>
      <c r="I25" s="37" t="s">
        <v>368</v>
      </c>
      <c r="J25" s="37" t="s">
        <v>368</v>
      </c>
      <c r="K25" s="37" t="s">
        <v>368</v>
      </c>
      <c r="L25" s="37" t="s">
        <v>368</v>
      </c>
      <c r="M25" s="37" t="s">
        <v>368</v>
      </c>
      <c r="N25" s="37" t="s">
        <v>368</v>
      </c>
      <c r="O25" s="37" t="s">
        <v>368</v>
      </c>
      <c r="P25" s="123"/>
      <c r="Q25" s="41" t="s">
        <v>222</v>
      </c>
    </row>
    <row r="26" spans="2:17" ht="60" x14ac:dyDescent="0.25">
      <c r="B26" s="122"/>
      <c r="C26" s="38">
        <v>10</v>
      </c>
      <c r="D26" s="39" t="s">
        <v>383</v>
      </c>
      <c r="E26" s="39" t="s">
        <v>382</v>
      </c>
      <c r="F26" s="37" t="s">
        <v>368</v>
      </c>
      <c r="G26" s="37" t="s">
        <v>368</v>
      </c>
      <c r="H26" s="37" t="s">
        <v>368</v>
      </c>
      <c r="I26" s="37" t="s">
        <v>368</v>
      </c>
      <c r="J26" s="37" t="s">
        <v>368</v>
      </c>
      <c r="K26" s="37" t="s">
        <v>368</v>
      </c>
      <c r="L26" s="37" t="s">
        <v>368</v>
      </c>
      <c r="M26" s="37" t="s">
        <v>368</v>
      </c>
      <c r="N26" s="37" t="s">
        <v>368</v>
      </c>
      <c r="O26" s="37" t="s">
        <v>368</v>
      </c>
      <c r="P26" s="123"/>
      <c r="Q26" s="41" t="s">
        <v>222</v>
      </c>
    </row>
    <row r="27" spans="2:17" x14ac:dyDescent="0.25">
      <c r="B27" s="42"/>
      <c r="C27" s="42"/>
      <c r="D27" s="43"/>
      <c r="E27" s="43"/>
      <c r="F27" s="44"/>
      <c r="G27" s="44"/>
      <c r="H27" s="44"/>
      <c r="I27" s="44"/>
      <c r="J27" s="44"/>
      <c r="K27" s="44"/>
      <c r="L27" s="44"/>
      <c r="M27" s="44"/>
      <c r="N27" s="44"/>
      <c r="O27" s="44"/>
      <c r="P27" s="42"/>
      <c r="Q27" s="42"/>
    </row>
    <row r="28" spans="2:17" x14ac:dyDescent="0.25">
      <c r="B28" s="42"/>
      <c r="C28" s="42"/>
      <c r="D28" s="43"/>
      <c r="E28" s="43"/>
      <c r="F28" s="44"/>
      <c r="G28" s="44"/>
      <c r="H28" s="44"/>
      <c r="I28" s="44"/>
      <c r="J28" s="44"/>
      <c r="K28" s="44"/>
      <c r="L28" s="44"/>
      <c r="M28" s="44"/>
      <c r="N28" s="44"/>
      <c r="O28" s="44"/>
      <c r="P28" s="42"/>
      <c r="Q28" s="42"/>
    </row>
    <row r="29" spans="2:17" ht="45" x14ac:dyDescent="0.25">
      <c r="B29" s="122" t="s">
        <v>385</v>
      </c>
      <c r="C29" s="38">
        <v>1</v>
      </c>
      <c r="D29" s="39" t="s">
        <v>366</v>
      </c>
      <c r="E29" s="39" t="s">
        <v>367</v>
      </c>
      <c r="F29" s="40"/>
      <c r="G29" s="37" t="s">
        <v>368</v>
      </c>
      <c r="H29" s="40"/>
      <c r="I29" s="37" t="s">
        <v>368</v>
      </c>
      <c r="J29" s="40"/>
      <c r="K29" s="37" t="s">
        <v>368</v>
      </c>
      <c r="L29" s="40"/>
      <c r="M29" s="40"/>
      <c r="N29" s="40"/>
      <c r="O29" s="40"/>
      <c r="P29" s="123" t="s">
        <v>368</v>
      </c>
      <c r="Q29" s="41" t="s">
        <v>222</v>
      </c>
    </row>
    <row r="30" spans="2:17" x14ac:dyDescent="0.25">
      <c r="B30" s="122"/>
      <c r="C30" s="38">
        <v>2</v>
      </c>
      <c r="D30" s="39" t="s">
        <v>369</v>
      </c>
      <c r="E30" s="39" t="s">
        <v>370</v>
      </c>
      <c r="F30" s="40"/>
      <c r="G30" s="37" t="s">
        <v>368</v>
      </c>
      <c r="H30" s="40"/>
      <c r="I30" s="37" t="s">
        <v>368</v>
      </c>
      <c r="J30" s="40"/>
      <c r="K30" s="37" t="s">
        <v>368</v>
      </c>
      <c r="L30" s="40"/>
      <c r="M30" s="40"/>
      <c r="N30" s="40"/>
      <c r="O30" s="40"/>
      <c r="P30" s="123"/>
      <c r="Q30" s="41" t="s">
        <v>222</v>
      </c>
    </row>
    <row r="31" spans="2:17" ht="30" x14ac:dyDescent="0.25">
      <c r="B31" s="122"/>
      <c r="C31" s="38">
        <v>3</v>
      </c>
      <c r="D31" s="39" t="s">
        <v>371</v>
      </c>
      <c r="E31" s="39" t="s">
        <v>372</v>
      </c>
      <c r="F31" s="37" t="s">
        <v>368</v>
      </c>
      <c r="G31" s="40"/>
      <c r="H31" s="37" t="s">
        <v>368</v>
      </c>
      <c r="I31" s="37" t="s">
        <v>368</v>
      </c>
      <c r="J31" s="40"/>
      <c r="K31" s="37" t="s">
        <v>368</v>
      </c>
      <c r="L31" s="40"/>
      <c r="M31" s="40"/>
      <c r="N31" s="40"/>
      <c r="O31" s="40"/>
      <c r="P31" s="123"/>
      <c r="Q31" s="41" t="s">
        <v>222</v>
      </c>
    </row>
    <row r="32" spans="2:17" ht="30" x14ac:dyDescent="0.25">
      <c r="B32" s="122"/>
      <c r="C32" s="38">
        <v>4</v>
      </c>
      <c r="D32" s="39" t="s">
        <v>373</v>
      </c>
      <c r="E32" s="39" t="s">
        <v>372</v>
      </c>
      <c r="F32" s="37" t="s">
        <v>368</v>
      </c>
      <c r="G32" s="37" t="s">
        <v>368</v>
      </c>
      <c r="H32" s="40"/>
      <c r="I32" s="37" t="s">
        <v>368</v>
      </c>
      <c r="J32" s="40"/>
      <c r="K32" s="37" t="s">
        <v>368</v>
      </c>
      <c r="L32" s="40"/>
      <c r="M32" s="40"/>
      <c r="N32" s="40"/>
      <c r="O32" s="40"/>
      <c r="P32" s="123"/>
      <c r="Q32" s="41" t="s">
        <v>222</v>
      </c>
    </row>
    <row r="33" spans="2:17" x14ac:dyDescent="0.25">
      <c r="B33" s="122"/>
      <c r="C33" s="38">
        <v>5</v>
      </c>
      <c r="D33" s="39" t="s">
        <v>374</v>
      </c>
      <c r="E33" s="39" t="s">
        <v>375</v>
      </c>
      <c r="F33" s="37" t="s">
        <v>368</v>
      </c>
      <c r="G33" s="37" t="s">
        <v>368</v>
      </c>
      <c r="H33" s="40"/>
      <c r="I33" s="37" t="s">
        <v>368</v>
      </c>
      <c r="J33" s="40"/>
      <c r="K33" s="37" t="s">
        <v>368</v>
      </c>
      <c r="L33" s="40"/>
      <c r="M33" s="40"/>
      <c r="N33" s="40"/>
      <c r="O33" s="40"/>
      <c r="P33" s="123"/>
      <c r="Q33" s="41" t="s">
        <v>222</v>
      </c>
    </row>
    <row r="34" spans="2:17" ht="30" x14ac:dyDescent="0.25">
      <c r="B34" s="122"/>
      <c r="C34" s="38">
        <v>6</v>
      </c>
      <c r="D34" s="39" t="s">
        <v>376</v>
      </c>
      <c r="E34" s="39" t="s">
        <v>377</v>
      </c>
      <c r="F34" s="37" t="s">
        <v>368</v>
      </c>
      <c r="G34" s="37" t="s">
        <v>368</v>
      </c>
      <c r="H34" s="40"/>
      <c r="I34" s="37" t="s">
        <v>368</v>
      </c>
      <c r="J34" s="40"/>
      <c r="K34" s="37" t="s">
        <v>368</v>
      </c>
      <c r="L34" s="40"/>
      <c r="M34" s="40"/>
      <c r="N34" s="40"/>
      <c r="O34" s="40"/>
      <c r="P34" s="123"/>
      <c r="Q34" s="41" t="s">
        <v>222</v>
      </c>
    </row>
    <row r="35" spans="2:17" ht="30" x14ac:dyDescent="0.25">
      <c r="B35" s="122"/>
      <c r="C35" s="38">
        <v>7</v>
      </c>
      <c r="D35" s="39" t="s">
        <v>378</v>
      </c>
      <c r="E35" s="39" t="s">
        <v>379</v>
      </c>
      <c r="F35" s="37" t="s">
        <v>368</v>
      </c>
      <c r="G35" s="40"/>
      <c r="H35" s="40"/>
      <c r="I35" s="40"/>
      <c r="J35" s="40"/>
      <c r="K35" s="40"/>
      <c r="L35" s="40"/>
      <c r="M35" s="40"/>
      <c r="N35" s="37" t="s">
        <v>368</v>
      </c>
      <c r="O35" s="40"/>
      <c r="P35" s="123"/>
      <c r="Q35" s="41" t="s">
        <v>222</v>
      </c>
    </row>
    <row r="36" spans="2:17" ht="30" x14ac:dyDescent="0.25">
      <c r="B36" s="122"/>
      <c r="C36" s="38">
        <v>8</v>
      </c>
      <c r="D36" s="39" t="s">
        <v>380</v>
      </c>
      <c r="E36" s="39" t="s">
        <v>372</v>
      </c>
      <c r="F36" s="37" t="s">
        <v>368</v>
      </c>
      <c r="G36" s="40"/>
      <c r="H36" s="40"/>
      <c r="I36" s="37" t="s">
        <v>368</v>
      </c>
      <c r="J36" s="40"/>
      <c r="K36" s="40"/>
      <c r="L36" s="40"/>
      <c r="M36" s="40"/>
      <c r="N36" s="40"/>
      <c r="O36" s="40"/>
      <c r="P36" s="123"/>
      <c r="Q36" s="41" t="s">
        <v>222</v>
      </c>
    </row>
    <row r="37" spans="2:17" ht="60" x14ac:dyDescent="0.25">
      <c r="B37" s="122"/>
      <c r="C37" s="38">
        <v>9</v>
      </c>
      <c r="D37" s="39" t="s">
        <v>381</v>
      </c>
      <c r="E37" s="39" t="s">
        <v>382</v>
      </c>
      <c r="F37" s="37" t="s">
        <v>368</v>
      </c>
      <c r="G37" s="37" t="s">
        <v>368</v>
      </c>
      <c r="H37" s="37" t="s">
        <v>368</v>
      </c>
      <c r="I37" s="37" t="s">
        <v>368</v>
      </c>
      <c r="J37" s="37" t="s">
        <v>368</v>
      </c>
      <c r="K37" s="37" t="s">
        <v>368</v>
      </c>
      <c r="L37" s="37" t="s">
        <v>368</v>
      </c>
      <c r="M37" s="37" t="s">
        <v>368</v>
      </c>
      <c r="N37" s="37" t="s">
        <v>368</v>
      </c>
      <c r="O37" s="37" t="s">
        <v>368</v>
      </c>
      <c r="P37" s="123"/>
      <c r="Q37" s="41" t="s">
        <v>222</v>
      </c>
    </row>
    <row r="38" spans="2:17" ht="60" x14ac:dyDescent="0.25">
      <c r="B38" s="122"/>
      <c r="C38" s="38">
        <v>10</v>
      </c>
      <c r="D38" s="39" t="s">
        <v>383</v>
      </c>
      <c r="E38" s="39" t="s">
        <v>382</v>
      </c>
      <c r="F38" s="37" t="s">
        <v>368</v>
      </c>
      <c r="G38" s="37" t="s">
        <v>368</v>
      </c>
      <c r="H38" s="37" t="s">
        <v>368</v>
      </c>
      <c r="I38" s="37" t="s">
        <v>368</v>
      </c>
      <c r="J38" s="37" t="s">
        <v>368</v>
      </c>
      <c r="K38" s="37" t="s">
        <v>368</v>
      </c>
      <c r="L38" s="37" t="s">
        <v>368</v>
      </c>
      <c r="M38" s="37" t="s">
        <v>368</v>
      </c>
      <c r="N38" s="37" t="s">
        <v>368</v>
      </c>
      <c r="O38" s="37" t="s">
        <v>368</v>
      </c>
      <c r="P38" s="123"/>
      <c r="Q38" s="41" t="s">
        <v>222</v>
      </c>
    </row>
    <row r="39" spans="2:17" x14ac:dyDescent="0.25">
      <c r="B39" s="42"/>
      <c r="C39" s="42"/>
      <c r="D39" s="43"/>
      <c r="E39" s="43"/>
      <c r="F39" s="44"/>
      <c r="G39" s="44"/>
      <c r="H39" s="44"/>
      <c r="I39" s="44"/>
      <c r="J39" s="44"/>
      <c r="K39" s="44"/>
      <c r="L39" s="44"/>
      <c r="M39" s="44"/>
      <c r="N39" s="44"/>
      <c r="O39" s="44"/>
      <c r="P39" s="42"/>
      <c r="Q39" s="42"/>
    </row>
    <row r="40" spans="2:17" x14ac:dyDescent="0.25">
      <c r="B40" s="42"/>
      <c r="C40" s="42"/>
      <c r="D40" s="43"/>
      <c r="E40" s="43"/>
      <c r="F40" s="44"/>
      <c r="G40" s="44"/>
      <c r="H40" s="44"/>
      <c r="I40" s="44"/>
      <c r="J40" s="44"/>
      <c r="K40" s="44"/>
      <c r="L40" s="44"/>
      <c r="M40" s="44"/>
      <c r="N40" s="44"/>
      <c r="O40" s="44"/>
      <c r="P40" s="42"/>
      <c r="Q40" s="42"/>
    </row>
    <row r="41" spans="2:17" ht="45" x14ac:dyDescent="0.25">
      <c r="B41" s="122" t="s">
        <v>386</v>
      </c>
      <c r="C41" s="38">
        <v>1</v>
      </c>
      <c r="D41" s="39" t="s">
        <v>366</v>
      </c>
      <c r="E41" s="39" t="s">
        <v>367</v>
      </c>
      <c r="F41" s="40"/>
      <c r="G41" s="37" t="s">
        <v>368</v>
      </c>
      <c r="H41" s="40"/>
      <c r="I41" s="37" t="s">
        <v>368</v>
      </c>
      <c r="J41" s="40"/>
      <c r="K41" s="37" t="s">
        <v>368</v>
      </c>
      <c r="L41" s="40"/>
      <c r="M41" s="40"/>
      <c r="N41" s="40"/>
      <c r="O41" s="40"/>
      <c r="P41" s="123" t="s">
        <v>368</v>
      </c>
      <c r="Q41" s="41" t="s">
        <v>222</v>
      </c>
    </row>
    <row r="42" spans="2:17" x14ac:dyDescent="0.25">
      <c r="B42" s="122"/>
      <c r="C42" s="38">
        <v>2</v>
      </c>
      <c r="D42" s="39" t="s">
        <v>369</v>
      </c>
      <c r="E42" s="39" t="s">
        <v>370</v>
      </c>
      <c r="F42" s="40"/>
      <c r="G42" s="37" t="s">
        <v>368</v>
      </c>
      <c r="H42" s="40"/>
      <c r="I42" s="37" t="s">
        <v>368</v>
      </c>
      <c r="J42" s="40"/>
      <c r="K42" s="37" t="s">
        <v>368</v>
      </c>
      <c r="L42" s="40"/>
      <c r="M42" s="40"/>
      <c r="N42" s="40"/>
      <c r="O42" s="40"/>
      <c r="P42" s="123"/>
      <c r="Q42" s="41" t="s">
        <v>222</v>
      </c>
    </row>
    <row r="43" spans="2:17" ht="30" x14ac:dyDescent="0.25">
      <c r="B43" s="122"/>
      <c r="C43" s="38">
        <v>3</v>
      </c>
      <c r="D43" s="39" t="s">
        <v>371</v>
      </c>
      <c r="E43" s="39" t="s">
        <v>372</v>
      </c>
      <c r="F43" s="37" t="s">
        <v>368</v>
      </c>
      <c r="G43" s="40"/>
      <c r="H43" s="37" t="s">
        <v>368</v>
      </c>
      <c r="I43" s="37" t="s">
        <v>368</v>
      </c>
      <c r="J43" s="40"/>
      <c r="K43" s="37" t="s">
        <v>368</v>
      </c>
      <c r="L43" s="40"/>
      <c r="M43" s="40"/>
      <c r="N43" s="40"/>
      <c r="O43" s="40"/>
      <c r="P43" s="123"/>
      <c r="Q43" s="41" t="s">
        <v>222</v>
      </c>
    </row>
    <row r="44" spans="2:17" ht="30" x14ac:dyDescent="0.25">
      <c r="B44" s="122"/>
      <c r="C44" s="38">
        <v>4</v>
      </c>
      <c r="D44" s="39" t="s">
        <v>373</v>
      </c>
      <c r="E44" s="39" t="s">
        <v>372</v>
      </c>
      <c r="F44" s="37" t="s">
        <v>368</v>
      </c>
      <c r="G44" s="37" t="s">
        <v>368</v>
      </c>
      <c r="H44" s="40"/>
      <c r="I44" s="37" t="s">
        <v>368</v>
      </c>
      <c r="J44" s="40"/>
      <c r="K44" s="37" t="s">
        <v>368</v>
      </c>
      <c r="L44" s="40"/>
      <c r="M44" s="40"/>
      <c r="N44" s="40"/>
      <c r="O44" s="40"/>
      <c r="P44" s="123"/>
      <c r="Q44" s="41" t="s">
        <v>222</v>
      </c>
    </row>
    <row r="45" spans="2:17" x14ac:dyDescent="0.25">
      <c r="B45" s="122"/>
      <c r="C45" s="38">
        <v>5</v>
      </c>
      <c r="D45" s="39" t="s">
        <v>374</v>
      </c>
      <c r="E45" s="39" t="s">
        <v>375</v>
      </c>
      <c r="F45" s="37" t="s">
        <v>368</v>
      </c>
      <c r="G45" s="37" t="s">
        <v>368</v>
      </c>
      <c r="H45" s="40"/>
      <c r="I45" s="37" t="s">
        <v>368</v>
      </c>
      <c r="J45" s="40"/>
      <c r="K45" s="37" t="s">
        <v>368</v>
      </c>
      <c r="L45" s="40"/>
      <c r="M45" s="40"/>
      <c r="N45" s="40"/>
      <c r="O45" s="40"/>
      <c r="P45" s="123"/>
      <c r="Q45" s="41" t="s">
        <v>222</v>
      </c>
    </row>
    <row r="46" spans="2:17" ht="30" x14ac:dyDescent="0.25">
      <c r="B46" s="122"/>
      <c r="C46" s="38">
        <v>6</v>
      </c>
      <c r="D46" s="39" t="s">
        <v>376</v>
      </c>
      <c r="E46" s="39" t="s">
        <v>377</v>
      </c>
      <c r="F46" s="37" t="s">
        <v>368</v>
      </c>
      <c r="G46" s="37" t="s">
        <v>368</v>
      </c>
      <c r="H46" s="40"/>
      <c r="I46" s="37" t="s">
        <v>368</v>
      </c>
      <c r="J46" s="40"/>
      <c r="K46" s="37" t="s">
        <v>368</v>
      </c>
      <c r="L46" s="40"/>
      <c r="M46" s="40"/>
      <c r="N46" s="40"/>
      <c r="O46" s="40"/>
      <c r="P46" s="123"/>
      <c r="Q46" s="41" t="s">
        <v>222</v>
      </c>
    </row>
    <row r="47" spans="2:17" ht="30" x14ac:dyDescent="0.25">
      <c r="B47" s="122"/>
      <c r="C47" s="38">
        <v>7</v>
      </c>
      <c r="D47" s="39" t="s">
        <v>378</v>
      </c>
      <c r="E47" s="39" t="s">
        <v>379</v>
      </c>
      <c r="F47" s="37" t="s">
        <v>368</v>
      </c>
      <c r="G47" s="40"/>
      <c r="H47" s="40"/>
      <c r="I47" s="40"/>
      <c r="J47" s="40"/>
      <c r="K47" s="40"/>
      <c r="L47" s="40"/>
      <c r="M47" s="40"/>
      <c r="N47" s="37" t="s">
        <v>368</v>
      </c>
      <c r="O47" s="40"/>
      <c r="P47" s="123"/>
      <c r="Q47" s="41" t="s">
        <v>222</v>
      </c>
    </row>
    <row r="48" spans="2:17" ht="30" x14ac:dyDescent="0.25">
      <c r="B48" s="122"/>
      <c r="C48" s="38">
        <v>8</v>
      </c>
      <c r="D48" s="39" t="s">
        <v>380</v>
      </c>
      <c r="E48" s="39" t="s">
        <v>372</v>
      </c>
      <c r="F48" s="37" t="s">
        <v>368</v>
      </c>
      <c r="G48" s="40"/>
      <c r="H48" s="40"/>
      <c r="I48" s="37" t="s">
        <v>368</v>
      </c>
      <c r="J48" s="40"/>
      <c r="K48" s="40"/>
      <c r="L48" s="40"/>
      <c r="M48" s="40"/>
      <c r="N48" s="40"/>
      <c r="O48" s="40"/>
      <c r="P48" s="123"/>
      <c r="Q48" s="41" t="s">
        <v>222</v>
      </c>
    </row>
    <row r="49" spans="2:17" ht="60" x14ac:dyDescent="0.25">
      <c r="B49" s="122"/>
      <c r="C49" s="38">
        <v>9</v>
      </c>
      <c r="D49" s="39" t="s">
        <v>381</v>
      </c>
      <c r="E49" s="39" t="s">
        <v>382</v>
      </c>
      <c r="F49" s="37" t="s">
        <v>368</v>
      </c>
      <c r="G49" s="37" t="s">
        <v>368</v>
      </c>
      <c r="H49" s="37" t="s">
        <v>368</v>
      </c>
      <c r="I49" s="37" t="s">
        <v>368</v>
      </c>
      <c r="J49" s="37" t="s">
        <v>368</v>
      </c>
      <c r="K49" s="37" t="s">
        <v>368</v>
      </c>
      <c r="L49" s="37" t="s">
        <v>368</v>
      </c>
      <c r="M49" s="37" t="s">
        <v>368</v>
      </c>
      <c r="N49" s="37" t="s">
        <v>368</v>
      </c>
      <c r="O49" s="37" t="s">
        <v>368</v>
      </c>
      <c r="P49" s="123"/>
      <c r="Q49" s="41" t="s">
        <v>222</v>
      </c>
    </row>
    <row r="50" spans="2:17" ht="60" x14ac:dyDescent="0.25">
      <c r="B50" s="122"/>
      <c r="C50" s="38">
        <v>10</v>
      </c>
      <c r="D50" s="39" t="s">
        <v>383</v>
      </c>
      <c r="E50" s="39" t="s">
        <v>382</v>
      </c>
      <c r="F50" s="37" t="s">
        <v>368</v>
      </c>
      <c r="G50" s="37" t="s">
        <v>368</v>
      </c>
      <c r="H50" s="37" t="s">
        <v>368</v>
      </c>
      <c r="I50" s="37" t="s">
        <v>368</v>
      </c>
      <c r="J50" s="37" t="s">
        <v>368</v>
      </c>
      <c r="K50" s="37" t="s">
        <v>368</v>
      </c>
      <c r="L50" s="37" t="s">
        <v>368</v>
      </c>
      <c r="M50" s="37" t="s">
        <v>368</v>
      </c>
      <c r="N50" s="37" t="s">
        <v>368</v>
      </c>
      <c r="O50" s="37" t="s">
        <v>368</v>
      </c>
      <c r="P50" s="123"/>
      <c r="Q50" s="41" t="s">
        <v>222</v>
      </c>
    </row>
    <row r="51" spans="2:17" x14ac:dyDescent="0.25">
      <c r="B51" s="42"/>
      <c r="C51" s="42"/>
      <c r="D51" s="43"/>
      <c r="E51" s="43"/>
      <c r="F51" s="44"/>
      <c r="G51" s="44"/>
      <c r="H51" s="44"/>
      <c r="I51" s="44"/>
      <c r="J51" s="44"/>
      <c r="K51" s="44"/>
      <c r="L51" s="44"/>
      <c r="M51" s="44"/>
      <c r="N51" s="44"/>
      <c r="O51" s="44"/>
      <c r="P51" s="42"/>
      <c r="Q51" s="42"/>
    </row>
    <row r="52" spans="2:17" x14ac:dyDescent="0.25">
      <c r="B52" s="42"/>
      <c r="C52" s="42"/>
      <c r="D52" s="43"/>
      <c r="E52" s="43"/>
      <c r="F52" s="44"/>
      <c r="G52" s="44"/>
      <c r="H52" s="44"/>
      <c r="I52" s="44"/>
      <c r="J52" s="44"/>
      <c r="K52" s="44"/>
      <c r="L52" s="44"/>
      <c r="M52" s="44"/>
      <c r="N52" s="44"/>
      <c r="O52" s="44"/>
      <c r="P52" s="42"/>
      <c r="Q52" s="42"/>
    </row>
    <row r="53" spans="2:17" ht="45" x14ac:dyDescent="0.25">
      <c r="B53" s="122" t="s">
        <v>387</v>
      </c>
      <c r="C53" s="38">
        <v>1</v>
      </c>
      <c r="D53" s="39" t="s">
        <v>366</v>
      </c>
      <c r="E53" s="39" t="s">
        <v>367</v>
      </c>
      <c r="F53" s="40"/>
      <c r="G53" s="37" t="s">
        <v>368</v>
      </c>
      <c r="H53" s="40"/>
      <c r="I53" s="37" t="s">
        <v>368</v>
      </c>
      <c r="J53" s="40"/>
      <c r="K53" s="37" t="s">
        <v>368</v>
      </c>
      <c r="L53" s="40"/>
      <c r="M53" s="40"/>
      <c r="N53" s="40"/>
      <c r="O53" s="40"/>
      <c r="P53" s="123" t="s">
        <v>368</v>
      </c>
      <c r="Q53" s="41" t="s">
        <v>222</v>
      </c>
    </row>
    <row r="54" spans="2:17" x14ac:dyDescent="0.25">
      <c r="B54" s="122"/>
      <c r="C54" s="38">
        <v>2</v>
      </c>
      <c r="D54" s="39" t="s">
        <v>369</v>
      </c>
      <c r="E54" s="39" t="s">
        <v>370</v>
      </c>
      <c r="F54" s="40"/>
      <c r="G54" s="37" t="s">
        <v>368</v>
      </c>
      <c r="H54" s="40"/>
      <c r="I54" s="37" t="s">
        <v>368</v>
      </c>
      <c r="J54" s="40"/>
      <c r="K54" s="37" t="s">
        <v>368</v>
      </c>
      <c r="L54" s="40"/>
      <c r="M54" s="40"/>
      <c r="N54" s="40"/>
      <c r="O54" s="40"/>
      <c r="P54" s="123"/>
      <c r="Q54" s="41" t="s">
        <v>222</v>
      </c>
    </row>
    <row r="55" spans="2:17" ht="30" x14ac:dyDescent="0.25">
      <c r="B55" s="122"/>
      <c r="C55" s="38">
        <v>3</v>
      </c>
      <c r="D55" s="39" t="s">
        <v>371</v>
      </c>
      <c r="E55" s="39" t="s">
        <v>372</v>
      </c>
      <c r="F55" s="37" t="s">
        <v>368</v>
      </c>
      <c r="G55" s="40"/>
      <c r="H55" s="37" t="s">
        <v>368</v>
      </c>
      <c r="I55" s="37" t="s">
        <v>368</v>
      </c>
      <c r="J55" s="40"/>
      <c r="K55" s="37" t="s">
        <v>368</v>
      </c>
      <c r="L55" s="40"/>
      <c r="M55" s="40"/>
      <c r="N55" s="40"/>
      <c r="O55" s="40"/>
      <c r="P55" s="123"/>
      <c r="Q55" s="41" t="s">
        <v>222</v>
      </c>
    </row>
    <row r="56" spans="2:17" ht="30" x14ac:dyDescent="0.25">
      <c r="B56" s="122"/>
      <c r="C56" s="38">
        <v>4</v>
      </c>
      <c r="D56" s="39" t="s">
        <v>373</v>
      </c>
      <c r="E56" s="39" t="s">
        <v>372</v>
      </c>
      <c r="F56" s="37" t="s">
        <v>368</v>
      </c>
      <c r="G56" s="37" t="s">
        <v>368</v>
      </c>
      <c r="H56" s="40"/>
      <c r="I56" s="37" t="s">
        <v>368</v>
      </c>
      <c r="J56" s="40"/>
      <c r="K56" s="37" t="s">
        <v>368</v>
      </c>
      <c r="L56" s="40"/>
      <c r="M56" s="40"/>
      <c r="N56" s="40"/>
      <c r="O56" s="40"/>
      <c r="P56" s="123"/>
      <c r="Q56" s="41" t="s">
        <v>222</v>
      </c>
    </row>
    <row r="57" spans="2:17" x14ac:dyDescent="0.25">
      <c r="B57" s="122"/>
      <c r="C57" s="38">
        <v>5</v>
      </c>
      <c r="D57" s="39" t="s">
        <v>374</v>
      </c>
      <c r="E57" s="39" t="s">
        <v>375</v>
      </c>
      <c r="F57" s="37" t="s">
        <v>368</v>
      </c>
      <c r="G57" s="37" t="s">
        <v>368</v>
      </c>
      <c r="H57" s="40"/>
      <c r="I57" s="37" t="s">
        <v>368</v>
      </c>
      <c r="J57" s="40"/>
      <c r="K57" s="37" t="s">
        <v>368</v>
      </c>
      <c r="L57" s="40"/>
      <c r="M57" s="40"/>
      <c r="N57" s="40"/>
      <c r="O57" s="40"/>
      <c r="P57" s="123"/>
      <c r="Q57" s="41" t="s">
        <v>222</v>
      </c>
    </row>
    <row r="58" spans="2:17" ht="30" x14ac:dyDescent="0.25">
      <c r="B58" s="122"/>
      <c r="C58" s="38">
        <v>6</v>
      </c>
      <c r="D58" s="39" t="s">
        <v>376</v>
      </c>
      <c r="E58" s="39" t="s">
        <v>377</v>
      </c>
      <c r="F58" s="37" t="s">
        <v>368</v>
      </c>
      <c r="G58" s="37" t="s">
        <v>368</v>
      </c>
      <c r="H58" s="40"/>
      <c r="I58" s="37" t="s">
        <v>368</v>
      </c>
      <c r="J58" s="40"/>
      <c r="K58" s="37" t="s">
        <v>368</v>
      </c>
      <c r="L58" s="40"/>
      <c r="M58" s="40"/>
      <c r="N58" s="40"/>
      <c r="O58" s="40"/>
      <c r="P58" s="123"/>
      <c r="Q58" s="41" t="s">
        <v>222</v>
      </c>
    </row>
    <row r="59" spans="2:17" ht="30" x14ac:dyDescent="0.25">
      <c r="B59" s="122"/>
      <c r="C59" s="38">
        <v>7</v>
      </c>
      <c r="D59" s="39" t="s">
        <v>378</v>
      </c>
      <c r="E59" s="39" t="s">
        <v>379</v>
      </c>
      <c r="F59" s="37" t="s">
        <v>368</v>
      </c>
      <c r="G59" s="40"/>
      <c r="H59" s="40"/>
      <c r="I59" s="40"/>
      <c r="J59" s="40"/>
      <c r="K59" s="40"/>
      <c r="L59" s="40"/>
      <c r="M59" s="40"/>
      <c r="N59" s="37" t="s">
        <v>368</v>
      </c>
      <c r="O59" s="40"/>
      <c r="P59" s="123"/>
      <c r="Q59" s="41" t="s">
        <v>222</v>
      </c>
    </row>
    <row r="60" spans="2:17" ht="30" x14ac:dyDescent="0.25">
      <c r="B60" s="122"/>
      <c r="C60" s="38">
        <v>8</v>
      </c>
      <c r="D60" s="39" t="s">
        <v>380</v>
      </c>
      <c r="E60" s="39" t="s">
        <v>372</v>
      </c>
      <c r="F60" s="37" t="s">
        <v>368</v>
      </c>
      <c r="G60" s="40"/>
      <c r="H60" s="40"/>
      <c r="I60" s="37" t="s">
        <v>368</v>
      </c>
      <c r="J60" s="40"/>
      <c r="K60" s="40"/>
      <c r="L60" s="40"/>
      <c r="M60" s="40"/>
      <c r="N60" s="40"/>
      <c r="O60" s="40"/>
      <c r="P60" s="123"/>
      <c r="Q60" s="41" t="s">
        <v>222</v>
      </c>
    </row>
    <row r="61" spans="2:17" ht="60" x14ac:dyDescent="0.25">
      <c r="B61" s="122"/>
      <c r="C61" s="38">
        <v>9</v>
      </c>
      <c r="D61" s="39" t="s">
        <v>381</v>
      </c>
      <c r="E61" s="39" t="s">
        <v>382</v>
      </c>
      <c r="F61" s="37" t="s">
        <v>368</v>
      </c>
      <c r="G61" s="37" t="s">
        <v>368</v>
      </c>
      <c r="H61" s="37" t="s">
        <v>368</v>
      </c>
      <c r="I61" s="37" t="s">
        <v>368</v>
      </c>
      <c r="J61" s="37" t="s">
        <v>368</v>
      </c>
      <c r="K61" s="37" t="s">
        <v>368</v>
      </c>
      <c r="L61" s="37" t="s">
        <v>368</v>
      </c>
      <c r="M61" s="37" t="s">
        <v>368</v>
      </c>
      <c r="N61" s="37" t="s">
        <v>368</v>
      </c>
      <c r="O61" s="37" t="s">
        <v>368</v>
      </c>
      <c r="P61" s="123"/>
      <c r="Q61" s="41" t="s">
        <v>222</v>
      </c>
    </row>
    <row r="62" spans="2:17" ht="60" x14ac:dyDescent="0.25">
      <c r="B62" s="122"/>
      <c r="C62" s="38">
        <v>10</v>
      </c>
      <c r="D62" s="39" t="s">
        <v>383</v>
      </c>
      <c r="E62" s="39" t="s">
        <v>382</v>
      </c>
      <c r="F62" s="37" t="s">
        <v>368</v>
      </c>
      <c r="G62" s="37" t="s">
        <v>368</v>
      </c>
      <c r="H62" s="37" t="s">
        <v>368</v>
      </c>
      <c r="I62" s="37" t="s">
        <v>368</v>
      </c>
      <c r="J62" s="37" t="s">
        <v>368</v>
      </c>
      <c r="K62" s="37" t="s">
        <v>368</v>
      </c>
      <c r="L62" s="37" t="s">
        <v>368</v>
      </c>
      <c r="M62" s="37" t="s">
        <v>368</v>
      </c>
      <c r="N62" s="37" t="s">
        <v>368</v>
      </c>
      <c r="O62" s="37" t="s">
        <v>368</v>
      </c>
      <c r="P62" s="123"/>
      <c r="Q62" s="41" t="s">
        <v>222</v>
      </c>
    </row>
    <row r="63" spans="2:17" x14ac:dyDescent="0.25">
      <c r="B63" s="42"/>
      <c r="C63" s="42"/>
      <c r="D63" s="43"/>
      <c r="E63" s="43"/>
      <c r="F63" s="44"/>
      <c r="G63" s="44"/>
      <c r="H63" s="44"/>
      <c r="I63" s="44"/>
      <c r="J63" s="44"/>
      <c r="K63" s="44"/>
      <c r="L63" s="44"/>
      <c r="M63" s="44"/>
      <c r="N63" s="44"/>
      <c r="O63" s="44"/>
      <c r="P63" s="42"/>
      <c r="Q63" s="42"/>
    </row>
    <row r="64" spans="2:17" x14ac:dyDescent="0.25">
      <c r="B64" s="42"/>
      <c r="C64" s="42"/>
      <c r="D64" s="43"/>
      <c r="E64" s="43"/>
      <c r="F64" s="44"/>
      <c r="G64" s="44"/>
      <c r="H64" s="44"/>
      <c r="I64" s="44"/>
      <c r="J64" s="44"/>
      <c r="K64" s="44"/>
      <c r="L64" s="44"/>
      <c r="M64" s="44"/>
      <c r="N64" s="44"/>
      <c r="O64" s="44"/>
      <c r="P64" s="42"/>
      <c r="Q64" s="42"/>
    </row>
    <row r="65" spans="2:17" ht="45" x14ac:dyDescent="0.25">
      <c r="B65" s="122" t="s">
        <v>388</v>
      </c>
      <c r="C65" s="38">
        <v>1</v>
      </c>
      <c r="D65" s="39" t="s">
        <v>366</v>
      </c>
      <c r="E65" s="39" t="s">
        <v>367</v>
      </c>
      <c r="F65" s="40"/>
      <c r="G65" s="37" t="s">
        <v>368</v>
      </c>
      <c r="H65" s="40"/>
      <c r="I65" s="37" t="s">
        <v>368</v>
      </c>
      <c r="J65" s="40"/>
      <c r="K65" s="37" t="s">
        <v>368</v>
      </c>
      <c r="L65" s="40"/>
      <c r="M65" s="40"/>
      <c r="N65" s="40"/>
      <c r="O65" s="40"/>
      <c r="P65" s="123" t="s">
        <v>368</v>
      </c>
      <c r="Q65" s="41" t="s">
        <v>222</v>
      </c>
    </row>
    <row r="66" spans="2:17" x14ac:dyDescent="0.25">
      <c r="B66" s="122"/>
      <c r="C66" s="38">
        <v>2</v>
      </c>
      <c r="D66" s="39" t="s">
        <v>369</v>
      </c>
      <c r="E66" s="39" t="s">
        <v>370</v>
      </c>
      <c r="F66" s="40"/>
      <c r="G66" s="37" t="s">
        <v>368</v>
      </c>
      <c r="H66" s="40"/>
      <c r="I66" s="37" t="s">
        <v>368</v>
      </c>
      <c r="J66" s="40"/>
      <c r="K66" s="37" t="s">
        <v>368</v>
      </c>
      <c r="L66" s="40"/>
      <c r="M66" s="40"/>
      <c r="N66" s="40"/>
      <c r="O66" s="40"/>
      <c r="P66" s="123"/>
      <c r="Q66" s="41" t="s">
        <v>222</v>
      </c>
    </row>
    <row r="67" spans="2:17" ht="30" x14ac:dyDescent="0.25">
      <c r="B67" s="122"/>
      <c r="C67" s="38">
        <v>3</v>
      </c>
      <c r="D67" s="39" t="s">
        <v>371</v>
      </c>
      <c r="E67" s="39" t="s">
        <v>372</v>
      </c>
      <c r="F67" s="37" t="s">
        <v>368</v>
      </c>
      <c r="G67" s="40"/>
      <c r="H67" s="37" t="s">
        <v>368</v>
      </c>
      <c r="I67" s="37" t="s">
        <v>368</v>
      </c>
      <c r="J67" s="40"/>
      <c r="K67" s="37" t="s">
        <v>368</v>
      </c>
      <c r="L67" s="40"/>
      <c r="M67" s="40"/>
      <c r="N67" s="40"/>
      <c r="O67" s="40"/>
      <c r="P67" s="123"/>
      <c r="Q67" s="41" t="s">
        <v>222</v>
      </c>
    </row>
    <row r="68" spans="2:17" ht="30" x14ac:dyDescent="0.25">
      <c r="B68" s="122"/>
      <c r="C68" s="38">
        <v>4</v>
      </c>
      <c r="D68" s="39" t="s">
        <v>373</v>
      </c>
      <c r="E68" s="39" t="s">
        <v>372</v>
      </c>
      <c r="F68" s="37" t="s">
        <v>368</v>
      </c>
      <c r="G68" s="37" t="s">
        <v>368</v>
      </c>
      <c r="H68" s="40"/>
      <c r="I68" s="37" t="s">
        <v>368</v>
      </c>
      <c r="J68" s="40"/>
      <c r="K68" s="37" t="s">
        <v>368</v>
      </c>
      <c r="L68" s="40"/>
      <c r="M68" s="40"/>
      <c r="N68" s="40"/>
      <c r="O68" s="40"/>
      <c r="P68" s="123"/>
      <c r="Q68" s="41" t="s">
        <v>222</v>
      </c>
    </row>
    <row r="69" spans="2:17" x14ac:dyDescent="0.25">
      <c r="B69" s="122"/>
      <c r="C69" s="38">
        <v>5</v>
      </c>
      <c r="D69" s="39" t="s">
        <v>374</v>
      </c>
      <c r="E69" s="39" t="s">
        <v>375</v>
      </c>
      <c r="F69" s="37" t="s">
        <v>368</v>
      </c>
      <c r="G69" s="37" t="s">
        <v>368</v>
      </c>
      <c r="H69" s="40"/>
      <c r="I69" s="37" t="s">
        <v>368</v>
      </c>
      <c r="J69" s="40"/>
      <c r="K69" s="37" t="s">
        <v>368</v>
      </c>
      <c r="L69" s="40"/>
      <c r="M69" s="40"/>
      <c r="N69" s="40"/>
      <c r="O69" s="40"/>
      <c r="P69" s="123"/>
      <c r="Q69" s="41" t="s">
        <v>222</v>
      </c>
    </row>
    <row r="70" spans="2:17" ht="30" x14ac:dyDescent="0.25">
      <c r="B70" s="122"/>
      <c r="C70" s="38">
        <v>6</v>
      </c>
      <c r="D70" s="39" t="s">
        <v>376</v>
      </c>
      <c r="E70" s="39" t="s">
        <v>377</v>
      </c>
      <c r="F70" s="37" t="s">
        <v>368</v>
      </c>
      <c r="G70" s="37" t="s">
        <v>368</v>
      </c>
      <c r="H70" s="40"/>
      <c r="I70" s="37" t="s">
        <v>368</v>
      </c>
      <c r="J70" s="40"/>
      <c r="K70" s="37" t="s">
        <v>368</v>
      </c>
      <c r="L70" s="40"/>
      <c r="M70" s="40"/>
      <c r="N70" s="40"/>
      <c r="O70" s="40"/>
      <c r="P70" s="123"/>
      <c r="Q70" s="41" t="s">
        <v>222</v>
      </c>
    </row>
    <row r="71" spans="2:17" ht="30" x14ac:dyDescent="0.25">
      <c r="B71" s="122"/>
      <c r="C71" s="38">
        <v>7</v>
      </c>
      <c r="D71" s="39" t="s">
        <v>378</v>
      </c>
      <c r="E71" s="39" t="s">
        <v>379</v>
      </c>
      <c r="F71" s="37" t="s">
        <v>368</v>
      </c>
      <c r="G71" s="40"/>
      <c r="H71" s="40"/>
      <c r="I71" s="40"/>
      <c r="J71" s="40"/>
      <c r="K71" s="40"/>
      <c r="L71" s="40"/>
      <c r="M71" s="40"/>
      <c r="N71" s="37" t="s">
        <v>368</v>
      </c>
      <c r="O71" s="40"/>
      <c r="P71" s="123"/>
      <c r="Q71" s="41" t="s">
        <v>222</v>
      </c>
    </row>
    <row r="72" spans="2:17" ht="30" x14ac:dyDescent="0.25">
      <c r="B72" s="122"/>
      <c r="C72" s="38">
        <v>8</v>
      </c>
      <c r="D72" s="39" t="s">
        <v>380</v>
      </c>
      <c r="E72" s="39" t="s">
        <v>372</v>
      </c>
      <c r="F72" s="37" t="s">
        <v>368</v>
      </c>
      <c r="G72" s="40"/>
      <c r="H72" s="40"/>
      <c r="I72" s="37" t="s">
        <v>368</v>
      </c>
      <c r="J72" s="40"/>
      <c r="K72" s="40"/>
      <c r="L72" s="40"/>
      <c r="M72" s="40"/>
      <c r="N72" s="40"/>
      <c r="O72" s="40"/>
      <c r="P72" s="123"/>
      <c r="Q72" s="41" t="s">
        <v>222</v>
      </c>
    </row>
    <row r="73" spans="2:17" ht="60" x14ac:dyDescent="0.25">
      <c r="B73" s="122"/>
      <c r="C73" s="38">
        <v>9</v>
      </c>
      <c r="D73" s="39" t="s">
        <v>381</v>
      </c>
      <c r="E73" s="39" t="s">
        <v>382</v>
      </c>
      <c r="F73" s="37" t="s">
        <v>368</v>
      </c>
      <c r="G73" s="37" t="s">
        <v>368</v>
      </c>
      <c r="H73" s="37" t="s">
        <v>368</v>
      </c>
      <c r="I73" s="37" t="s">
        <v>368</v>
      </c>
      <c r="J73" s="37" t="s">
        <v>368</v>
      </c>
      <c r="K73" s="37" t="s">
        <v>368</v>
      </c>
      <c r="L73" s="37" t="s">
        <v>368</v>
      </c>
      <c r="M73" s="37" t="s">
        <v>368</v>
      </c>
      <c r="N73" s="37" t="s">
        <v>368</v>
      </c>
      <c r="O73" s="37" t="s">
        <v>368</v>
      </c>
      <c r="P73" s="123"/>
      <c r="Q73" s="41" t="s">
        <v>222</v>
      </c>
    </row>
    <row r="74" spans="2:17" ht="60" x14ac:dyDescent="0.25">
      <c r="B74" s="122"/>
      <c r="C74" s="38">
        <v>10</v>
      </c>
      <c r="D74" s="39" t="s">
        <v>383</v>
      </c>
      <c r="E74" s="39" t="s">
        <v>382</v>
      </c>
      <c r="F74" s="37" t="s">
        <v>368</v>
      </c>
      <c r="G74" s="37" t="s">
        <v>368</v>
      </c>
      <c r="H74" s="37" t="s">
        <v>368</v>
      </c>
      <c r="I74" s="37" t="s">
        <v>368</v>
      </c>
      <c r="J74" s="37" t="s">
        <v>368</v>
      </c>
      <c r="K74" s="37" t="s">
        <v>368</v>
      </c>
      <c r="L74" s="37" t="s">
        <v>368</v>
      </c>
      <c r="M74" s="37" t="s">
        <v>368</v>
      </c>
      <c r="N74" s="37" t="s">
        <v>368</v>
      </c>
      <c r="O74" s="37" t="s">
        <v>368</v>
      </c>
      <c r="P74" s="123"/>
      <c r="Q74" s="41" t="s">
        <v>222</v>
      </c>
    </row>
    <row r="75" spans="2:17" x14ac:dyDescent="0.25">
      <c r="B75" s="42"/>
      <c r="C75" s="42"/>
      <c r="D75" s="43"/>
      <c r="E75" s="43"/>
      <c r="F75" s="44"/>
      <c r="G75" s="44"/>
      <c r="H75" s="44"/>
      <c r="I75" s="44"/>
      <c r="J75" s="44"/>
      <c r="K75" s="44"/>
      <c r="L75" s="44"/>
      <c r="M75" s="44"/>
      <c r="N75" s="44"/>
      <c r="O75" s="44"/>
      <c r="P75" s="42"/>
      <c r="Q75" s="42"/>
    </row>
    <row r="76" spans="2:17" x14ac:dyDescent="0.25">
      <c r="B76" s="42"/>
      <c r="C76" s="42"/>
      <c r="D76" s="43"/>
      <c r="E76" s="43"/>
      <c r="F76" s="44"/>
      <c r="G76" s="44"/>
      <c r="H76" s="44"/>
      <c r="I76" s="44"/>
      <c r="J76" s="44"/>
      <c r="K76" s="44"/>
      <c r="L76" s="44"/>
      <c r="M76" s="44"/>
      <c r="N76" s="44"/>
      <c r="O76" s="44"/>
      <c r="P76" s="42"/>
      <c r="Q76" s="42"/>
    </row>
    <row r="77" spans="2:17" ht="45" x14ac:dyDescent="0.25">
      <c r="B77" s="122" t="s">
        <v>389</v>
      </c>
      <c r="C77" s="38">
        <v>1</v>
      </c>
      <c r="D77" s="39" t="s">
        <v>366</v>
      </c>
      <c r="E77" s="39" t="s">
        <v>367</v>
      </c>
      <c r="F77" s="40"/>
      <c r="G77" s="37"/>
      <c r="H77" s="40"/>
      <c r="I77" s="37"/>
      <c r="J77" s="40"/>
      <c r="K77" s="37"/>
      <c r="L77" s="40"/>
      <c r="M77" s="40"/>
      <c r="N77" s="40"/>
      <c r="O77" s="40"/>
      <c r="P77" s="123"/>
      <c r="Q77" s="38"/>
    </row>
    <row r="78" spans="2:17" x14ac:dyDescent="0.25">
      <c r="B78" s="122"/>
      <c r="C78" s="38">
        <v>2</v>
      </c>
      <c r="D78" s="39" t="s">
        <v>369</v>
      </c>
      <c r="E78" s="39" t="s">
        <v>370</v>
      </c>
      <c r="F78" s="40"/>
      <c r="G78" s="37"/>
      <c r="H78" s="40"/>
      <c r="I78" s="37"/>
      <c r="J78" s="40"/>
      <c r="K78" s="37"/>
      <c r="L78" s="40"/>
      <c r="M78" s="40"/>
      <c r="N78" s="40"/>
      <c r="O78" s="40"/>
      <c r="P78" s="123"/>
      <c r="Q78" s="38"/>
    </row>
    <row r="79" spans="2:17" ht="30" x14ac:dyDescent="0.25">
      <c r="B79" s="122"/>
      <c r="C79" s="38">
        <v>3</v>
      </c>
      <c r="D79" s="39" t="s">
        <v>371</v>
      </c>
      <c r="E79" s="39" t="s">
        <v>372</v>
      </c>
      <c r="F79" s="37"/>
      <c r="G79" s="40"/>
      <c r="H79" s="37"/>
      <c r="I79" s="37"/>
      <c r="J79" s="40"/>
      <c r="K79" s="37"/>
      <c r="L79" s="40"/>
      <c r="M79" s="40"/>
      <c r="N79" s="40"/>
      <c r="O79" s="40"/>
      <c r="P79" s="123"/>
      <c r="Q79" s="38"/>
    </row>
    <row r="80" spans="2:17" ht="30" x14ac:dyDescent="0.25">
      <c r="B80" s="122"/>
      <c r="C80" s="38">
        <v>4</v>
      </c>
      <c r="D80" s="39" t="s">
        <v>373</v>
      </c>
      <c r="E80" s="39" t="s">
        <v>372</v>
      </c>
      <c r="F80" s="37"/>
      <c r="G80" s="37"/>
      <c r="H80" s="40"/>
      <c r="I80" s="37"/>
      <c r="J80" s="40"/>
      <c r="K80" s="37"/>
      <c r="L80" s="40"/>
      <c r="M80" s="40"/>
      <c r="N80" s="40"/>
      <c r="O80" s="40"/>
      <c r="P80" s="123"/>
      <c r="Q80" s="38"/>
    </row>
    <row r="81" spans="2:17" x14ac:dyDescent="0.25">
      <c r="B81" s="122"/>
      <c r="C81" s="38">
        <v>5</v>
      </c>
      <c r="D81" s="39" t="s">
        <v>374</v>
      </c>
      <c r="E81" s="39" t="s">
        <v>375</v>
      </c>
      <c r="F81" s="37"/>
      <c r="G81" s="37"/>
      <c r="H81" s="40"/>
      <c r="I81" s="37"/>
      <c r="J81" s="40"/>
      <c r="K81" s="37"/>
      <c r="L81" s="40"/>
      <c r="M81" s="40"/>
      <c r="N81" s="40"/>
      <c r="O81" s="40"/>
      <c r="P81" s="123"/>
      <c r="Q81" s="38"/>
    </row>
    <row r="82" spans="2:17" ht="30" x14ac:dyDescent="0.25">
      <c r="B82" s="122"/>
      <c r="C82" s="38">
        <v>6</v>
      </c>
      <c r="D82" s="39" t="s">
        <v>376</v>
      </c>
      <c r="E82" s="39" t="s">
        <v>377</v>
      </c>
      <c r="F82" s="37"/>
      <c r="G82" s="37"/>
      <c r="H82" s="40"/>
      <c r="I82" s="37"/>
      <c r="J82" s="40"/>
      <c r="K82" s="37"/>
      <c r="L82" s="40"/>
      <c r="M82" s="40"/>
      <c r="N82" s="40"/>
      <c r="O82" s="40"/>
      <c r="P82" s="123"/>
      <c r="Q82" s="38"/>
    </row>
    <row r="83" spans="2:17" ht="30" x14ac:dyDescent="0.25">
      <c r="B83" s="122"/>
      <c r="C83" s="38">
        <v>7</v>
      </c>
      <c r="D83" s="39" t="s">
        <v>378</v>
      </c>
      <c r="E83" s="39" t="s">
        <v>379</v>
      </c>
      <c r="F83" s="37"/>
      <c r="G83" s="40"/>
      <c r="H83" s="40"/>
      <c r="I83" s="40"/>
      <c r="J83" s="40"/>
      <c r="K83" s="40"/>
      <c r="L83" s="40"/>
      <c r="M83" s="40"/>
      <c r="N83" s="37"/>
      <c r="O83" s="40"/>
      <c r="P83" s="123"/>
      <c r="Q83" s="38"/>
    </row>
    <row r="84" spans="2:17" ht="30" x14ac:dyDescent="0.25">
      <c r="B84" s="122"/>
      <c r="C84" s="38">
        <v>8</v>
      </c>
      <c r="D84" s="39" t="s">
        <v>380</v>
      </c>
      <c r="E84" s="39" t="s">
        <v>372</v>
      </c>
      <c r="F84" s="37"/>
      <c r="G84" s="40"/>
      <c r="H84" s="40"/>
      <c r="I84" s="37"/>
      <c r="J84" s="40"/>
      <c r="K84" s="40"/>
      <c r="L84" s="40"/>
      <c r="M84" s="40"/>
      <c r="N84" s="40"/>
      <c r="O84" s="40"/>
      <c r="P84" s="123"/>
      <c r="Q84" s="38"/>
    </row>
    <row r="85" spans="2:17" ht="60" x14ac:dyDescent="0.25">
      <c r="B85" s="122"/>
      <c r="C85" s="38">
        <v>9</v>
      </c>
      <c r="D85" s="39" t="s">
        <v>381</v>
      </c>
      <c r="E85" s="39" t="s">
        <v>382</v>
      </c>
      <c r="F85" s="37"/>
      <c r="G85" s="37"/>
      <c r="H85" s="37"/>
      <c r="I85" s="37"/>
      <c r="J85" s="37"/>
      <c r="K85" s="37"/>
      <c r="L85" s="37"/>
      <c r="M85" s="37"/>
      <c r="N85" s="37"/>
      <c r="O85" s="37"/>
      <c r="P85" s="123"/>
      <c r="Q85" s="38"/>
    </row>
    <row r="86" spans="2:17" ht="60" x14ac:dyDescent="0.25">
      <c r="B86" s="122"/>
      <c r="C86" s="38">
        <v>10</v>
      </c>
      <c r="D86" s="39" t="s">
        <v>383</v>
      </c>
      <c r="E86" s="39" t="s">
        <v>382</v>
      </c>
      <c r="F86" s="37"/>
      <c r="G86" s="37"/>
      <c r="H86" s="37"/>
      <c r="I86" s="37"/>
      <c r="J86" s="37"/>
      <c r="K86" s="37"/>
      <c r="L86" s="37"/>
      <c r="M86" s="37"/>
      <c r="N86" s="37"/>
      <c r="O86" s="37"/>
      <c r="P86" s="123"/>
      <c r="Q86" s="38"/>
    </row>
    <row r="87" spans="2:17" x14ac:dyDescent="0.25">
      <c r="B87" s="42"/>
      <c r="C87" s="42"/>
      <c r="D87" s="43"/>
      <c r="E87" s="43"/>
      <c r="F87" s="44"/>
      <c r="G87" s="44"/>
      <c r="H87" s="44"/>
      <c r="I87" s="44"/>
      <c r="J87" s="44"/>
      <c r="K87" s="44"/>
      <c r="L87" s="44"/>
      <c r="M87" s="44"/>
      <c r="N87" s="44"/>
      <c r="O87" s="44"/>
      <c r="P87" s="42"/>
      <c r="Q87" s="42"/>
    </row>
    <row r="88" spans="2:17" x14ac:dyDescent="0.25">
      <c r="B88" s="42"/>
      <c r="C88" s="42"/>
      <c r="D88" s="43"/>
      <c r="E88" s="43"/>
      <c r="F88" s="44"/>
      <c r="G88" s="44"/>
      <c r="H88" s="44"/>
      <c r="I88" s="44"/>
      <c r="J88" s="44"/>
      <c r="K88" s="44"/>
      <c r="L88" s="44"/>
      <c r="M88" s="44"/>
      <c r="N88" s="44"/>
      <c r="O88" s="44"/>
      <c r="P88" s="42"/>
      <c r="Q88" s="42"/>
    </row>
    <row r="89" spans="2:17" ht="45" x14ac:dyDescent="0.25">
      <c r="B89" s="122" t="s">
        <v>390</v>
      </c>
      <c r="C89" s="38">
        <v>1</v>
      </c>
      <c r="D89" s="39" t="s">
        <v>366</v>
      </c>
      <c r="E89" s="39" t="s">
        <v>367</v>
      </c>
      <c r="F89" s="40"/>
      <c r="G89" s="37"/>
      <c r="H89" s="40"/>
      <c r="I89" s="37"/>
      <c r="J89" s="40"/>
      <c r="K89" s="37"/>
      <c r="L89" s="40"/>
      <c r="M89" s="40"/>
      <c r="N89" s="40"/>
      <c r="O89" s="40"/>
      <c r="P89" s="123"/>
      <c r="Q89" s="38"/>
    </row>
    <row r="90" spans="2:17" x14ac:dyDescent="0.25">
      <c r="B90" s="122"/>
      <c r="C90" s="38">
        <v>2</v>
      </c>
      <c r="D90" s="39" t="s">
        <v>369</v>
      </c>
      <c r="E90" s="39" t="s">
        <v>370</v>
      </c>
      <c r="F90" s="40"/>
      <c r="G90" s="37"/>
      <c r="H90" s="40"/>
      <c r="I90" s="37"/>
      <c r="J90" s="40"/>
      <c r="K90" s="37"/>
      <c r="L90" s="40"/>
      <c r="M90" s="40"/>
      <c r="N90" s="40"/>
      <c r="O90" s="40"/>
      <c r="P90" s="123"/>
      <c r="Q90" s="38"/>
    </row>
    <row r="91" spans="2:17" ht="30" x14ac:dyDescent="0.25">
      <c r="B91" s="122"/>
      <c r="C91" s="38">
        <v>3</v>
      </c>
      <c r="D91" s="39" t="s">
        <v>371</v>
      </c>
      <c r="E91" s="39" t="s">
        <v>372</v>
      </c>
      <c r="F91" s="37"/>
      <c r="G91" s="40"/>
      <c r="H91" s="37"/>
      <c r="I91" s="37"/>
      <c r="J91" s="40"/>
      <c r="K91" s="37"/>
      <c r="L91" s="40"/>
      <c r="M91" s="40"/>
      <c r="N91" s="40"/>
      <c r="O91" s="40"/>
      <c r="P91" s="123"/>
      <c r="Q91" s="38"/>
    </row>
    <row r="92" spans="2:17" ht="30" x14ac:dyDescent="0.25">
      <c r="B92" s="122"/>
      <c r="C92" s="38">
        <v>4</v>
      </c>
      <c r="D92" s="39" t="s">
        <v>373</v>
      </c>
      <c r="E92" s="39" t="s">
        <v>372</v>
      </c>
      <c r="F92" s="37"/>
      <c r="G92" s="37"/>
      <c r="H92" s="40"/>
      <c r="I92" s="37"/>
      <c r="J92" s="40"/>
      <c r="K92" s="37"/>
      <c r="L92" s="40"/>
      <c r="M92" s="40"/>
      <c r="N92" s="40"/>
      <c r="O92" s="40"/>
      <c r="P92" s="123"/>
      <c r="Q92" s="38"/>
    </row>
    <row r="93" spans="2:17" x14ac:dyDescent="0.25">
      <c r="B93" s="122"/>
      <c r="C93" s="38">
        <v>5</v>
      </c>
      <c r="D93" s="39" t="s">
        <v>374</v>
      </c>
      <c r="E93" s="39" t="s">
        <v>375</v>
      </c>
      <c r="F93" s="37"/>
      <c r="G93" s="37"/>
      <c r="H93" s="40"/>
      <c r="I93" s="37"/>
      <c r="J93" s="40"/>
      <c r="K93" s="37"/>
      <c r="L93" s="40"/>
      <c r="M93" s="40"/>
      <c r="N93" s="40"/>
      <c r="O93" s="40"/>
      <c r="P93" s="123"/>
      <c r="Q93" s="38"/>
    </row>
    <row r="94" spans="2:17" ht="30" x14ac:dyDescent="0.25">
      <c r="B94" s="122"/>
      <c r="C94" s="38">
        <v>6</v>
      </c>
      <c r="D94" s="39" t="s">
        <v>376</v>
      </c>
      <c r="E94" s="39" t="s">
        <v>377</v>
      </c>
      <c r="F94" s="37"/>
      <c r="G94" s="37"/>
      <c r="H94" s="40"/>
      <c r="I94" s="37"/>
      <c r="J94" s="40"/>
      <c r="K94" s="37"/>
      <c r="L94" s="40"/>
      <c r="M94" s="40"/>
      <c r="N94" s="40"/>
      <c r="O94" s="40"/>
      <c r="P94" s="123"/>
      <c r="Q94" s="38"/>
    </row>
    <row r="95" spans="2:17" ht="30" x14ac:dyDescent="0.25">
      <c r="B95" s="122"/>
      <c r="C95" s="38">
        <v>7</v>
      </c>
      <c r="D95" s="39" t="s">
        <v>378</v>
      </c>
      <c r="E95" s="39" t="s">
        <v>379</v>
      </c>
      <c r="F95" s="37"/>
      <c r="G95" s="40"/>
      <c r="H95" s="40"/>
      <c r="I95" s="40"/>
      <c r="J95" s="40"/>
      <c r="K95" s="40"/>
      <c r="L95" s="40"/>
      <c r="M95" s="40"/>
      <c r="N95" s="37"/>
      <c r="O95" s="40"/>
      <c r="P95" s="123"/>
      <c r="Q95" s="38"/>
    </row>
    <row r="96" spans="2:17" ht="30" x14ac:dyDescent="0.25">
      <c r="B96" s="122"/>
      <c r="C96" s="38">
        <v>8</v>
      </c>
      <c r="D96" s="39" t="s">
        <v>380</v>
      </c>
      <c r="E96" s="39" t="s">
        <v>372</v>
      </c>
      <c r="F96" s="37"/>
      <c r="G96" s="40"/>
      <c r="H96" s="40"/>
      <c r="I96" s="37"/>
      <c r="J96" s="40"/>
      <c r="K96" s="40"/>
      <c r="L96" s="40"/>
      <c r="M96" s="40"/>
      <c r="N96" s="40"/>
      <c r="O96" s="40"/>
      <c r="P96" s="123"/>
      <c r="Q96" s="38"/>
    </row>
    <row r="97" spans="2:17" ht="60" x14ac:dyDescent="0.25">
      <c r="B97" s="122"/>
      <c r="C97" s="38">
        <v>9</v>
      </c>
      <c r="D97" s="39" t="s">
        <v>381</v>
      </c>
      <c r="E97" s="39" t="s">
        <v>382</v>
      </c>
      <c r="F97" s="37"/>
      <c r="G97" s="37"/>
      <c r="H97" s="37"/>
      <c r="I97" s="37"/>
      <c r="J97" s="37"/>
      <c r="K97" s="37"/>
      <c r="L97" s="37"/>
      <c r="M97" s="37"/>
      <c r="N97" s="37"/>
      <c r="O97" s="37"/>
      <c r="P97" s="123"/>
      <c r="Q97" s="38"/>
    </row>
    <row r="98" spans="2:17" ht="60" x14ac:dyDescent="0.25">
      <c r="B98" s="122"/>
      <c r="C98" s="38">
        <v>10</v>
      </c>
      <c r="D98" s="39" t="s">
        <v>383</v>
      </c>
      <c r="E98" s="39" t="s">
        <v>382</v>
      </c>
      <c r="F98" s="37"/>
      <c r="G98" s="37"/>
      <c r="H98" s="37"/>
      <c r="I98" s="37"/>
      <c r="J98" s="37"/>
      <c r="K98" s="37"/>
      <c r="L98" s="37"/>
      <c r="M98" s="37"/>
      <c r="N98" s="37"/>
      <c r="O98" s="37"/>
      <c r="P98" s="123"/>
      <c r="Q98" s="38"/>
    </row>
    <row r="99" spans="2:17" x14ac:dyDescent="0.25">
      <c r="B99" s="42"/>
      <c r="C99" s="42"/>
      <c r="D99" s="43"/>
      <c r="E99" s="43"/>
      <c r="F99" s="44"/>
      <c r="G99" s="44"/>
      <c r="H99" s="44"/>
      <c r="I99" s="44"/>
      <c r="J99" s="44"/>
      <c r="K99" s="44"/>
      <c r="L99" s="44"/>
      <c r="M99" s="44"/>
      <c r="N99" s="44"/>
      <c r="O99" s="44"/>
      <c r="P99" s="42"/>
      <c r="Q99" s="42"/>
    </row>
    <row r="100" spans="2:17" x14ac:dyDescent="0.25">
      <c r="B100" s="42"/>
      <c r="C100" s="42"/>
      <c r="D100" s="43"/>
      <c r="E100" s="43"/>
      <c r="F100" s="44"/>
      <c r="G100" s="44"/>
      <c r="H100" s="44"/>
      <c r="I100" s="44"/>
      <c r="J100" s="44"/>
      <c r="K100" s="44"/>
      <c r="L100" s="44"/>
      <c r="M100" s="44"/>
      <c r="N100" s="44"/>
      <c r="O100" s="44"/>
      <c r="P100" s="42"/>
      <c r="Q100" s="42"/>
    </row>
    <row r="101" spans="2:17" ht="45" x14ac:dyDescent="0.25">
      <c r="B101" s="122" t="s">
        <v>391</v>
      </c>
      <c r="C101" s="38">
        <v>1</v>
      </c>
      <c r="D101" s="39" t="s">
        <v>366</v>
      </c>
      <c r="E101" s="39" t="s">
        <v>367</v>
      </c>
      <c r="F101" s="40"/>
      <c r="G101" s="37"/>
      <c r="H101" s="40"/>
      <c r="I101" s="37"/>
      <c r="J101" s="40"/>
      <c r="K101" s="37"/>
      <c r="L101" s="40"/>
      <c r="M101" s="40"/>
      <c r="N101" s="40"/>
      <c r="O101" s="40"/>
      <c r="P101" s="123"/>
      <c r="Q101" s="38"/>
    </row>
    <row r="102" spans="2:17" x14ac:dyDescent="0.25">
      <c r="B102" s="122"/>
      <c r="C102" s="38">
        <v>2</v>
      </c>
      <c r="D102" s="39" t="s">
        <v>369</v>
      </c>
      <c r="E102" s="39" t="s">
        <v>370</v>
      </c>
      <c r="F102" s="40"/>
      <c r="G102" s="37"/>
      <c r="H102" s="40"/>
      <c r="I102" s="37"/>
      <c r="J102" s="40"/>
      <c r="K102" s="37"/>
      <c r="L102" s="40"/>
      <c r="M102" s="40"/>
      <c r="N102" s="40"/>
      <c r="O102" s="40"/>
      <c r="P102" s="123"/>
      <c r="Q102" s="38"/>
    </row>
    <row r="103" spans="2:17" ht="30" x14ac:dyDescent="0.25">
      <c r="B103" s="122"/>
      <c r="C103" s="38">
        <v>3</v>
      </c>
      <c r="D103" s="39" t="s">
        <v>371</v>
      </c>
      <c r="E103" s="39" t="s">
        <v>372</v>
      </c>
      <c r="F103" s="37"/>
      <c r="G103" s="40"/>
      <c r="H103" s="37"/>
      <c r="I103" s="37"/>
      <c r="J103" s="40"/>
      <c r="K103" s="37"/>
      <c r="L103" s="40"/>
      <c r="M103" s="40"/>
      <c r="N103" s="40"/>
      <c r="O103" s="40"/>
      <c r="P103" s="123"/>
      <c r="Q103" s="38"/>
    </row>
    <row r="104" spans="2:17" ht="30" x14ac:dyDescent="0.25">
      <c r="B104" s="122"/>
      <c r="C104" s="38">
        <v>4</v>
      </c>
      <c r="D104" s="39" t="s">
        <v>373</v>
      </c>
      <c r="E104" s="39" t="s">
        <v>372</v>
      </c>
      <c r="F104" s="37"/>
      <c r="G104" s="37"/>
      <c r="H104" s="40"/>
      <c r="I104" s="37"/>
      <c r="J104" s="40"/>
      <c r="K104" s="37"/>
      <c r="L104" s="40"/>
      <c r="M104" s="40"/>
      <c r="N104" s="40"/>
      <c r="O104" s="40"/>
      <c r="P104" s="123"/>
      <c r="Q104" s="38"/>
    </row>
    <row r="105" spans="2:17" x14ac:dyDescent="0.25">
      <c r="B105" s="122"/>
      <c r="C105" s="38">
        <v>5</v>
      </c>
      <c r="D105" s="39" t="s">
        <v>374</v>
      </c>
      <c r="E105" s="39" t="s">
        <v>375</v>
      </c>
      <c r="F105" s="37"/>
      <c r="G105" s="37"/>
      <c r="H105" s="40"/>
      <c r="I105" s="37"/>
      <c r="J105" s="40"/>
      <c r="K105" s="37"/>
      <c r="L105" s="40"/>
      <c r="M105" s="40"/>
      <c r="N105" s="40"/>
      <c r="O105" s="40"/>
      <c r="P105" s="123"/>
      <c r="Q105" s="38"/>
    </row>
    <row r="106" spans="2:17" ht="30" x14ac:dyDescent="0.25">
      <c r="B106" s="122"/>
      <c r="C106" s="38">
        <v>6</v>
      </c>
      <c r="D106" s="39" t="s">
        <v>376</v>
      </c>
      <c r="E106" s="39" t="s">
        <v>377</v>
      </c>
      <c r="F106" s="37"/>
      <c r="G106" s="37"/>
      <c r="H106" s="40"/>
      <c r="I106" s="37"/>
      <c r="J106" s="40"/>
      <c r="K106" s="37"/>
      <c r="L106" s="40"/>
      <c r="M106" s="40"/>
      <c r="N106" s="40"/>
      <c r="O106" s="40"/>
      <c r="P106" s="123"/>
      <c r="Q106" s="38"/>
    </row>
    <row r="107" spans="2:17" ht="30" x14ac:dyDescent="0.25">
      <c r="B107" s="122"/>
      <c r="C107" s="38">
        <v>7</v>
      </c>
      <c r="D107" s="39" t="s">
        <v>378</v>
      </c>
      <c r="E107" s="39" t="s">
        <v>379</v>
      </c>
      <c r="F107" s="37"/>
      <c r="G107" s="40"/>
      <c r="H107" s="40"/>
      <c r="I107" s="40"/>
      <c r="J107" s="40"/>
      <c r="K107" s="40"/>
      <c r="L107" s="40"/>
      <c r="M107" s="40"/>
      <c r="N107" s="37"/>
      <c r="O107" s="40"/>
      <c r="P107" s="123"/>
      <c r="Q107" s="38"/>
    </row>
    <row r="108" spans="2:17" ht="30" x14ac:dyDescent="0.25">
      <c r="B108" s="122"/>
      <c r="C108" s="38">
        <v>8</v>
      </c>
      <c r="D108" s="39" t="s">
        <v>380</v>
      </c>
      <c r="E108" s="39" t="s">
        <v>372</v>
      </c>
      <c r="F108" s="37"/>
      <c r="G108" s="40"/>
      <c r="H108" s="40"/>
      <c r="I108" s="37"/>
      <c r="J108" s="40"/>
      <c r="K108" s="40"/>
      <c r="L108" s="40"/>
      <c r="M108" s="40"/>
      <c r="N108" s="40"/>
      <c r="O108" s="40"/>
      <c r="P108" s="123"/>
      <c r="Q108" s="38"/>
    </row>
    <row r="109" spans="2:17" ht="60" x14ac:dyDescent="0.25">
      <c r="B109" s="122"/>
      <c r="C109" s="38">
        <v>9</v>
      </c>
      <c r="D109" s="39" t="s">
        <v>381</v>
      </c>
      <c r="E109" s="39" t="s">
        <v>382</v>
      </c>
      <c r="F109" s="37"/>
      <c r="G109" s="37"/>
      <c r="H109" s="37"/>
      <c r="I109" s="37"/>
      <c r="J109" s="37"/>
      <c r="K109" s="37"/>
      <c r="L109" s="37"/>
      <c r="M109" s="37"/>
      <c r="N109" s="37"/>
      <c r="O109" s="37"/>
      <c r="P109" s="123"/>
      <c r="Q109" s="38"/>
    </row>
    <row r="110" spans="2:17" ht="60" x14ac:dyDescent="0.25">
      <c r="B110" s="122"/>
      <c r="C110" s="38">
        <v>10</v>
      </c>
      <c r="D110" s="39" t="s">
        <v>383</v>
      </c>
      <c r="E110" s="39" t="s">
        <v>382</v>
      </c>
      <c r="F110" s="37"/>
      <c r="G110" s="37"/>
      <c r="H110" s="37"/>
      <c r="I110" s="37"/>
      <c r="J110" s="37"/>
      <c r="K110" s="37"/>
      <c r="L110" s="37"/>
      <c r="M110" s="37"/>
      <c r="N110" s="37"/>
      <c r="O110" s="37"/>
      <c r="P110" s="123"/>
      <c r="Q110" s="38"/>
    </row>
    <row r="111" spans="2:17" x14ac:dyDescent="0.25">
      <c r="B111" s="42"/>
      <c r="C111" s="42"/>
      <c r="D111" s="43"/>
      <c r="E111" s="43"/>
      <c r="F111" s="44"/>
      <c r="G111" s="44"/>
      <c r="H111" s="44"/>
      <c r="I111" s="44"/>
      <c r="J111" s="44"/>
      <c r="K111" s="44"/>
      <c r="L111" s="44"/>
      <c r="M111" s="44"/>
      <c r="N111" s="44"/>
      <c r="O111" s="44"/>
      <c r="P111" s="42"/>
      <c r="Q111" s="42"/>
    </row>
    <row r="112" spans="2:17" x14ac:dyDescent="0.25">
      <c r="B112" s="42"/>
      <c r="C112" s="42"/>
      <c r="D112" s="43"/>
      <c r="E112" s="43"/>
      <c r="F112" s="44"/>
      <c r="G112" s="44"/>
      <c r="H112" s="44"/>
      <c r="I112" s="44"/>
      <c r="J112" s="44"/>
      <c r="K112" s="44"/>
      <c r="L112" s="44"/>
      <c r="M112" s="44"/>
      <c r="N112" s="44"/>
      <c r="O112" s="44"/>
      <c r="P112" s="42"/>
      <c r="Q112" s="42"/>
    </row>
    <row r="113" spans="2:17" ht="45" x14ac:dyDescent="0.25">
      <c r="B113" s="122" t="s">
        <v>392</v>
      </c>
      <c r="C113" s="38">
        <v>1</v>
      </c>
      <c r="D113" s="39" t="s">
        <v>366</v>
      </c>
      <c r="E113" s="39" t="s">
        <v>367</v>
      </c>
      <c r="F113" s="40"/>
      <c r="G113" s="37"/>
      <c r="H113" s="40"/>
      <c r="I113" s="37"/>
      <c r="J113" s="40"/>
      <c r="K113" s="37"/>
      <c r="L113" s="40"/>
      <c r="M113" s="40"/>
      <c r="N113" s="40"/>
      <c r="O113" s="40"/>
      <c r="P113" s="123"/>
      <c r="Q113" s="38"/>
    </row>
    <row r="114" spans="2:17" x14ac:dyDescent="0.25">
      <c r="B114" s="122"/>
      <c r="C114" s="38">
        <v>2</v>
      </c>
      <c r="D114" s="39" t="s">
        <v>369</v>
      </c>
      <c r="E114" s="39" t="s">
        <v>370</v>
      </c>
      <c r="F114" s="40"/>
      <c r="G114" s="37"/>
      <c r="H114" s="40"/>
      <c r="I114" s="37"/>
      <c r="J114" s="40"/>
      <c r="K114" s="37"/>
      <c r="L114" s="40"/>
      <c r="M114" s="40"/>
      <c r="N114" s="40"/>
      <c r="O114" s="40"/>
      <c r="P114" s="123"/>
      <c r="Q114" s="38"/>
    </row>
    <row r="115" spans="2:17" ht="30" x14ac:dyDescent="0.25">
      <c r="B115" s="122"/>
      <c r="C115" s="38">
        <v>3</v>
      </c>
      <c r="D115" s="39" t="s">
        <v>371</v>
      </c>
      <c r="E115" s="39" t="s">
        <v>372</v>
      </c>
      <c r="F115" s="37"/>
      <c r="G115" s="40"/>
      <c r="H115" s="37"/>
      <c r="I115" s="37"/>
      <c r="J115" s="40"/>
      <c r="K115" s="37"/>
      <c r="L115" s="40"/>
      <c r="M115" s="40"/>
      <c r="N115" s="40"/>
      <c r="O115" s="40"/>
      <c r="P115" s="123"/>
      <c r="Q115" s="38"/>
    </row>
    <row r="116" spans="2:17" ht="30" x14ac:dyDescent="0.25">
      <c r="B116" s="122"/>
      <c r="C116" s="38">
        <v>4</v>
      </c>
      <c r="D116" s="39" t="s">
        <v>373</v>
      </c>
      <c r="E116" s="39" t="s">
        <v>372</v>
      </c>
      <c r="F116" s="37"/>
      <c r="G116" s="37"/>
      <c r="H116" s="40"/>
      <c r="I116" s="37"/>
      <c r="J116" s="40"/>
      <c r="K116" s="37"/>
      <c r="L116" s="40"/>
      <c r="M116" s="40"/>
      <c r="N116" s="40"/>
      <c r="O116" s="40"/>
      <c r="P116" s="123"/>
      <c r="Q116" s="38"/>
    </row>
    <row r="117" spans="2:17" x14ac:dyDescent="0.25">
      <c r="B117" s="122"/>
      <c r="C117" s="38">
        <v>5</v>
      </c>
      <c r="D117" s="39" t="s">
        <v>374</v>
      </c>
      <c r="E117" s="39" t="s">
        <v>375</v>
      </c>
      <c r="F117" s="37"/>
      <c r="G117" s="37"/>
      <c r="H117" s="40"/>
      <c r="I117" s="37"/>
      <c r="J117" s="40"/>
      <c r="K117" s="37"/>
      <c r="L117" s="40"/>
      <c r="M117" s="40"/>
      <c r="N117" s="40"/>
      <c r="O117" s="40"/>
      <c r="P117" s="123"/>
      <c r="Q117" s="38"/>
    </row>
    <row r="118" spans="2:17" ht="30" x14ac:dyDescent="0.25">
      <c r="B118" s="122"/>
      <c r="C118" s="38">
        <v>6</v>
      </c>
      <c r="D118" s="39" t="s">
        <v>376</v>
      </c>
      <c r="E118" s="39" t="s">
        <v>377</v>
      </c>
      <c r="F118" s="37"/>
      <c r="G118" s="37"/>
      <c r="H118" s="40"/>
      <c r="I118" s="37"/>
      <c r="J118" s="40"/>
      <c r="K118" s="37"/>
      <c r="L118" s="40"/>
      <c r="M118" s="40"/>
      <c r="N118" s="40"/>
      <c r="O118" s="40"/>
      <c r="P118" s="123"/>
      <c r="Q118" s="38"/>
    </row>
    <row r="119" spans="2:17" ht="30" x14ac:dyDescent="0.25">
      <c r="B119" s="122"/>
      <c r="C119" s="38">
        <v>7</v>
      </c>
      <c r="D119" s="39" t="s">
        <v>378</v>
      </c>
      <c r="E119" s="39" t="s">
        <v>379</v>
      </c>
      <c r="F119" s="37"/>
      <c r="G119" s="40"/>
      <c r="H119" s="40"/>
      <c r="I119" s="40"/>
      <c r="J119" s="40"/>
      <c r="K119" s="40"/>
      <c r="L119" s="40"/>
      <c r="M119" s="40"/>
      <c r="N119" s="37"/>
      <c r="O119" s="40"/>
      <c r="P119" s="123"/>
      <c r="Q119" s="38"/>
    </row>
    <row r="120" spans="2:17" ht="30" x14ac:dyDescent="0.25">
      <c r="B120" s="122"/>
      <c r="C120" s="38">
        <v>8</v>
      </c>
      <c r="D120" s="39" t="s">
        <v>380</v>
      </c>
      <c r="E120" s="39" t="s">
        <v>372</v>
      </c>
      <c r="F120" s="37"/>
      <c r="G120" s="40"/>
      <c r="H120" s="40"/>
      <c r="I120" s="37"/>
      <c r="J120" s="40"/>
      <c r="K120" s="40"/>
      <c r="L120" s="40"/>
      <c r="M120" s="40"/>
      <c r="N120" s="40"/>
      <c r="O120" s="40"/>
      <c r="P120" s="123"/>
      <c r="Q120" s="38"/>
    </row>
    <row r="121" spans="2:17" ht="60" x14ac:dyDescent="0.25">
      <c r="B121" s="122"/>
      <c r="C121" s="38">
        <v>9</v>
      </c>
      <c r="D121" s="39" t="s">
        <v>381</v>
      </c>
      <c r="E121" s="39" t="s">
        <v>382</v>
      </c>
      <c r="F121" s="37"/>
      <c r="G121" s="37"/>
      <c r="H121" s="37"/>
      <c r="I121" s="37"/>
      <c r="J121" s="37"/>
      <c r="K121" s="37"/>
      <c r="L121" s="37"/>
      <c r="M121" s="37"/>
      <c r="N121" s="37"/>
      <c r="O121" s="37"/>
      <c r="P121" s="123"/>
      <c r="Q121" s="38"/>
    </row>
    <row r="122" spans="2:17" ht="60" x14ac:dyDescent="0.25">
      <c r="B122" s="122"/>
      <c r="C122" s="38">
        <v>10</v>
      </c>
      <c r="D122" s="39" t="s">
        <v>383</v>
      </c>
      <c r="E122" s="39" t="s">
        <v>382</v>
      </c>
      <c r="F122" s="37"/>
      <c r="G122" s="37"/>
      <c r="H122" s="37"/>
      <c r="I122" s="37"/>
      <c r="J122" s="37"/>
      <c r="K122" s="37"/>
      <c r="L122" s="37"/>
      <c r="M122" s="37"/>
      <c r="N122" s="37"/>
      <c r="O122" s="37"/>
      <c r="P122" s="123"/>
      <c r="Q122" s="38"/>
    </row>
    <row r="123" spans="2:17" x14ac:dyDescent="0.25">
      <c r="B123" s="42"/>
      <c r="C123" s="42"/>
      <c r="D123" s="43"/>
      <c r="E123" s="43"/>
      <c r="F123" s="44"/>
      <c r="G123" s="44"/>
      <c r="H123" s="44"/>
      <c r="I123" s="44"/>
      <c r="J123" s="44"/>
      <c r="K123" s="44"/>
      <c r="L123" s="44"/>
      <c r="M123" s="44"/>
      <c r="N123" s="44"/>
      <c r="O123" s="44"/>
      <c r="P123" s="42"/>
      <c r="Q123" s="42"/>
    </row>
    <row r="124" spans="2:17" x14ac:dyDescent="0.25">
      <c r="B124" s="42"/>
      <c r="C124" s="42"/>
      <c r="D124" s="43"/>
      <c r="E124" s="43"/>
      <c r="F124" s="44"/>
      <c r="G124" s="44"/>
      <c r="H124" s="44"/>
      <c r="I124" s="44"/>
      <c r="J124" s="44"/>
      <c r="K124" s="44"/>
      <c r="L124" s="44"/>
      <c r="M124" s="44"/>
      <c r="N124" s="44"/>
      <c r="O124" s="44"/>
      <c r="P124" s="42"/>
      <c r="Q124" s="42"/>
    </row>
    <row r="125" spans="2:17" ht="45" x14ac:dyDescent="0.25">
      <c r="B125" s="122" t="s">
        <v>393</v>
      </c>
      <c r="C125" s="38">
        <v>1</v>
      </c>
      <c r="D125" s="39" t="s">
        <v>366</v>
      </c>
      <c r="E125" s="39" t="s">
        <v>367</v>
      </c>
      <c r="F125" s="40"/>
      <c r="G125" s="37"/>
      <c r="H125" s="40"/>
      <c r="I125" s="37"/>
      <c r="J125" s="40"/>
      <c r="K125" s="37"/>
      <c r="L125" s="40"/>
      <c r="M125" s="40"/>
      <c r="N125" s="40"/>
      <c r="O125" s="40"/>
      <c r="P125" s="123"/>
      <c r="Q125" s="38"/>
    </row>
    <row r="126" spans="2:17" x14ac:dyDescent="0.25">
      <c r="B126" s="122"/>
      <c r="C126" s="38">
        <v>2</v>
      </c>
      <c r="D126" s="39" t="s">
        <v>369</v>
      </c>
      <c r="E126" s="39" t="s">
        <v>370</v>
      </c>
      <c r="F126" s="40"/>
      <c r="G126" s="37"/>
      <c r="H126" s="40"/>
      <c r="I126" s="37"/>
      <c r="J126" s="40"/>
      <c r="K126" s="37"/>
      <c r="L126" s="40"/>
      <c r="M126" s="40"/>
      <c r="N126" s="40"/>
      <c r="O126" s="40"/>
      <c r="P126" s="123"/>
      <c r="Q126" s="38"/>
    </row>
    <row r="127" spans="2:17" ht="30" x14ac:dyDescent="0.25">
      <c r="B127" s="122"/>
      <c r="C127" s="38">
        <v>3</v>
      </c>
      <c r="D127" s="39" t="s">
        <v>371</v>
      </c>
      <c r="E127" s="39" t="s">
        <v>372</v>
      </c>
      <c r="F127" s="37"/>
      <c r="G127" s="40"/>
      <c r="H127" s="37"/>
      <c r="I127" s="37"/>
      <c r="J127" s="40"/>
      <c r="K127" s="37"/>
      <c r="L127" s="40"/>
      <c r="M127" s="40"/>
      <c r="N127" s="40"/>
      <c r="O127" s="40"/>
      <c r="P127" s="123"/>
      <c r="Q127" s="38"/>
    </row>
    <row r="128" spans="2:17" ht="30" x14ac:dyDescent="0.25">
      <c r="B128" s="122"/>
      <c r="C128" s="38">
        <v>4</v>
      </c>
      <c r="D128" s="39" t="s">
        <v>373</v>
      </c>
      <c r="E128" s="39" t="s">
        <v>372</v>
      </c>
      <c r="F128" s="37"/>
      <c r="G128" s="37"/>
      <c r="H128" s="40"/>
      <c r="I128" s="37"/>
      <c r="J128" s="40"/>
      <c r="K128" s="37"/>
      <c r="L128" s="40"/>
      <c r="M128" s="40"/>
      <c r="N128" s="40"/>
      <c r="O128" s="40"/>
      <c r="P128" s="123"/>
      <c r="Q128" s="38"/>
    </row>
    <row r="129" spans="2:17" x14ac:dyDescent="0.25">
      <c r="B129" s="122"/>
      <c r="C129" s="38">
        <v>5</v>
      </c>
      <c r="D129" s="39" t="s">
        <v>374</v>
      </c>
      <c r="E129" s="39" t="s">
        <v>375</v>
      </c>
      <c r="F129" s="37"/>
      <c r="G129" s="37"/>
      <c r="H129" s="40"/>
      <c r="I129" s="37"/>
      <c r="J129" s="40"/>
      <c r="K129" s="37"/>
      <c r="L129" s="40"/>
      <c r="M129" s="40"/>
      <c r="N129" s="40"/>
      <c r="O129" s="40"/>
      <c r="P129" s="123"/>
      <c r="Q129" s="38"/>
    </row>
    <row r="130" spans="2:17" ht="30" x14ac:dyDescent="0.25">
      <c r="B130" s="122"/>
      <c r="C130" s="38">
        <v>6</v>
      </c>
      <c r="D130" s="39" t="s">
        <v>376</v>
      </c>
      <c r="E130" s="39" t="s">
        <v>377</v>
      </c>
      <c r="F130" s="37"/>
      <c r="G130" s="37"/>
      <c r="H130" s="40"/>
      <c r="I130" s="37"/>
      <c r="J130" s="40"/>
      <c r="K130" s="37"/>
      <c r="L130" s="40"/>
      <c r="M130" s="40"/>
      <c r="N130" s="40"/>
      <c r="O130" s="40"/>
      <c r="P130" s="123"/>
      <c r="Q130" s="38"/>
    </row>
    <row r="131" spans="2:17" ht="30" x14ac:dyDescent="0.25">
      <c r="B131" s="122"/>
      <c r="C131" s="38">
        <v>7</v>
      </c>
      <c r="D131" s="39" t="s">
        <v>378</v>
      </c>
      <c r="E131" s="39" t="s">
        <v>379</v>
      </c>
      <c r="F131" s="37"/>
      <c r="G131" s="40"/>
      <c r="H131" s="40"/>
      <c r="I131" s="40"/>
      <c r="J131" s="40"/>
      <c r="K131" s="40"/>
      <c r="L131" s="40"/>
      <c r="M131" s="40"/>
      <c r="N131" s="37"/>
      <c r="O131" s="40"/>
      <c r="P131" s="123"/>
      <c r="Q131" s="38"/>
    </row>
    <row r="132" spans="2:17" ht="30" x14ac:dyDescent="0.25">
      <c r="B132" s="122"/>
      <c r="C132" s="38">
        <v>8</v>
      </c>
      <c r="D132" s="39" t="s">
        <v>380</v>
      </c>
      <c r="E132" s="39" t="s">
        <v>372</v>
      </c>
      <c r="F132" s="37"/>
      <c r="G132" s="40"/>
      <c r="H132" s="40"/>
      <c r="I132" s="37"/>
      <c r="J132" s="40"/>
      <c r="K132" s="40"/>
      <c r="L132" s="40"/>
      <c r="M132" s="40"/>
      <c r="N132" s="40"/>
      <c r="O132" s="40"/>
      <c r="P132" s="123"/>
      <c r="Q132" s="38"/>
    </row>
    <row r="133" spans="2:17" ht="60" x14ac:dyDescent="0.25">
      <c r="B133" s="122"/>
      <c r="C133" s="38">
        <v>9</v>
      </c>
      <c r="D133" s="39" t="s">
        <v>381</v>
      </c>
      <c r="E133" s="39" t="s">
        <v>382</v>
      </c>
      <c r="F133" s="37"/>
      <c r="G133" s="37"/>
      <c r="H133" s="37"/>
      <c r="I133" s="37"/>
      <c r="J133" s="37"/>
      <c r="K133" s="37"/>
      <c r="L133" s="37"/>
      <c r="M133" s="37"/>
      <c r="N133" s="37"/>
      <c r="O133" s="37"/>
      <c r="P133" s="123"/>
      <c r="Q133" s="38"/>
    </row>
    <row r="134" spans="2:17" ht="60" x14ac:dyDescent="0.25">
      <c r="B134" s="122"/>
      <c r="C134" s="38">
        <v>10</v>
      </c>
      <c r="D134" s="39" t="s">
        <v>383</v>
      </c>
      <c r="E134" s="39" t="s">
        <v>382</v>
      </c>
      <c r="F134" s="37"/>
      <c r="G134" s="37"/>
      <c r="H134" s="37"/>
      <c r="I134" s="37"/>
      <c r="J134" s="37"/>
      <c r="K134" s="37"/>
      <c r="L134" s="37"/>
      <c r="M134" s="37"/>
      <c r="N134" s="37"/>
      <c r="O134" s="37"/>
      <c r="P134" s="123"/>
      <c r="Q134" s="38"/>
    </row>
    <row r="135" spans="2:17" x14ac:dyDescent="0.25">
      <c r="B135" s="42"/>
      <c r="C135" s="42"/>
      <c r="D135" s="43"/>
      <c r="E135" s="43"/>
      <c r="F135" s="44"/>
      <c r="G135" s="44"/>
      <c r="H135" s="44"/>
      <c r="I135" s="44"/>
      <c r="J135" s="44"/>
      <c r="K135" s="44"/>
      <c r="L135" s="44"/>
      <c r="M135" s="44"/>
      <c r="N135" s="44"/>
      <c r="O135" s="44"/>
      <c r="P135" s="42"/>
      <c r="Q135" s="42"/>
    </row>
    <row r="136" spans="2:17" x14ac:dyDescent="0.25">
      <c r="B136" s="42"/>
      <c r="C136" s="42"/>
      <c r="D136" s="43"/>
      <c r="E136" s="43"/>
      <c r="F136" s="44"/>
      <c r="G136" s="44"/>
      <c r="H136" s="44"/>
      <c r="I136" s="44"/>
      <c r="J136" s="44"/>
      <c r="K136" s="44"/>
      <c r="L136" s="44"/>
      <c r="M136" s="44"/>
      <c r="N136" s="44"/>
      <c r="O136" s="44"/>
      <c r="P136" s="42"/>
      <c r="Q136" s="42"/>
    </row>
    <row r="137" spans="2:17" ht="45" x14ac:dyDescent="0.25">
      <c r="B137" s="122" t="s">
        <v>394</v>
      </c>
      <c r="C137" s="38">
        <v>1</v>
      </c>
      <c r="D137" s="39" t="s">
        <v>366</v>
      </c>
      <c r="E137" s="39" t="s">
        <v>367</v>
      </c>
      <c r="F137" s="40"/>
      <c r="G137" s="37"/>
      <c r="H137" s="40"/>
      <c r="I137" s="37"/>
      <c r="J137" s="40"/>
      <c r="K137" s="37"/>
      <c r="L137" s="40"/>
      <c r="M137" s="40"/>
      <c r="N137" s="40"/>
      <c r="O137" s="40"/>
      <c r="P137" s="123"/>
      <c r="Q137" s="38"/>
    </row>
    <row r="138" spans="2:17" x14ac:dyDescent="0.25">
      <c r="B138" s="122"/>
      <c r="C138" s="38">
        <v>2</v>
      </c>
      <c r="D138" s="39" t="s">
        <v>369</v>
      </c>
      <c r="E138" s="39" t="s">
        <v>370</v>
      </c>
      <c r="F138" s="40"/>
      <c r="G138" s="37"/>
      <c r="H138" s="40"/>
      <c r="I138" s="37"/>
      <c r="J138" s="40"/>
      <c r="K138" s="37"/>
      <c r="L138" s="40"/>
      <c r="M138" s="40"/>
      <c r="N138" s="40"/>
      <c r="O138" s="40"/>
      <c r="P138" s="123"/>
      <c r="Q138" s="38"/>
    </row>
    <row r="139" spans="2:17" ht="30" x14ac:dyDescent="0.25">
      <c r="B139" s="122"/>
      <c r="C139" s="38">
        <v>3</v>
      </c>
      <c r="D139" s="39" t="s">
        <v>371</v>
      </c>
      <c r="E139" s="39" t="s">
        <v>372</v>
      </c>
      <c r="F139" s="37"/>
      <c r="G139" s="40"/>
      <c r="H139" s="37"/>
      <c r="I139" s="37"/>
      <c r="J139" s="40"/>
      <c r="K139" s="37"/>
      <c r="L139" s="40"/>
      <c r="M139" s="40"/>
      <c r="N139" s="40"/>
      <c r="O139" s="40"/>
      <c r="P139" s="123"/>
      <c r="Q139" s="38"/>
    </row>
    <row r="140" spans="2:17" ht="30" x14ac:dyDescent="0.25">
      <c r="B140" s="122"/>
      <c r="C140" s="38">
        <v>4</v>
      </c>
      <c r="D140" s="39" t="s">
        <v>373</v>
      </c>
      <c r="E140" s="39" t="s">
        <v>372</v>
      </c>
      <c r="F140" s="37"/>
      <c r="G140" s="37"/>
      <c r="H140" s="40"/>
      <c r="I140" s="37"/>
      <c r="J140" s="40"/>
      <c r="K140" s="37"/>
      <c r="L140" s="40"/>
      <c r="M140" s="40"/>
      <c r="N140" s="40"/>
      <c r="O140" s="40"/>
      <c r="P140" s="123"/>
      <c r="Q140" s="38"/>
    </row>
    <row r="141" spans="2:17" x14ac:dyDescent="0.25">
      <c r="B141" s="122"/>
      <c r="C141" s="38">
        <v>5</v>
      </c>
      <c r="D141" s="39" t="s">
        <v>374</v>
      </c>
      <c r="E141" s="39" t="s">
        <v>375</v>
      </c>
      <c r="F141" s="37"/>
      <c r="G141" s="37"/>
      <c r="H141" s="40"/>
      <c r="I141" s="37"/>
      <c r="J141" s="40"/>
      <c r="K141" s="37"/>
      <c r="L141" s="40"/>
      <c r="M141" s="40"/>
      <c r="N141" s="40"/>
      <c r="O141" s="40"/>
      <c r="P141" s="123"/>
      <c r="Q141" s="38"/>
    </row>
    <row r="142" spans="2:17" ht="30" x14ac:dyDescent="0.25">
      <c r="B142" s="122"/>
      <c r="C142" s="38">
        <v>6</v>
      </c>
      <c r="D142" s="39" t="s">
        <v>376</v>
      </c>
      <c r="E142" s="39" t="s">
        <v>377</v>
      </c>
      <c r="F142" s="37"/>
      <c r="G142" s="37"/>
      <c r="H142" s="40"/>
      <c r="I142" s="37"/>
      <c r="J142" s="40"/>
      <c r="K142" s="37"/>
      <c r="L142" s="40"/>
      <c r="M142" s="40"/>
      <c r="N142" s="40"/>
      <c r="O142" s="40"/>
      <c r="P142" s="123"/>
      <c r="Q142" s="38"/>
    </row>
    <row r="143" spans="2:17" ht="30" x14ac:dyDescent="0.25">
      <c r="B143" s="122"/>
      <c r="C143" s="38">
        <v>7</v>
      </c>
      <c r="D143" s="39" t="s">
        <v>378</v>
      </c>
      <c r="E143" s="39" t="s">
        <v>379</v>
      </c>
      <c r="F143" s="37"/>
      <c r="G143" s="40"/>
      <c r="H143" s="40"/>
      <c r="I143" s="40"/>
      <c r="J143" s="40"/>
      <c r="K143" s="40"/>
      <c r="L143" s="40"/>
      <c r="M143" s="40"/>
      <c r="N143" s="37"/>
      <c r="O143" s="40"/>
      <c r="P143" s="123"/>
      <c r="Q143" s="38"/>
    </row>
    <row r="144" spans="2:17" ht="30" x14ac:dyDescent="0.25">
      <c r="B144" s="122"/>
      <c r="C144" s="38">
        <v>8</v>
      </c>
      <c r="D144" s="39" t="s">
        <v>380</v>
      </c>
      <c r="E144" s="39" t="s">
        <v>372</v>
      </c>
      <c r="F144" s="37"/>
      <c r="G144" s="40"/>
      <c r="H144" s="40"/>
      <c r="I144" s="37"/>
      <c r="J144" s="40"/>
      <c r="K144" s="40"/>
      <c r="L144" s="40"/>
      <c r="M144" s="40"/>
      <c r="N144" s="40"/>
      <c r="O144" s="40"/>
      <c r="P144" s="123"/>
      <c r="Q144" s="38"/>
    </row>
    <row r="145" spans="2:17" ht="60" x14ac:dyDescent="0.25">
      <c r="B145" s="122"/>
      <c r="C145" s="38">
        <v>9</v>
      </c>
      <c r="D145" s="39" t="s">
        <v>381</v>
      </c>
      <c r="E145" s="39" t="s">
        <v>382</v>
      </c>
      <c r="F145" s="37"/>
      <c r="G145" s="37"/>
      <c r="H145" s="37"/>
      <c r="I145" s="37"/>
      <c r="J145" s="37"/>
      <c r="K145" s="37"/>
      <c r="L145" s="37"/>
      <c r="M145" s="37"/>
      <c r="N145" s="37"/>
      <c r="O145" s="37"/>
      <c r="P145" s="123"/>
      <c r="Q145" s="38"/>
    </row>
    <row r="146" spans="2:17" ht="60" x14ac:dyDescent="0.25">
      <c r="B146" s="122"/>
      <c r="C146" s="38">
        <v>10</v>
      </c>
      <c r="D146" s="39" t="s">
        <v>383</v>
      </c>
      <c r="E146" s="39" t="s">
        <v>382</v>
      </c>
      <c r="F146" s="37"/>
      <c r="G146" s="37"/>
      <c r="H146" s="37"/>
      <c r="I146" s="37"/>
      <c r="J146" s="37"/>
      <c r="K146" s="37"/>
      <c r="L146" s="37"/>
      <c r="M146" s="37"/>
      <c r="N146" s="37"/>
      <c r="O146" s="37"/>
      <c r="P146" s="123"/>
      <c r="Q146" s="38"/>
    </row>
  </sheetData>
  <mergeCells count="32">
    <mergeCell ref="B137:B146"/>
    <mergeCell ref="P137:P146"/>
    <mergeCell ref="B101:B110"/>
    <mergeCell ref="P101:P110"/>
    <mergeCell ref="B113:B122"/>
    <mergeCell ref="P113:P122"/>
    <mergeCell ref="B125:B134"/>
    <mergeCell ref="P125:P134"/>
    <mergeCell ref="B65:B74"/>
    <mergeCell ref="P65:P74"/>
    <mergeCell ref="B77:B86"/>
    <mergeCell ref="P77:P86"/>
    <mergeCell ref="B89:B98"/>
    <mergeCell ref="P89:P98"/>
    <mergeCell ref="B29:B38"/>
    <mergeCell ref="P29:P38"/>
    <mergeCell ref="B41:B50"/>
    <mergeCell ref="P41:P50"/>
    <mergeCell ref="B53:B62"/>
    <mergeCell ref="P53:P62"/>
    <mergeCell ref="P3:P4"/>
    <mergeCell ref="Q3:Q4"/>
    <mergeCell ref="B5:B14"/>
    <mergeCell ref="P5:P14"/>
    <mergeCell ref="B17:B26"/>
    <mergeCell ref="P17:P26"/>
    <mergeCell ref="B2:O2"/>
    <mergeCell ref="B3:B4"/>
    <mergeCell ref="C3:C4"/>
    <mergeCell ref="D3:D4"/>
    <mergeCell ref="E3:E4"/>
    <mergeCell ref="F3: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L31"/>
  <sheetViews>
    <sheetView workbookViewId="0">
      <pane xSplit="5" ySplit="2" topLeftCell="H15" activePane="bottomRight" state="frozen"/>
      <selection activeCell="P60" sqref="P60"/>
      <selection pane="topRight" activeCell="P60" sqref="P60"/>
      <selection pane="bottomLeft" activeCell="P60" sqref="P60"/>
      <selection pane="bottomRight" activeCell="P60" sqref="P60"/>
    </sheetView>
  </sheetViews>
  <sheetFormatPr defaultColWidth="9.140625" defaultRowHeight="15" x14ac:dyDescent="0.25"/>
  <cols>
    <col min="1" max="1" width="9.140625" style="46"/>
    <col min="2" max="2" width="3.5703125" style="46" bestFit="1" customWidth="1"/>
    <col min="3" max="3" width="12.7109375" style="46" customWidth="1"/>
    <col min="4" max="4" width="23.5703125" style="304" bestFit="1" customWidth="1"/>
    <col min="5" max="5" width="39.42578125" style="220" customWidth="1"/>
    <col min="6" max="6" width="12.42578125" style="46" bestFit="1" customWidth="1"/>
    <col min="7" max="7" width="15.85546875" style="46" customWidth="1"/>
    <col min="8" max="8" width="22" style="304" bestFit="1" customWidth="1"/>
    <col min="9" max="9" width="21.7109375" style="304" customWidth="1"/>
    <col min="10" max="10" width="13.42578125" style="46" customWidth="1"/>
    <col min="11" max="11" width="13.5703125" style="220" customWidth="1"/>
    <col min="12" max="12" width="42.5703125" style="46" customWidth="1"/>
    <col min="13" max="16384" width="9.140625" style="46"/>
  </cols>
  <sheetData>
    <row r="2" spans="2:12" s="220" customFormat="1" ht="63" customHeight="1" x14ac:dyDescent="0.25">
      <c r="B2" s="36" t="s">
        <v>4</v>
      </c>
      <c r="C2" s="36" t="s">
        <v>353</v>
      </c>
      <c r="D2" s="301" t="s">
        <v>1050</v>
      </c>
      <c r="E2" s="36" t="s">
        <v>1051</v>
      </c>
      <c r="F2" s="36" t="s">
        <v>1052</v>
      </c>
      <c r="G2" s="36" t="s">
        <v>1053</v>
      </c>
      <c r="H2" s="301" t="s">
        <v>1054</v>
      </c>
      <c r="I2" s="301" t="s">
        <v>1055</v>
      </c>
      <c r="J2" s="36" t="s">
        <v>1056</v>
      </c>
      <c r="K2" s="36" t="s">
        <v>357</v>
      </c>
      <c r="L2" s="36" t="s">
        <v>1057</v>
      </c>
    </row>
    <row r="3" spans="2:12" ht="30" x14ac:dyDescent="0.25">
      <c r="B3" s="37">
        <v>1</v>
      </c>
      <c r="C3" s="37" t="s">
        <v>365</v>
      </c>
      <c r="D3" s="302">
        <v>45295</v>
      </c>
      <c r="E3" s="36" t="s">
        <v>1058</v>
      </c>
      <c r="F3" s="37" t="s">
        <v>1059</v>
      </c>
      <c r="G3" s="37" t="s">
        <v>1060</v>
      </c>
      <c r="H3" s="302">
        <v>45296</v>
      </c>
      <c r="I3" s="302">
        <v>45295</v>
      </c>
      <c r="J3" s="37">
        <v>1</v>
      </c>
      <c r="K3" s="36" t="s">
        <v>1061</v>
      </c>
      <c r="L3" s="37" t="s">
        <v>1062</v>
      </c>
    </row>
    <row r="4" spans="2:12" ht="30" x14ac:dyDescent="0.25">
      <c r="B4" s="37">
        <v>2</v>
      </c>
      <c r="C4" s="37" t="s">
        <v>365</v>
      </c>
      <c r="D4" s="302">
        <v>45296</v>
      </c>
      <c r="E4" s="36" t="s">
        <v>1063</v>
      </c>
      <c r="F4" s="37" t="s">
        <v>1059</v>
      </c>
      <c r="G4" s="37" t="s">
        <v>1060</v>
      </c>
      <c r="H4" s="302">
        <v>45297</v>
      </c>
      <c r="I4" s="302">
        <v>45296</v>
      </c>
      <c r="J4" s="37">
        <v>1</v>
      </c>
      <c r="K4" s="36" t="s">
        <v>1061</v>
      </c>
      <c r="L4" s="37" t="s">
        <v>1062</v>
      </c>
    </row>
    <row r="5" spans="2:12" ht="45" x14ac:dyDescent="0.25">
      <c r="B5" s="37">
        <v>3</v>
      </c>
      <c r="C5" s="37" t="s">
        <v>365</v>
      </c>
      <c r="D5" s="302">
        <v>45300</v>
      </c>
      <c r="E5" s="36" t="s">
        <v>1064</v>
      </c>
      <c r="F5" s="37" t="s">
        <v>1059</v>
      </c>
      <c r="G5" s="37" t="s">
        <v>1060</v>
      </c>
      <c r="H5" s="302">
        <v>45301</v>
      </c>
      <c r="I5" s="302">
        <v>45301</v>
      </c>
      <c r="J5" s="37">
        <v>2</v>
      </c>
      <c r="K5" s="36" t="s">
        <v>1061</v>
      </c>
      <c r="L5" s="37" t="s">
        <v>1062</v>
      </c>
    </row>
    <row r="6" spans="2:12" ht="30" x14ac:dyDescent="0.25">
      <c r="B6" s="37">
        <v>4</v>
      </c>
      <c r="C6" s="37" t="s">
        <v>365</v>
      </c>
      <c r="D6" s="302">
        <v>45302</v>
      </c>
      <c r="E6" s="36" t="s">
        <v>1065</v>
      </c>
      <c r="F6" s="37" t="s">
        <v>1059</v>
      </c>
      <c r="G6" s="37" t="s">
        <v>1060</v>
      </c>
      <c r="H6" s="302">
        <v>45303</v>
      </c>
      <c r="I6" s="302">
        <v>45302</v>
      </c>
      <c r="J6" s="37">
        <v>1</v>
      </c>
      <c r="K6" s="36" t="s">
        <v>1061</v>
      </c>
      <c r="L6" s="37" t="s">
        <v>1062</v>
      </c>
    </row>
    <row r="7" spans="2:12" ht="30" x14ac:dyDescent="0.25">
      <c r="B7" s="37">
        <v>5</v>
      </c>
      <c r="C7" s="37" t="s">
        <v>365</v>
      </c>
      <c r="D7" s="302">
        <v>45310</v>
      </c>
      <c r="E7" s="36" t="s">
        <v>1066</v>
      </c>
      <c r="F7" s="37" t="s">
        <v>1059</v>
      </c>
      <c r="G7" s="37" t="s">
        <v>1060</v>
      </c>
      <c r="H7" s="302">
        <v>45311</v>
      </c>
      <c r="I7" s="302">
        <v>45310</v>
      </c>
      <c r="J7" s="37">
        <v>1</v>
      </c>
      <c r="K7" s="36" t="s">
        <v>1061</v>
      </c>
      <c r="L7" s="37" t="s">
        <v>1062</v>
      </c>
    </row>
    <row r="8" spans="2:12" ht="30" x14ac:dyDescent="0.25">
      <c r="B8" s="37">
        <v>6</v>
      </c>
      <c r="C8" s="37" t="s">
        <v>384</v>
      </c>
      <c r="D8" s="302"/>
      <c r="E8" s="36" t="s">
        <v>1067</v>
      </c>
      <c r="F8" s="37" t="s">
        <v>1059</v>
      </c>
      <c r="G8" s="37" t="s">
        <v>1060</v>
      </c>
      <c r="H8" s="302">
        <v>45351</v>
      </c>
      <c r="I8" s="302" t="s">
        <v>1068</v>
      </c>
      <c r="J8" s="37">
        <v>2</v>
      </c>
      <c r="K8" s="36" t="s">
        <v>1061</v>
      </c>
      <c r="L8" s="37" t="s">
        <v>1062</v>
      </c>
    </row>
    <row r="9" spans="2:12" ht="30" x14ac:dyDescent="0.25">
      <c r="B9" s="37">
        <v>7</v>
      </c>
      <c r="C9" s="37" t="s">
        <v>385</v>
      </c>
      <c r="D9" s="302">
        <v>45357</v>
      </c>
      <c r="E9" s="36" t="s">
        <v>1069</v>
      </c>
      <c r="F9" s="37" t="s">
        <v>1059</v>
      </c>
      <c r="G9" s="303" t="s">
        <v>222</v>
      </c>
      <c r="H9" s="303" t="s">
        <v>222</v>
      </c>
      <c r="I9" s="302">
        <v>45377</v>
      </c>
      <c r="J9" s="37">
        <v>6</v>
      </c>
      <c r="K9" s="36" t="s">
        <v>1061</v>
      </c>
      <c r="L9" s="37" t="s">
        <v>1062</v>
      </c>
    </row>
    <row r="10" spans="2:12" ht="30" x14ac:dyDescent="0.25">
      <c r="B10" s="37">
        <v>8</v>
      </c>
      <c r="C10" s="37" t="s">
        <v>385</v>
      </c>
      <c r="D10" s="302">
        <v>45365</v>
      </c>
      <c r="E10" s="36" t="s">
        <v>1070</v>
      </c>
      <c r="F10" s="37" t="s">
        <v>1059</v>
      </c>
      <c r="G10" s="303" t="s">
        <v>222</v>
      </c>
      <c r="H10" s="303" t="s">
        <v>222</v>
      </c>
      <c r="I10" s="302">
        <v>45379</v>
      </c>
      <c r="J10" s="37">
        <v>9</v>
      </c>
      <c r="K10" s="36" t="s">
        <v>1061</v>
      </c>
      <c r="L10" s="37" t="s">
        <v>1062</v>
      </c>
    </row>
    <row r="11" spans="2:12" ht="30" x14ac:dyDescent="0.25">
      <c r="B11" s="37">
        <v>9</v>
      </c>
      <c r="C11" s="37" t="s">
        <v>386</v>
      </c>
      <c r="D11" s="302">
        <v>45383</v>
      </c>
      <c r="E11" s="36" t="s">
        <v>1071</v>
      </c>
      <c r="F11" s="37" t="s">
        <v>1059</v>
      </c>
      <c r="G11" s="303" t="s">
        <v>222</v>
      </c>
      <c r="H11" s="303" t="s">
        <v>222</v>
      </c>
      <c r="I11" s="302">
        <v>45387</v>
      </c>
      <c r="J11" s="37">
        <v>5</v>
      </c>
      <c r="K11" s="36" t="s">
        <v>1061</v>
      </c>
      <c r="L11" s="37" t="s">
        <v>1062</v>
      </c>
    </row>
    <row r="12" spans="2:12" ht="45" x14ac:dyDescent="0.25">
      <c r="B12" s="37">
        <v>10</v>
      </c>
      <c r="C12" s="37" t="s">
        <v>386</v>
      </c>
      <c r="D12" s="302">
        <v>45384</v>
      </c>
      <c r="E12" s="36" t="s">
        <v>1072</v>
      </c>
      <c r="F12" s="37" t="s">
        <v>1059</v>
      </c>
      <c r="G12" s="303" t="s">
        <v>222</v>
      </c>
      <c r="H12" s="303" t="s">
        <v>222</v>
      </c>
      <c r="I12" s="302">
        <v>45411</v>
      </c>
      <c r="J12" s="37">
        <v>10</v>
      </c>
      <c r="K12" s="36" t="s">
        <v>1061</v>
      </c>
      <c r="L12" s="36" t="s">
        <v>1073</v>
      </c>
    </row>
    <row r="13" spans="2:12" ht="45" x14ac:dyDescent="0.25">
      <c r="B13" s="37">
        <v>11</v>
      </c>
      <c r="C13" s="37" t="s">
        <v>386</v>
      </c>
      <c r="D13" s="302">
        <v>45406</v>
      </c>
      <c r="E13" s="36" t="s">
        <v>1074</v>
      </c>
      <c r="F13" s="37" t="s">
        <v>1059</v>
      </c>
      <c r="G13" s="303" t="s">
        <v>222</v>
      </c>
      <c r="H13" s="302">
        <v>45408</v>
      </c>
      <c r="I13" s="302">
        <v>45408</v>
      </c>
      <c r="J13" s="37">
        <v>2</v>
      </c>
      <c r="K13" s="36" t="s">
        <v>1061</v>
      </c>
      <c r="L13" s="37" t="s">
        <v>1062</v>
      </c>
    </row>
    <row r="14" spans="2:12" ht="45" x14ac:dyDescent="0.25">
      <c r="B14" s="37">
        <v>12</v>
      </c>
      <c r="C14" s="37" t="s">
        <v>387</v>
      </c>
      <c r="D14" s="302">
        <v>45418</v>
      </c>
      <c r="E14" s="36" t="s">
        <v>1075</v>
      </c>
      <c r="F14" s="37" t="s">
        <v>1059</v>
      </c>
      <c r="G14" s="37" t="s">
        <v>1076</v>
      </c>
      <c r="H14" s="302">
        <v>45420</v>
      </c>
      <c r="I14" s="302">
        <v>45420</v>
      </c>
      <c r="J14" s="37">
        <v>3</v>
      </c>
      <c r="K14" s="36" t="s">
        <v>1061</v>
      </c>
      <c r="L14" s="37" t="s">
        <v>1062</v>
      </c>
    </row>
    <row r="15" spans="2:12" ht="60" x14ac:dyDescent="0.25">
      <c r="B15" s="37">
        <v>13</v>
      </c>
      <c r="C15" s="37" t="s">
        <v>387</v>
      </c>
      <c r="D15" s="302">
        <v>45425</v>
      </c>
      <c r="E15" s="36" t="s">
        <v>1077</v>
      </c>
      <c r="F15" s="37" t="s">
        <v>1059</v>
      </c>
      <c r="G15" s="37" t="s">
        <v>1078</v>
      </c>
      <c r="H15" s="302">
        <v>45443</v>
      </c>
      <c r="I15" s="302">
        <v>45443</v>
      </c>
      <c r="J15" s="37">
        <v>12</v>
      </c>
      <c r="K15" s="36" t="s">
        <v>1079</v>
      </c>
      <c r="L15" s="36" t="s">
        <v>1080</v>
      </c>
    </row>
    <row r="16" spans="2:12" ht="30" x14ac:dyDescent="0.25">
      <c r="B16" s="37">
        <v>14</v>
      </c>
      <c r="C16" s="37" t="s">
        <v>388</v>
      </c>
      <c r="D16" s="302">
        <v>45449</v>
      </c>
      <c r="E16" s="36" t="s">
        <v>1081</v>
      </c>
      <c r="F16" s="37" t="s">
        <v>1059</v>
      </c>
      <c r="G16" s="303" t="s">
        <v>222</v>
      </c>
      <c r="H16" s="302">
        <v>45449</v>
      </c>
      <c r="I16" s="302">
        <v>45456</v>
      </c>
      <c r="J16" s="37">
        <v>6</v>
      </c>
      <c r="K16" s="36" t="s">
        <v>1079</v>
      </c>
      <c r="L16" s="37" t="s">
        <v>1062</v>
      </c>
    </row>
    <row r="17" spans="2:12" ht="30" x14ac:dyDescent="0.25">
      <c r="B17" s="37">
        <v>15</v>
      </c>
      <c r="C17" s="37" t="s">
        <v>388</v>
      </c>
      <c r="D17" s="302">
        <v>45456</v>
      </c>
      <c r="E17" s="36" t="s">
        <v>1082</v>
      </c>
      <c r="F17" s="37" t="s">
        <v>1059</v>
      </c>
      <c r="G17" s="303" t="s">
        <v>222</v>
      </c>
      <c r="H17" s="302">
        <v>45456</v>
      </c>
      <c r="I17" s="302">
        <v>45457</v>
      </c>
      <c r="J17" s="37">
        <v>2</v>
      </c>
      <c r="K17" s="36" t="s">
        <v>1079</v>
      </c>
      <c r="L17" s="37" t="s">
        <v>1062</v>
      </c>
    </row>
    <row r="18" spans="2:12" ht="30" x14ac:dyDescent="0.25">
      <c r="B18" s="37">
        <v>16</v>
      </c>
      <c r="C18" s="37" t="s">
        <v>388</v>
      </c>
      <c r="D18" s="302">
        <v>45462</v>
      </c>
      <c r="E18" s="36" t="s">
        <v>1083</v>
      </c>
      <c r="F18" s="37" t="s">
        <v>1059</v>
      </c>
      <c r="G18" s="303" t="s">
        <v>222</v>
      </c>
      <c r="H18" s="302">
        <v>45462</v>
      </c>
      <c r="I18" s="302">
        <v>45468</v>
      </c>
      <c r="J18" s="37">
        <v>5</v>
      </c>
      <c r="K18" s="36" t="s">
        <v>1079</v>
      </c>
      <c r="L18" s="37" t="s">
        <v>1062</v>
      </c>
    </row>
    <row r="19" spans="2:12" ht="30" x14ac:dyDescent="0.25">
      <c r="B19" s="37">
        <v>17</v>
      </c>
      <c r="C19" s="37" t="s">
        <v>388</v>
      </c>
      <c r="D19" s="302">
        <v>45462</v>
      </c>
      <c r="E19" s="36" t="s">
        <v>1084</v>
      </c>
      <c r="F19" s="37" t="s">
        <v>1059</v>
      </c>
      <c r="G19" s="303" t="s">
        <v>222</v>
      </c>
      <c r="H19" s="302">
        <v>45462</v>
      </c>
      <c r="I19" s="302">
        <v>45468</v>
      </c>
      <c r="J19" s="37">
        <v>5</v>
      </c>
      <c r="K19" s="36" t="s">
        <v>1079</v>
      </c>
      <c r="L19" s="37" t="s">
        <v>1062</v>
      </c>
    </row>
    <row r="20" spans="2:12" x14ac:dyDescent="0.25">
      <c r="B20" s="37"/>
      <c r="C20" s="37"/>
      <c r="D20" s="302"/>
      <c r="E20" s="36"/>
      <c r="F20" s="37"/>
      <c r="G20" s="37"/>
      <c r="H20" s="302"/>
      <c r="I20" s="302"/>
      <c r="J20" s="37"/>
      <c r="K20" s="36"/>
      <c r="L20" s="36"/>
    </row>
    <row r="21" spans="2:12" x14ac:dyDescent="0.25">
      <c r="B21" s="37"/>
      <c r="C21" s="37"/>
      <c r="D21" s="302"/>
      <c r="E21" s="36"/>
      <c r="F21" s="37"/>
      <c r="G21" s="37"/>
      <c r="H21" s="302"/>
      <c r="I21" s="302"/>
      <c r="J21" s="37"/>
      <c r="K21" s="36"/>
      <c r="L21" s="36"/>
    </row>
    <row r="22" spans="2:12" x14ac:dyDescent="0.25">
      <c r="B22" s="37"/>
      <c r="C22" s="37"/>
      <c r="D22" s="302"/>
      <c r="E22" s="36"/>
      <c r="F22" s="37"/>
      <c r="G22" s="37"/>
      <c r="H22" s="302"/>
      <c r="I22" s="302"/>
      <c r="J22" s="37"/>
      <c r="K22" s="36"/>
      <c r="L22" s="36"/>
    </row>
    <row r="23" spans="2:12" x14ac:dyDescent="0.25">
      <c r="B23" s="37"/>
      <c r="C23" s="37"/>
      <c r="D23" s="302"/>
      <c r="E23" s="36"/>
      <c r="F23" s="37"/>
      <c r="G23" s="37"/>
      <c r="H23" s="302"/>
      <c r="I23" s="302"/>
      <c r="J23" s="37"/>
      <c r="K23" s="36"/>
      <c r="L23" s="36"/>
    </row>
    <row r="24" spans="2:12" x14ac:dyDescent="0.25">
      <c r="B24" s="37"/>
      <c r="C24" s="37"/>
      <c r="D24" s="302"/>
      <c r="E24" s="36"/>
      <c r="F24" s="37"/>
      <c r="G24" s="37"/>
      <c r="H24" s="302"/>
      <c r="I24" s="302"/>
      <c r="J24" s="37"/>
      <c r="K24" s="36"/>
      <c r="L24" s="36"/>
    </row>
    <row r="25" spans="2:12" x14ac:dyDescent="0.25">
      <c r="B25" s="37"/>
      <c r="C25" s="37"/>
      <c r="D25" s="302"/>
      <c r="E25" s="36"/>
      <c r="F25" s="37"/>
      <c r="G25" s="37"/>
      <c r="H25" s="302"/>
      <c r="I25" s="302"/>
      <c r="J25" s="37"/>
      <c r="K25" s="36"/>
      <c r="L25" s="36"/>
    </row>
    <row r="26" spans="2:12" x14ac:dyDescent="0.25">
      <c r="B26" s="37"/>
      <c r="C26" s="37"/>
      <c r="D26" s="302"/>
      <c r="E26" s="36"/>
      <c r="F26" s="37"/>
      <c r="G26" s="37"/>
      <c r="H26" s="302"/>
      <c r="I26" s="302"/>
      <c r="J26" s="37"/>
      <c r="K26" s="36"/>
      <c r="L26" s="36"/>
    </row>
    <row r="27" spans="2:12" x14ac:dyDescent="0.25">
      <c r="B27" s="37"/>
      <c r="C27" s="37"/>
      <c r="D27" s="302"/>
      <c r="E27" s="36"/>
      <c r="F27" s="37"/>
      <c r="G27" s="37"/>
      <c r="H27" s="302"/>
      <c r="I27" s="302"/>
      <c r="J27" s="37"/>
      <c r="K27" s="36"/>
      <c r="L27" s="36"/>
    </row>
    <row r="28" spans="2:12" x14ac:dyDescent="0.25">
      <c r="B28" s="37"/>
      <c r="C28" s="37"/>
      <c r="D28" s="302"/>
      <c r="E28" s="36"/>
      <c r="F28" s="37"/>
      <c r="G28" s="37"/>
      <c r="H28" s="302"/>
      <c r="I28" s="302"/>
      <c r="J28" s="37"/>
      <c r="K28" s="36"/>
      <c r="L28" s="37"/>
    </row>
    <row r="29" spans="2:12" x14ac:dyDescent="0.25">
      <c r="B29" s="37"/>
      <c r="C29" s="37"/>
      <c r="D29" s="302"/>
      <c r="E29" s="36"/>
      <c r="F29" s="37"/>
      <c r="G29" s="37"/>
      <c r="H29" s="302"/>
      <c r="I29" s="302"/>
      <c r="J29" s="37"/>
      <c r="K29" s="36"/>
      <c r="L29" s="37"/>
    </row>
    <row r="30" spans="2:12" x14ac:dyDescent="0.25">
      <c r="B30" s="37"/>
      <c r="C30" s="37"/>
      <c r="D30" s="302"/>
      <c r="E30" s="36"/>
      <c r="F30" s="37"/>
      <c r="G30" s="37"/>
      <c r="H30" s="302"/>
      <c r="I30" s="302"/>
      <c r="J30" s="37"/>
      <c r="K30" s="36"/>
      <c r="L30" s="37"/>
    </row>
    <row r="31" spans="2:12" x14ac:dyDescent="0.25">
      <c r="B31" s="37"/>
      <c r="C31" s="37"/>
      <c r="D31" s="302"/>
      <c r="E31" s="36"/>
      <c r="F31" s="37"/>
      <c r="G31" s="37"/>
      <c r="H31" s="302"/>
      <c r="I31" s="302"/>
      <c r="J31" s="37"/>
      <c r="K31" s="36"/>
      <c r="L31" s="3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A216"/>
  <sheetViews>
    <sheetView zoomScaleNormal="100" workbookViewId="0">
      <pane ySplit="4" topLeftCell="A17" activePane="bottomLeft" state="frozen"/>
      <selection activeCell="P60" sqref="P60"/>
      <selection pane="bottomLeft" activeCell="P60" sqref="P60"/>
    </sheetView>
  </sheetViews>
  <sheetFormatPr defaultColWidth="9.140625" defaultRowHeight="15" x14ac:dyDescent="0.25"/>
  <cols>
    <col min="1" max="1" width="3.7109375" style="13" customWidth="1"/>
    <col min="2" max="2" width="4.42578125" style="13" customWidth="1"/>
    <col min="3" max="3" width="10.85546875" style="13" bestFit="1" customWidth="1"/>
    <col min="4" max="4" width="10.140625" style="305" customWidth="1"/>
    <col min="5" max="11" width="9.140625" style="305"/>
    <col min="12" max="12" width="13.7109375" style="308" customWidth="1"/>
    <col min="13" max="13" width="38.7109375" style="45" customWidth="1"/>
    <col min="14" max="14" width="9.140625" style="13"/>
    <col min="15" max="15" width="3.140625" style="13" customWidth="1"/>
    <col min="16" max="16" width="4.7109375" style="13" customWidth="1"/>
    <col min="17" max="17" width="6.42578125" style="46" bestFit="1" customWidth="1"/>
    <col min="18" max="18" width="8.42578125" style="13" bestFit="1" customWidth="1"/>
    <col min="19" max="19" width="16.42578125" style="13" customWidth="1"/>
    <col min="20" max="20" width="23.5703125" style="45" bestFit="1" customWidth="1"/>
    <col min="21" max="21" width="11.140625" style="307" bestFit="1" customWidth="1"/>
    <col min="22" max="27" width="9.140625" style="307"/>
    <col min="28" max="28" width="3.42578125" style="13" customWidth="1"/>
    <col min="29" max="16384" width="9.140625" style="13"/>
  </cols>
  <sheetData>
    <row r="1" spans="2:27" x14ac:dyDescent="0.25">
      <c r="E1" s="305">
        <v>350</v>
      </c>
      <c r="G1" s="306"/>
      <c r="H1" s="306"/>
      <c r="I1" s="306"/>
      <c r="J1" s="306"/>
      <c r="K1" s="306"/>
      <c r="L1" s="306"/>
      <c r="M1" s="306"/>
    </row>
    <row r="2" spans="2:27" x14ac:dyDescent="0.25">
      <c r="B2" s="13" t="s">
        <v>1085</v>
      </c>
      <c r="P2" s="309" t="s">
        <v>1086</v>
      </c>
      <c r="Q2" s="309"/>
      <c r="R2" s="309"/>
      <c r="S2" s="309"/>
      <c r="T2" s="309"/>
      <c r="U2" s="309"/>
      <c r="V2" s="309"/>
      <c r="W2" s="309"/>
      <c r="X2" s="309"/>
      <c r="Y2" s="309"/>
      <c r="Z2" s="309"/>
      <c r="AA2" s="309"/>
    </row>
    <row r="3" spans="2:27" x14ac:dyDescent="0.25">
      <c r="B3" s="13" t="s">
        <v>614</v>
      </c>
      <c r="D3" s="305">
        <v>2024</v>
      </c>
      <c r="P3" s="310"/>
      <c r="Q3" s="310"/>
      <c r="R3" s="310"/>
      <c r="S3" s="310"/>
      <c r="T3" s="310"/>
      <c r="U3" s="311"/>
      <c r="V3" s="311"/>
      <c r="W3" s="311"/>
      <c r="X3" s="311"/>
      <c r="Y3" s="311"/>
      <c r="Z3" s="311"/>
      <c r="AA3" s="311"/>
    </row>
    <row r="4" spans="2:27" s="46" customFormat="1" ht="60" x14ac:dyDescent="0.25">
      <c r="B4" s="37" t="s">
        <v>4</v>
      </c>
      <c r="C4" s="37" t="s">
        <v>353</v>
      </c>
      <c r="D4" s="312" t="s">
        <v>1087</v>
      </c>
      <c r="E4" s="313" t="s">
        <v>1088</v>
      </c>
      <c r="F4" s="313" t="s">
        <v>1089</v>
      </c>
      <c r="G4" s="313" t="s">
        <v>1090</v>
      </c>
      <c r="H4" s="313" t="s">
        <v>1091</v>
      </c>
      <c r="I4" s="313" t="s">
        <v>1092</v>
      </c>
      <c r="J4" s="313" t="s">
        <v>1093</v>
      </c>
      <c r="K4" s="314" t="s">
        <v>1094</v>
      </c>
      <c r="L4" s="313" t="s">
        <v>1095</v>
      </c>
      <c r="M4" s="36" t="s">
        <v>1057</v>
      </c>
      <c r="P4" s="315" t="s">
        <v>4</v>
      </c>
      <c r="Q4" s="315" t="s">
        <v>620</v>
      </c>
      <c r="R4" s="315" t="s">
        <v>353</v>
      </c>
      <c r="S4" s="315" t="s">
        <v>1096</v>
      </c>
      <c r="T4" s="316" t="s">
        <v>1097</v>
      </c>
      <c r="U4" s="317" t="s">
        <v>1098</v>
      </c>
      <c r="V4" s="317" t="s">
        <v>1099</v>
      </c>
      <c r="W4" s="317" t="s">
        <v>1100</v>
      </c>
      <c r="X4" s="317" t="s">
        <v>1090</v>
      </c>
      <c r="Y4" s="317" t="s">
        <v>1091</v>
      </c>
      <c r="Z4" s="317" t="s">
        <v>1092</v>
      </c>
      <c r="AA4" s="317" t="s">
        <v>1101</v>
      </c>
    </row>
    <row r="5" spans="2:27" ht="45" x14ac:dyDescent="0.25">
      <c r="B5" s="38">
        <v>1</v>
      </c>
      <c r="C5" s="38" t="s">
        <v>365</v>
      </c>
      <c r="D5" s="318">
        <f>SUMIFS(U5:$U$999395,R5:$R$999395,C5,Q5:$Q$999395,$D$3)</f>
        <v>146872</v>
      </c>
      <c r="E5" s="319">
        <f>SUMIFS($V5:V$999395,$R5:R$999395,C5,$Q5:Q$999395,$D$3)</f>
        <v>390</v>
      </c>
      <c r="F5" s="319">
        <f>SUMIFS($W5:W$999395,$R5:R$999395,C5,$Q5:Q$999395,$D$3)</f>
        <v>311</v>
      </c>
      <c r="G5" s="319">
        <f t="shared" ref="G5:G16" si="0">SUMIFS($X$5:$X$999395,$R$5:$R$999395,C5,$Q$5:$Q$999395,$D$3)</f>
        <v>0</v>
      </c>
      <c r="H5" s="319">
        <f t="shared" ref="H5:H16" si="1">SUMIFS($Y$5:$Y$999395,$R$5:$R$999395,C5,$Q$5:$Q$999395,$D$3)</f>
        <v>0</v>
      </c>
      <c r="I5" s="319">
        <f t="shared" ref="I5:I16" si="2">SUMIFS($Z$5:$Z$999395,$R$5:$R$999395,C5,$Q$5:$Q$999395,$D$3)</f>
        <v>0</v>
      </c>
      <c r="J5" s="319">
        <f>SUMIFS($AA5:AA$999395,$R5:R$999395,C5,$Q5:Q$999395,$D$3)</f>
        <v>0</v>
      </c>
      <c r="K5" s="320">
        <f>SUM(E5:J5)</f>
        <v>701</v>
      </c>
      <c r="L5" s="321">
        <f>IFERROR(SUM(E5:J5)/D5,"Tidak Ada Data Pada Tahun dipilih!")</f>
        <v>4.7728634457214446E-3</v>
      </c>
      <c r="M5" s="39" t="s">
        <v>1102</v>
      </c>
      <c r="P5" s="38">
        <v>1</v>
      </c>
      <c r="Q5" s="37">
        <v>2024</v>
      </c>
      <c r="R5" s="38" t="s">
        <v>365</v>
      </c>
      <c r="S5" s="38" t="s">
        <v>1103</v>
      </c>
      <c r="T5" s="39" t="s">
        <v>1104</v>
      </c>
      <c r="U5" s="322">
        <v>5939</v>
      </c>
      <c r="V5" s="322">
        <v>3</v>
      </c>
      <c r="W5" s="322">
        <v>0</v>
      </c>
      <c r="X5" s="322"/>
      <c r="Y5" s="322"/>
      <c r="Z5" s="322"/>
      <c r="AA5" s="322">
        <v>0</v>
      </c>
    </row>
    <row r="6" spans="2:27" ht="45" x14ac:dyDescent="0.25">
      <c r="B6" s="38">
        <v>2</v>
      </c>
      <c r="C6" s="38" t="s">
        <v>384</v>
      </c>
      <c r="D6" s="318">
        <f>SUMIFS(U5:$U$999395,R5:$R$999395,C6,Q5:$Q$999395,$D$3)</f>
        <v>89198</v>
      </c>
      <c r="E6" s="319">
        <f>SUMIFS($V5:V$999395,$R5:R$999395,C6,$Q5:Q$999395,$D$3)</f>
        <v>149</v>
      </c>
      <c r="F6" s="319">
        <f>SUMIFS($W5:W$999395,$R5:R$999395,C6,$Q5:Q$999395,$D$3)</f>
        <v>69</v>
      </c>
      <c r="G6" s="319">
        <f t="shared" si="0"/>
        <v>0</v>
      </c>
      <c r="H6" s="319">
        <f t="shared" si="1"/>
        <v>0</v>
      </c>
      <c r="I6" s="319">
        <f t="shared" si="2"/>
        <v>0</v>
      </c>
      <c r="J6" s="319">
        <f>SUMIFS($AA5:AA$999395,$R5:R$999395,C6,$Q5:Q$999395,$D$3)</f>
        <v>26</v>
      </c>
      <c r="K6" s="320">
        <f t="shared" ref="K6:K16" si="3">SUM(E6:J6)</f>
        <v>244</v>
      </c>
      <c r="L6" s="321">
        <f t="shared" ref="L6:L16" si="4">IFERROR(SUM(E6:J6)/D6,"Tidak Ada Data Pada Tahun dipilih!")</f>
        <v>2.735487342765533E-3</v>
      </c>
      <c r="M6" s="39" t="s">
        <v>1102</v>
      </c>
      <c r="P6" s="38">
        <v>2</v>
      </c>
      <c r="Q6" s="37">
        <v>2024</v>
      </c>
      <c r="R6" s="38" t="s">
        <v>365</v>
      </c>
      <c r="S6" s="38" t="s">
        <v>1103</v>
      </c>
      <c r="T6" s="39" t="s">
        <v>1105</v>
      </c>
      <c r="U6" s="322">
        <v>4851</v>
      </c>
      <c r="V6" s="322">
        <v>19</v>
      </c>
      <c r="W6" s="322">
        <v>0</v>
      </c>
      <c r="X6" s="322"/>
      <c r="Y6" s="322"/>
      <c r="Z6" s="322"/>
      <c r="AA6" s="322">
        <v>0</v>
      </c>
    </row>
    <row r="7" spans="2:27" ht="45" x14ac:dyDescent="0.25">
      <c r="B7" s="38">
        <v>3</v>
      </c>
      <c r="C7" s="38" t="s">
        <v>385</v>
      </c>
      <c r="D7" s="318">
        <f>SUMIFS(U5:$U$999395,R5:$R$999395,C7,Q5:$Q$999395,$D$3)</f>
        <v>66274</v>
      </c>
      <c r="E7" s="319">
        <f>SUMIFS($V5:V$999395,$R5:R$999395,C7,$Q5:Q$999395,$D$3)</f>
        <v>35</v>
      </c>
      <c r="F7" s="319">
        <f>SUMIFS($W5:W$999395,$R5:R$999395,C7,$Q5:Q$999395,$D$3)</f>
        <v>99</v>
      </c>
      <c r="G7" s="319">
        <f t="shared" si="0"/>
        <v>0</v>
      </c>
      <c r="H7" s="319">
        <f t="shared" si="1"/>
        <v>0</v>
      </c>
      <c r="I7" s="319">
        <f t="shared" si="2"/>
        <v>0</v>
      </c>
      <c r="J7" s="319">
        <f>SUMIFS($AA5:AA$999395,$R5:R$999395,C7,$Q5:Q$999395,$D$3)</f>
        <v>0</v>
      </c>
      <c r="K7" s="320">
        <f t="shared" si="3"/>
        <v>134</v>
      </c>
      <c r="L7" s="321">
        <f>IFERROR(SUM(E7:J7)/D7,"Tidak Ada Data Pada Tahun dipilih!")</f>
        <v>2.0219090442707547E-3</v>
      </c>
      <c r="M7" s="39" t="s">
        <v>1102</v>
      </c>
      <c r="P7" s="38">
        <v>3</v>
      </c>
      <c r="Q7" s="37">
        <v>2024</v>
      </c>
      <c r="R7" s="38" t="s">
        <v>365</v>
      </c>
      <c r="S7" s="38" t="s">
        <v>1103</v>
      </c>
      <c r="T7" s="39" t="s">
        <v>1106</v>
      </c>
      <c r="U7" s="322">
        <v>3573</v>
      </c>
      <c r="V7" s="322">
        <v>12</v>
      </c>
      <c r="W7" s="322">
        <v>0</v>
      </c>
      <c r="X7" s="322"/>
      <c r="Y7" s="322"/>
      <c r="Z7" s="322"/>
      <c r="AA7" s="322">
        <v>0</v>
      </c>
    </row>
    <row r="8" spans="2:27" ht="45" x14ac:dyDescent="0.25">
      <c r="B8" s="38">
        <v>4</v>
      </c>
      <c r="C8" s="38" t="s">
        <v>386</v>
      </c>
      <c r="D8" s="318">
        <f>SUMIFS(U5:$U$999395,R5:$R$999395,C8,Q5:$Q$999395,$D$3)</f>
        <v>48356</v>
      </c>
      <c r="E8" s="319">
        <f>SUMIFS($V5:V$999395,$R5:R$999395,C8,$Q5:Q$999395,$D$3)</f>
        <v>0</v>
      </c>
      <c r="F8" s="319">
        <f>SUMIFS($W5:W$999395,$R5:R$999395,C8,$Q5:Q$999395,$D$3)</f>
        <v>73</v>
      </c>
      <c r="G8" s="319">
        <f t="shared" si="0"/>
        <v>0</v>
      </c>
      <c r="H8" s="319">
        <f t="shared" si="1"/>
        <v>0</v>
      </c>
      <c r="I8" s="319">
        <f t="shared" si="2"/>
        <v>0</v>
      </c>
      <c r="J8" s="319">
        <f>SUMIFS($AA5:AA$999395,$R5:R$999395,C8,$Q5:Q$999395,$D$3)</f>
        <v>103</v>
      </c>
      <c r="K8" s="320">
        <f t="shared" si="3"/>
        <v>176</v>
      </c>
      <c r="L8" s="321">
        <f>IFERROR(SUM(E8:J8)/D8,"Tidak Ada Data Pada Tahun dipilih!")</f>
        <v>3.6396724294813468E-3</v>
      </c>
      <c r="M8" s="39" t="s">
        <v>1102</v>
      </c>
      <c r="P8" s="38">
        <v>4</v>
      </c>
      <c r="Q8" s="37">
        <v>2024</v>
      </c>
      <c r="R8" s="38" t="s">
        <v>365</v>
      </c>
      <c r="S8" s="38" t="s">
        <v>1103</v>
      </c>
      <c r="T8" s="39" t="s">
        <v>1107</v>
      </c>
      <c r="U8" s="322">
        <v>6576</v>
      </c>
      <c r="V8" s="322">
        <v>99</v>
      </c>
      <c r="W8" s="322">
        <v>0</v>
      </c>
      <c r="X8" s="322"/>
      <c r="Y8" s="322"/>
      <c r="Z8" s="322"/>
      <c r="AA8" s="322">
        <v>0</v>
      </c>
    </row>
    <row r="9" spans="2:27" ht="60" x14ac:dyDescent="0.25">
      <c r="B9" s="38">
        <v>5</v>
      </c>
      <c r="C9" s="38" t="s">
        <v>387</v>
      </c>
      <c r="D9" s="318">
        <f>SUMIFS(U5:$U$999395,R5:$R$999395,C9,Q5:$Q$999395,$D$3)</f>
        <v>46435</v>
      </c>
      <c r="E9" s="319">
        <f>SUMIFS($V5:V$999395,$R5:R$999395,C9,$Q5:Q$999395,$D$3)</f>
        <v>21</v>
      </c>
      <c r="F9" s="319">
        <f>SUMIFS($W5:W$999395,$R5:R$999395,C9,$Q5:Q$999395,$D$3)</f>
        <v>8</v>
      </c>
      <c r="G9" s="319">
        <f t="shared" si="0"/>
        <v>24</v>
      </c>
      <c r="H9" s="319">
        <f t="shared" si="1"/>
        <v>39</v>
      </c>
      <c r="I9" s="319">
        <f t="shared" si="2"/>
        <v>22</v>
      </c>
      <c r="J9" s="319">
        <f>SUMIFS($AA5:AA$999395,$R5:R$999395,C9,$Q5:Q$999395,$D$3)</f>
        <v>236</v>
      </c>
      <c r="K9" s="320">
        <f t="shared" si="3"/>
        <v>350</v>
      </c>
      <c r="L9" s="321">
        <f>IFERROR(SUM(E9:J9)/D9,"Tidak Ada Data Pada Tahun dipilih!")</f>
        <v>7.537417895983633E-3</v>
      </c>
      <c r="M9" s="39" t="s">
        <v>1108</v>
      </c>
      <c r="P9" s="38">
        <v>5</v>
      </c>
      <c r="Q9" s="37">
        <v>2024</v>
      </c>
      <c r="R9" s="38" t="s">
        <v>365</v>
      </c>
      <c r="S9" s="38" t="s">
        <v>1103</v>
      </c>
      <c r="T9" s="39" t="s">
        <v>1109</v>
      </c>
      <c r="U9" s="322">
        <v>19469</v>
      </c>
      <c r="V9" s="322">
        <v>0</v>
      </c>
      <c r="W9" s="322">
        <v>0</v>
      </c>
      <c r="X9" s="322"/>
      <c r="Y9" s="322"/>
      <c r="Z9" s="322"/>
      <c r="AA9" s="322">
        <v>0</v>
      </c>
    </row>
    <row r="10" spans="2:27" ht="45" x14ac:dyDescent="0.25">
      <c r="B10" s="38">
        <v>6</v>
      </c>
      <c r="C10" s="38" t="s">
        <v>388</v>
      </c>
      <c r="D10" s="318">
        <f>SUMIFS(U5:$U$999395,R5:$R$999395,C10,Q5:$Q$999395,$D$3)</f>
        <v>27138</v>
      </c>
      <c r="E10" s="319">
        <f>SUMIFS($V5:V$999395,$R5:R$999395,C10,$Q5:Q$999395,$D$3)</f>
        <v>16</v>
      </c>
      <c r="F10" s="319">
        <f>SUMIFS($W5:W$999395,$R5:R$999395,C10,$Q5:Q$999395,$D$3)</f>
        <v>0</v>
      </c>
      <c r="G10" s="319">
        <f t="shared" si="0"/>
        <v>0</v>
      </c>
      <c r="H10" s="319">
        <f t="shared" si="1"/>
        <v>0</v>
      </c>
      <c r="I10" s="319">
        <f t="shared" si="2"/>
        <v>0</v>
      </c>
      <c r="J10" s="319">
        <f>SUMIFS($AA5:AA$999395,$R5:R$999395,C10,$Q5:Q$999395,$D$3)</f>
        <v>578</v>
      </c>
      <c r="K10" s="320">
        <f t="shared" si="3"/>
        <v>594</v>
      </c>
      <c r="L10" s="321">
        <f t="shared" si="4"/>
        <v>2.1888127349104575E-2</v>
      </c>
      <c r="M10" s="39" t="s">
        <v>1110</v>
      </c>
      <c r="P10" s="38">
        <v>6</v>
      </c>
      <c r="Q10" s="37">
        <v>2024</v>
      </c>
      <c r="R10" s="38" t="s">
        <v>365</v>
      </c>
      <c r="S10" s="38" t="s">
        <v>1103</v>
      </c>
      <c r="T10" s="39" t="s">
        <v>1111</v>
      </c>
      <c r="U10" s="322">
        <v>4440</v>
      </c>
      <c r="V10" s="322">
        <v>12</v>
      </c>
      <c r="W10" s="322">
        <v>0</v>
      </c>
      <c r="X10" s="322"/>
      <c r="Y10" s="322"/>
      <c r="Z10" s="322"/>
      <c r="AA10" s="322">
        <v>0</v>
      </c>
    </row>
    <row r="11" spans="2:27" ht="45" x14ac:dyDescent="0.25">
      <c r="B11" s="38">
        <v>7</v>
      </c>
      <c r="C11" s="38" t="s">
        <v>389</v>
      </c>
      <c r="D11" s="318">
        <f>SUMIFS(U5:$U$999395,R5:$R$999395,C11,Q5:$Q$999395,$D$3)</f>
        <v>0</v>
      </c>
      <c r="E11" s="319">
        <f>SUMIFS($V5:V$999395,$R5:R$999395,C11,$Q5:Q$999395,$D$3)</f>
        <v>0</v>
      </c>
      <c r="F11" s="319">
        <f>SUMIFS($W5:W$999395,$R5:R$999395,C11,$Q5:Q$999395,$D$3)</f>
        <v>0</v>
      </c>
      <c r="G11" s="319">
        <f t="shared" si="0"/>
        <v>0</v>
      </c>
      <c r="H11" s="319">
        <f t="shared" si="1"/>
        <v>0</v>
      </c>
      <c r="I11" s="319">
        <f t="shared" si="2"/>
        <v>0</v>
      </c>
      <c r="J11" s="319">
        <f>SUMIFS($AA5:AA$999395,$R5:R$999395,C11,$Q5:Q$999395,$D$3)</f>
        <v>0</v>
      </c>
      <c r="K11" s="320">
        <f>SUM(E11:J11)</f>
        <v>0</v>
      </c>
      <c r="L11" s="321" t="str">
        <f t="shared" si="4"/>
        <v>Tidak Ada Data Pada Tahun dipilih!</v>
      </c>
      <c r="M11" s="39"/>
      <c r="P11" s="38">
        <v>7</v>
      </c>
      <c r="Q11" s="37">
        <v>2024</v>
      </c>
      <c r="R11" s="38" t="s">
        <v>365</v>
      </c>
      <c r="S11" s="38" t="s">
        <v>1103</v>
      </c>
      <c r="T11" s="39" t="s">
        <v>1112</v>
      </c>
      <c r="U11" s="322">
        <v>666</v>
      </c>
      <c r="V11" s="322">
        <v>94</v>
      </c>
      <c r="W11" s="322">
        <v>0</v>
      </c>
      <c r="X11" s="322"/>
      <c r="Y11" s="322"/>
      <c r="Z11" s="322"/>
      <c r="AA11" s="322">
        <v>0</v>
      </c>
    </row>
    <row r="12" spans="2:27" ht="45" x14ac:dyDescent="0.25">
      <c r="B12" s="38">
        <v>8</v>
      </c>
      <c r="C12" s="38" t="s">
        <v>390</v>
      </c>
      <c r="D12" s="318">
        <f>SUMIFS(U5:$U$999395,R5:$R$999395,C12,Q5:$Q$999395,$D$3)</f>
        <v>0</v>
      </c>
      <c r="E12" s="319">
        <f>SUMIFS($V5:V$999395,$R5:R$999395,C12,$Q5:Q$999395,$D$3)</f>
        <v>0</v>
      </c>
      <c r="F12" s="319">
        <f>SUMIFS($W5:W$999395,$R5:R$999395,C12,$Q5:Q$999395,$D$3)</f>
        <v>0</v>
      </c>
      <c r="G12" s="319">
        <f t="shared" si="0"/>
        <v>0</v>
      </c>
      <c r="H12" s="319">
        <f t="shared" si="1"/>
        <v>0</v>
      </c>
      <c r="I12" s="319">
        <f t="shared" si="2"/>
        <v>0</v>
      </c>
      <c r="J12" s="319">
        <f>SUMIFS($AA5:AA$999395,$R5:R$999395,C12,$Q5:Q$999395,$D$3)</f>
        <v>0</v>
      </c>
      <c r="K12" s="320">
        <f t="shared" si="3"/>
        <v>0</v>
      </c>
      <c r="L12" s="321" t="str">
        <f t="shared" si="4"/>
        <v>Tidak Ada Data Pada Tahun dipilih!</v>
      </c>
      <c r="M12" s="39"/>
      <c r="P12" s="38">
        <v>8</v>
      </c>
      <c r="Q12" s="37">
        <v>2024</v>
      </c>
      <c r="R12" s="38" t="s">
        <v>365</v>
      </c>
      <c r="S12" s="38" t="s">
        <v>1103</v>
      </c>
      <c r="T12" s="39" t="s">
        <v>1113</v>
      </c>
      <c r="U12" s="322">
        <v>978</v>
      </c>
      <c r="V12" s="322">
        <v>0</v>
      </c>
      <c r="W12" s="322">
        <v>0</v>
      </c>
      <c r="X12" s="322"/>
      <c r="Y12" s="322"/>
      <c r="Z12" s="322"/>
      <c r="AA12" s="322">
        <v>0</v>
      </c>
    </row>
    <row r="13" spans="2:27" ht="45" x14ac:dyDescent="0.25">
      <c r="B13" s="38">
        <v>9</v>
      </c>
      <c r="C13" s="38" t="s">
        <v>391</v>
      </c>
      <c r="D13" s="318">
        <f>SUMIFS(U5:$U$999395,R5:$R$999395,C13,Q5:$Q$999395,$D$3)</f>
        <v>0</v>
      </c>
      <c r="E13" s="319">
        <f>SUMIFS($V5:V$999395,$R5:R$999395,C13,$Q5:Q$999395,$D$3)</f>
        <v>0</v>
      </c>
      <c r="F13" s="319">
        <f>SUMIFS($W5:W$999395,$R5:R$999395,C13,$Q5:Q$999395,$D$3)</f>
        <v>0</v>
      </c>
      <c r="G13" s="319">
        <f t="shared" si="0"/>
        <v>0</v>
      </c>
      <c r="H13" s="319">
        <f t="shared" si="1"/>
        <v>0</v>
      </c>
      <c r="I13" s="319">
        <f t="shared" si="2"/>
        <v>0</v>
      </c>
      <c r="J13" s="319">
        <f>SUMIFS($AA5:AA$999395,$R5:R$999395,C13,$Q5:Q$999395,$D$3)</f>
        <v>0</v>
      </c>
      <c r="K13" s="320">
        <f t="shared" si="3"/>
        <v>0</v>
      </c>
      <c r="L13" s="321" t="str">
        <f t="shared" si="4"/>
        <v>Tidak Ada Data Pada Tahun dipilih!</v>
      </c>
      <c r="M13" s="39"/>
      <c r="P13" s="38">
        <v>9</v>
      </c>
      <c r="Q13" s="37">
        <v>2024</v>
      </c>
      <c r="R13" s="38" t="s">
        <v>365</v>
      </c>
      <c r="S13" s="38" t="s">
        <v>1103</v>
      </c>
      <c r="T13" s="39" t="s">
        <v>1114</v>
      </c>
      <c r="U13" s="322">
        <v>1030</v>
      </c>
      <c r="V13" s="322">
        <v>0</v>
      </c>
      <c r="W13" s="322">
        <v>0</v>
      </c>
      <c r="X13" s="322"/>
      <c r="Y13" s="322"/>
      <c r="Z13" s="322"/>
      <c r="AA13" s="322">
        <v>0</v>
      </c>
    </row>
    <row r="14" spans="2:27" ht="45" x14ac:dyDescent="0.25">
      <c r="B14" s="38">
        <v>10</v>
      </c>
      <c r="C14" s="38" t="s">
        <v>392</v>
      </c>
      <c r="D14" s="318">
        <f>SUMIFS(U5:$U$999395,R5:$R$999395,C14,Q5:$Q$999395,$D$3)</f>
        <v>0</v>
      </c>
      <c r="E14" s="319">
        <f>SUMIFS($V5:V$999395,$R5:R$999395,C14,$Q5:Q$999395,$D$3)</f>
        <v>0</v>
      </c>
      <c r="F14" s="319">
        <f>SUMIFS($W5:W$999395,$R5:R$999395,C14,$Q5:Q$999395,$D$3)</f>
        <v>0</v>
      </c>
      <c r="G14" s="319">
        <f t="shared" si="0"/>
        <v>0</v>
      </c>
      <c r="H14" s="319">
        <f t="shared" si="1"/>
        <v>0</v>
      </c>
      <c r="I14" s="319">
        <f t="shared" si="2"/>
        <v>0</v>
      </c>
      <c r="J14" s="319">
        <f>SUMIFS($AA5:AA$999395,$R5:R$999395,C14,$Q5:Q$999395,$D$3)</f>
        <v>0</v>
      </c>
      <c r="K14" s="320">
        <f t="shared" si="3"/>
        <v>0</v>
      </c>
      <c r="L14" s="321" t="str">
        <f t="shared" si="4"/>
        <v>Tidak Ada Data Pada Tahun dipilih!</v>
      </c>
      <c r="M14" s="39"/>
      <c r="P14" s="38">
        <v>10</v>
      </c>
      <c r="Q14" s="37">
        <v>2024</v>
      </c>
      <c r="R14" s="38" t="s">
        <v>365</v>
      </c>
      <c r="S14" s="38" t="s">
        <v>1103</v>
      </c>
      <c r="T14" s="39" t="s">
        <v>1115</v>
      </c>
      <c r="U14" s="322">
        <v>45</v>
      </c>
      <c r="V14" s="322">
        <v>0</v>
      </c>
      <c r="W14" s="322">
        <v>0</v>
      </c>
      <c r="X14" s="322"/>
      <c r="Y14" s="322"/>
      <c r="Z14" s="322"/>
      <c r="AA14" s="322">
        <v>0</v>
      </c>
    </row>
    <row r="15" spans="2:27" ht="45" x14ac:dyDescent="0.25">
      <c r="B15" s="38">
        <v>11</v>
      </c>
      <c r="C15" s="38" t="s">
        <v>393</v>
      </c>
      <c r="D15" s="318">
        <f>SUMIFS(U5:$U$999395,R5:$R$999395,C15,Q5:$Q$999395,$D$3)</f>
        <v>0</v>
      </c>
      <c r="E15" s="319">
        <f>SUMIFS($V5:V$999395,$R5:R$999395,C15,$Q5:Q$999395,$D$3)</f>
        <v>0</v>
      </c>
      <c r="F15" s="319">
        <f>SUMIFS($W5:W$999395,$R5:R$999395,C15,$Q5:Q$999395,$D$3)</f>
        <v>0</v>
      </c>
      <c r="G15" s="319">
        <f t="shared" si="0"/>
        <v>0</v>
      </c>
      <c r="H15" s="319">
        <f t="shared" si="1"/>
        <v>0</v>
      </c>
      <c r="I15" s="319">
        <f t="shared" si="2"/>
        <v>0</v>
      </c>
      <c r="J15" s="319">
        <f>SUMIFS($AA5:AA$999395,$R5:R$999395,C15,$Q5:Q$999395,$D$3)</f>
        <v>0</v>
      </c>
      <c r="K15" s="320">
        <f t="shared" si="3"/>
        <v>0</v>
      </c>
      <c r="L15" s="321" t="str">
        <f t="shared" si="4"/>
        <v>Tidak Ada Data Pada Tahun dipilih!</v>
      </c>
      <c r="M15" s="39"/>
      <c r="P15" s="38">
        <v>11</v>
      </c>
      <c r="Q15" s="37">
        <v>2024</v>
      </c>
      <c r="R15" s="38" t="s">
        <v>365</v>
      </c>
      <c r="S15" s="38" t="s">
        <v>1103</v>
      </c>
      <c r="T15" s="39" t="s">
        <v>1116</v>
      </c>
      <c r="U15" s="322">
        <v>107</v>
      </c>
      <c r="V15" s="322">
        <v>6</v>
      </c>
      <c r="W15" s="322">
        <v>0</v>
      </c>
      <c r="X15" s="322"/>
      <c r="Y15" s="322"/>
      <c r="Z15" s="322"/>
      <c r="AA15" s="322">
        <v>0</v>
      </c>
    </row>
    <row r="16" spans="2:27" ht="45" x14ac:dyDescent="0.25">
      <c r="B16" s="38">
        <v>12</v>
      </c>
      <c r="C16" s="38" t="s">
        <v>394</v>
      </c>
      <c r="D16" s="318">
        <f>SUMIFS(U5:$U$999395,R5:$R$999395,C16,Q5:$Q$999395,$D$3)</f>
        <v>0</v>
      </c>
      <c r="E16" s="319">
        <f>SUMIFS($V5:V$999395,$R5:R$999395,C16,$Q5:Q$999395,$D$3)</f>
        <v>0</v>
      </c>
      <c r="F16" s="319">
        <f>SUMIFS($W5:W$999395,$R5:R$999395,C16,$Q5:Q$999395,$D$3)</f>
        <v>0</v>
      </c>
      <c r="G16" s="319">
        <f t="shared" si="0"/>
        <v>0</v>
      </c>
      <c r="H16" s="319">
        <f t="shared" si="1"/>
        <v>0</v>
      </c>
      <c r="I16" s="319">
        <f t="shared" si="2"/>
        <v>0</v>
      </c>
      <c r="J16" s="319">
        <f>SUMIFS($AA5:AA$999395,$R5:R$999395,C16,$Q5:Q$999395,$D$3)</f>
        <v>0</v>
      </c>
      <c r="K16" s="320">
        <f t="shared" si="3"/>
        <v>0</v>
      </c>
      <c r="L16" s="321" t="str">
        <f t="shared" si="4"/>
        <v>Tidak Ada Data Pada Tahun dipilih!</v>
      </c>
      <c r="M16" s="39"/>
      <c r="P16" s="38">
        <v>12</v>
      </c>
      <c r="Q16" s="37">
        <v>2024</v>
      </c>
      <c r="R16" s="38" t="s">
        <v>365</v>
      </c>
      <c r="S16" s="38" t="s">
        <v>1103</v>
      </c>
      <c r="T16" s="39" t="s">
        <v>1117</v>
      </c>
      <c r="U16" s="322">
        <v>110</v>
      </c>
      <c r="V16" s="322">
        <v>5</v>
      </c>
      <c r="W16" s="322">
        <v>0</v>
      </c>
      <c r="X16" s="322"/>
      <c r="Y16" s="322"/>
      <c r="Z16" s="322"/>
      <c r="AA16" s="322">
        <v>0</v>
      </c>
    </row>
    <row r="17" spans="3:27" x14ac:dyDescent="0.25">
      <c r="P17" s="38">
        <v>13</v>
      </c>
      <c r="Q17" s="37">
        <v>2024</v>
      </c>
      <c r="R17" s="38" t="s">
        <v>365</v>
      </c>
      <c r="S17" s="38" t="s">
        <v>1103</v>
      </c>
      <c r="T17" s="39" t="s">
        <v>1118</v>
      </c>
      <c r="U17" s="322">
        <v>170</v>
      </c>
      <c r="V17" s="322">
        <v>0</v>
      </c>
      <c r="W17" s="322">
        <v>0</v>
      </c>
      <c r="X17" s="322"/>
      <c r="Y17" s="322"/>
      <c r="Z17" s="322"/>
      <c r="AA17" s="322">
        <v>0</v>
      </c>
    </row>
    <row r="18" spans="3:27" x14ac:dyDescent="0.25">
      <c r="C18" s="13" t="s">
        <v>1119</v>
      </c>
      <c r="D18" s="305">
        <f>SUM(D5:D10)</f>
        <v>424273</v>
      </c>
      <c r="E18" s="305">
        <f>SUM(K5:K10)</f>
        <v>2199</v>
      </c>
      <c r="F18" s="323">
        <f>E18/D18</f>
        <v>5.1829835978249852E-3</v>
      </c>
      <c r="P18" s="38">
        <v>14</v>
      </c>
      <c r="Q18" s="37">
        <v>2024</v>
      </c>
      <c r="R18" s="38" t="s">
        <v>365</v>
      </c>
      <c r="S18" s="38" t="s">
        <v>1103</v>
      </c>
      <c r="T18" s="39" t="s">
        <v>1120</v>
      </c>
      <c r="U18" s="322">
        <v>222</v>
      </c>
      <c r="V18" s="322">
        <v>0</v>
      </c>
      <c r="W18" s="322">
        <v>0</v>
      </c>
      <c r="X18" s="322"/>
      <c r="Y18" s="322"/>
      <c r="Z18" s="322"/>
      <c r="AA18" s="322">
        <v>0</v>
      </c>
    </row>
    <row r="19" spans="3:27" x14ac:dyDescent="0.25">
      <c r="C19" s="13" t="s">
        <v>1121</v>
      </c>
      <c r="D19" s="305">
        <f>SUM(D11:D16)</f>
        <v>0</v>
      </c>
      <c r="E19" s="305">
        <f>SUM(K11:K16)</f>
        <v>0</v>
      </c>
      <c r="F19" s="323" t="e">
        <f>E19/D19</f>
        <v>#DIV/0!</v>
      </c>
      <c r="P19" s="38">
        <v>15</v>
      </c>
      <c r="Q19" s="37">
        <v>2024</v>
      </c>
      <c r="R19" s="38" t="s">
        <v>365</v>
      </c>
      <c r="S19" s="38" t="s">
        <v>1103</v>
      </c>
      <c r="T19" s="39" t="s">
        <v>1122</v>
      </c>
      <c r="U19" s="322">
        <v>100</v>
      </c>
      <c r="V19" s="322">
        <v>0</v>
      </c>
      <c r="W19" s="322">
        <v>0</v>
      </c>
      <c r="X19" s="322"/>
      <c r="Y19" s="322"/>
      <c r="Z19" s="322"/>
      <c r="AA19" s="322">
        <v>0</v>
      </c>
    </row>
    <row r="20" spans="3:27" x14ac:dyDescent="0.25">
      <c r="P20" s="38">
        <v>16</v>
      </c>
      <c r="Q20" s="37">
        <v>2024</v>
      </c>
      <c r="R20" s="38" t="s">
        <v>365</v>
      </c>
      <c r="S20" s="38" t="s">
        <v>1103</v>
      </c>
      <c r="T20" s="39" t="s">
        <v>1123</v>
      </c>
      <c r="U20" s="322">
        <v>154</v>
      </c>
      <c r="V20" s="322">
        <v>0</v>
      </c>
      <c r="W20" s="322">
        <v>0</v>
      </c>
      <c r="X20" s="322"/>
      <c r="Y20" s="322"/>
      <c r="Z20" s="322"/>
      <c r="AA20" s="322">
        <v>0</v>
      </c>
    </row>
    <row r="21" spans="3:27" x14ac:dyDescent="0.25">
      <c r="P21" s="38">
        <v>17</v>
      </c>
      <c r="Q21" s="37">
        <v>2024</v>
      </c>
      <c r="R21" s="38" t="s">
        <v>365</v>
      </c>
      <c r="S21" s="38" t="s">
        <v>1103</v>
      </c>
      <c r="T21" s="39" t="s">
        <v>1124</v>
      </c>
      <c r="U21" s="322">
        <v>119</v>
      </c>
      <c r="V21" s="322">
        <v>0</v>
      </c>
      <c r="W21" s="322">
        <v>0</v>
      </c>
      <c r="X21" s="322"/>
      <c r="Y21" s="322"/>
      <c r="Z21" s="322"/>
      <c r="AA21" s="322">
        <v>0</v>
      </c>
    </row>
    <row r="22" spans="3:27" x14ac:dyDescent="0.25">
      <c r="D22" s="305">
        <v>146872</v>
      </c>
      <c r="E22" s="305">
        <v>701</v>
      </c>
      <c r="F22" s="323">
        <f>E22/D22</f>
        <v>4.7728634457214446E-3</v>
      </c>
      <c r="P22" s="38">
        <v>18</v>
      </c>
      <c r="Q22" s="37">
        <v>2024</v>
      </c>
      <c r="R22" s="38" t="s">
        <v>365</v>
      </c>
      <c r="S22" s="38" t="s">
        <v>1103</v>
      </c>
      <c r="T22" s="39" t="s">
        <v>1125</v>
      </c>
      <c r="U22" s="322">
        <v>106</v>
      </c>
      <c r="V22" s="322">
        <v>0</v>
      </c>
      <c r="W22" s="322">
        <v>0</v>
      </c>
      <c r="X22" s="322"/>
      <c r="Y22" s="322"/>
      <c r="Z22" s="322"/>
      <c r="AA22" s="322">
        <v>0</v>
      </c>
    </row>
    <row r="23" spans="3:27" x14ac:dyDescent="0.25">
      <c r="D23" s="305">
        <v>89198</v>
      </c>
      <c r="E23" s="305">
        <v>244</v>
      </c>
      <c r="F23" s="323">
        <f t="shared" ref="F23:F27" si="5">E23/D23</f>
        <v>2.735487342765533E-3</v>
      </c>
      <c r="P23" s="38">
        <v>19</v>
      </c>
      <c r="Q23" s="37">
        <v>2024</v>
      </c>
      <c r="R23" s="38" t="s">
        <v>365</v>
      </c>
      <c r="S23" s="38" t="s">
        <v>1103</v>
      </c>
      <c r="T23" s="39" t="s">
        <v>1126</v>
      </c>
      <c r="U23" s="322">
        <v>12396</v>
      </c>
      <c r="V23" s="322">
        <v>72</v>
      </c>
      <c r="W23" s="322">
        <v>0</v>
      </c>
      <c r="X23" s="322"/>
      <c r="Y23" s="322"/>
      <c r="Z23" s="322"/>
      <c r="AA23" s="322">
        <v>0</v>
      </c>
    </row>
    <row r="24" spans="3:27" x14ac:dyDescent="0.25">
      <c r="D24" s="305">
        <v>66274</v>
      </c>
      <c r="E24" s="305">
        <v>134</v>
      </c>
      <c r="F24" s="323">
        <f t="shared" si="5"/>
        <v>2.0219090442707547E-3</v>
      </c>
      <c r="P24" s="38">
        <v>20</v>
      </c>
      <c r="Q24" s="37">
        <v>2024</v>
      </c>
      <c r="R24" s="38" t="s">
        <v>365</v>
      </c>
      <c r="S24" s="38" t="s">
        <v>1103</v>
      </c>
      <c r="T24" s="39" t="s">
        <v>1127</v>
      </c>
      <c r="U24" s="322">
        <v>8919</v>
      </c>
      <c r="V24" s="322">
        <v>36</v>
      </c>
      <c r="W24" s="322">
        <v>0</v>
      </c>
      <c r="X24" s="322"/>
      <c r="Y24" s="322"/>
      <c r="Z24" s="322"/>
      <c r="AA24" s="322">
        <v>0</v>
      </c>
    </row>
    <row r="25" spans="3:27" x14ac:dyDescent="0.25">
      <c r="D25" s="305">
        <v>48356</v>
      </c>
      <c r="E25" s="305">
        <v>176</v>
      </c>
      <c r="F25" s="323">
        <f t="shared" si="5"/>
        <v>3.6396724294813468E-3</v>
      </c>
      <c r="P25" s="38">
        <v>21</v>
      </c>
      <c r="Q25" s="37">
        <v>2024</v>
      </c>
      <c r="R25" s="38" t="s">
        <v>365</v>
      </c>
      <c r="S25" s="38" t="s">
        <v>1103</v>
      </c>
      <c r="T25" s="39" t="s">
        <v>1128</v>
      </c>
      <c r="U25" s="322">
        <v>11625</v>
      </c>
      <c r="V25" s="322">
        <v>32</v>
      </c>
      <c r="W25" s="322">
        <v>0</v>
      </c>
      <c r="X25" s="322"/>
      <c r="Y25" s="322"/>
      <c r="Z25" s="322"/>
      <c r="AA25" s="322">
        <v>0</v>
      </c>
    </row>
    <row r="26" spans="3:27" x14ac:dyDescent="0.25">
      <c r="D26" s="305">
        <v>46435</v>
      </c>
      <c r="E26" s="305">
        <v>350</v>
      </c>
      <c r="F26" s="323">
        <f t="shared" si="5"/>
        <v>7.537417895983633E-3</v>
      </c>
      <c r="P26" s="38">
        <v>22</v>
      </c>
      <c r="Q26" s="37">
        <v>2024</v>
      </c>
      <c r="R26" s="38" t="s">
        <v>365</v>
      </c>
      <c r="S26" s="38" t="s">
        <v>1103</v>
      </c>
      <c r="T26" s="39" t="s">
        <v>1129</v>
      </c>
      <c r="U26" s="322">
        <v>3711</v>
      </c>
      <c r="V26" s="322">
        <v>0</v>
      </c>
      <c r="W26" s="322">
        <v>0</v>
      </c>
      <c r="X26" s="322"/>
      <c r="Y26" s="322"/>
      <c r="Z26" s="322"/>
      <c r="AA26" s="322">
        <v>0</v>
      </c>
    </row>
    <row r="27" spans="3:27" x14ac:dyDescent="0.25">
      <c r="D27" s="305">
        <v>27138</v>
      </c>
      <c r="E27" s="305">
        <v>594</v>
      </c>
      <c r="F27" s="323">
        <f t="shared" si="5"/>
        <v>2.1888127349104575E-2</v>
      </c>
      <c r="P27" s="38">
        <v>23</v>
      </c>
      <c r="Q27" s="37">
        <v>2024</v>
      </c>
      <c r="R27" s="38" t="s">
        <v>365</v>
      </c>
      <c r="S27" s="38" t="s">
        <v>1103</v>
      </c>
      <c r="T27" s="39" t="s">
        <v>1130</v>
      </c>
      <c r="U27" s="322">
        <v>71</v>
      </c>
      <c r="V27" s="322">
        <v>0</v>
      </c>
      <c r="W27" s="322">
        <v>0</v>
      </c>
      <c r="X27" s="322"/>
      <c r="Y27" s="322"/>
      <c r="Z27" s="322"/>
      <c r="AA27" s="322">
        <v>0</v>
      </c>
    </row>
    <row r="28" spans="3:27" x14ac:dyDescent="0.25">
      <c r="P28" s="38">
        <v>24</v>
      </c>
      <c r="Q28" s="37">
        <v>2024</v>
      </c>
      <c r="R28" s="38" t="s">
        <v>365</v>
      </c>
      <c r="S28" s="38" t="s">
        <v>1103</v>
      </c>
      <c r="T28" s="39" t="s">
        <v>1131</v>
      </c>
      <c r="U28" s="322">
        <v>47</v>
      </c>
      <c r="V28" s="322">
        <v>0</v>
      </c>
      <c r="W28" s="322">
        <v>0</v>
      </c>
      <c r="X28" s="322"/>
      <c r="Y28" s="322"/>
      <c r="Z28" s="322"/>
      <c r="AA28" s="322">
        <v>0</v>
      </c>
    </row>
    <row r="29" spans="3:27" x14ac:dyDescent="0.25">
      <c r="P29" s="38">
        <v>25</v>
      </c>
      <c r="Q29" s="37">
        <v>2024</v>
      </c>
      <c r="R29" s="38" t="s">
        <v>365</v>
      </c>
      <c r="S29" s="38" t="s">
        <v>1103</v>
      </c>
      <c r="T29" s="39" t="s">
        <v>1132</v>
      </c>
      <c r="U29" s="322">
        <v>102</v>
      </c>
      <c r="V29" s="322">
        <v>0</v>
      </c>
      <c r="W29" s="322">
        <v>0</v>
      </c>
      <c r="X29" s="322"/>
      <c r="Y29" s="322"/>
      <c r="Z29" s="322"/>
      <c r="AA29" s="322">
        <v>0</v>
      </c>
    </row>
    <row r="30" spans="3:27" x14ac:dyDescent="0.25">
      <c r="P30" s="38">
        <v>26</v>
      </c>
      <c r="Q30" s="37">
        <v>2024</v>
      </c>
      <c r="R30" s="38" t="s">
        <v>365</v>
      </c>
      <c r="S30" s="38" t="s">
        <v>1103</v>
      </c>
      <c r="T30" s="39" t="s">
        <v>1133</v>
      </c>
      <c r="U30" s="322">
        <v>49</v>
      </c>
      <c r="V30" s="322">
        <v>0</v>
      </c>
      <c r="W30" s="322">
        <v>0</v>
      </c>
      <c r="X30" s="322"/>
      <c r="Y30" s="322"/>
      <c r="Z30" s="322"/>
      <c r="AA30" s="322">
        <v>0</v>
      </c>
    </row>
    <row r="31" spans="3:27" x14ac:dyDescent="0.25">
      <c r="P31" s="38">
        <v>27</v>
      </c>
      <c r="Q31" s="37">
        <v>2024</v>
      </c>
      <c r="R31" s="38" t="s">
        <v>365</v>
      </c>
      <c r="S31" s="38" t="s">
        <v>1103</v>
      </c>
      <c r="T31" s="39" t="s">
        <v>1134</v>
      </c>
      <c r="U31" s="322">
        <v>210</v>
      </c>
      <c r="V31" s="322">
        <v>0</v>
      </c>
      <c r="W31" s="322">
        <v>0</v>
      </c>
      <c r="X31" s="322"/>
      <c r="Y31" s="322"/>
      <c r="Z31" s="322"/>
      <c r="AA31" s="322">
        <v>0</v>
      </c>
    </row>
    <row r="32" spans="3:27" x14ac:dyDescent="0.25">
      <c r="P32" s="38">
        <v>28</v>
      </c>
      <c r="Q32" s="37">
        <v>2024</v>
      </c>
      <c r="R32" s="38" t="s">
        <v>365</v>
      </c>
      <c r="S32" s="38" t="s">
        <v>1135</v>
      </c>
      <c r="T32" s="39" t="s">
        <v>1136</v>
      </c>
      <c r="U32" s="322">
        <v>15561</v>
      </c>
      <c r="V32" s="322"/>
      <c r="W32" s="322">
        <v>138</v>
      </c>
      <c r="X32" s="322"/>
      <c r="Y32" s="322"/>
      <c r="Z32" s="322"/>
      <c r="AA32" s="322">
        <v>0</v>
      </c>
    </row>
    <row r="33" spans="16:27" x14ac:dyDescent="0.25">
      <c r="P33" s="38">
        <v>29</v>
      </c>
      <c r="Q33" s="37">
        <v>2024</v>
      </c>
      <c r="R33" s="38" t="s">
        <v>365</v>
      </c>
      <c r="S33" s="38" t="s">
        <v>1135</v>
      </c>
      <c r="T33" s="39" t="s">
        <v>1137</v>
      </c>
      <c r="U33" s="322">
        <v>24355</v>
      </c>
      <c r="V33" s="322"/>
      <c r="W33" s="322">
        <v>141</v>
      </c>
      <c r="X33" s="322"/>
      <c r="Y33" s="322"/>
      <c r="Z33" s="322"/>
      <c r="AA33" s="322">
        <v>0</v>
      </c>
    </row>
    <row r="34" spans="16:27" x14ac:dyDescent="0.25">
      <c r="P34" s="38">
        <v>30</v>
      </c>
      <c r="Q34" s="37">
        <v>2024</v>
      </c>
      <c r="R34" s="38" t="s">
        <v>365</v>
      </c>
      <c r="S34" s="38" t="s">
        <v>1135</v>
      </c>
      <c r="T34" s="39" t="s">
        <v>1138</v>
      </c>
      <c r="U34" s="322">
        <v>7262</v>
      </c>
      <c r="V34" s="322"/>
      <c r="W34" s="322">
        <v>20</v>
      </c>
      <c r="X34" s="322"/>
      <c r="Y34" s="322"/>
      <c r="Z34" s="322"/>
      <c r="AA34" s="322">
        <v>0</v>
      </c>
    </row>
    <row r="35" spans="16:27" x14ac:dyDescent="0.25">
      <c r="P35" s="38">
        <v>31</v>
      </c>
      <c r="Q35" s="37">
        <v>2024</v>
      </c>
      <c r="R35" s="38" t="s">
        <v>365</v>
      </c>
      <c r="S35" s="38" t="s">
        <v>1135</v>
      </c>
      <c r="T35" s="39" t="s">
        <v>1139</v>
      </c>
      <c r="U35" s="322">
        <v>13909</v>
      </c>
      <c r="V35" s="322"/>
      <c r="W35" s="322">
        <v>12</v>
      </c>
      <c r="X35" s="322"/>
      <c r="Y35" s="322"/>
      <c r="Z35" s="322"/>
      <c r="AA35" s="322">
        <v>0</v>
      </c>
    </row>
    <row r="36" spans="16:27" x14ac:dyDescent="0.25">
      <c r="P36" s="38">
        <v>32</v>
      </c>
      <c r="Q36" s="37">
        <v>2024</v>
      </c>
      <c r="R36" s="38" t="s">
        <v>384</v>
      </c>
      <c r="S36" s="38" t="s">
        <v>1103</v>
      </c>
      <c r="T36" s="39" t="s">
        <v>1104</v>
      </c>
      <c r="U36" s="322">
        <v>1470</v>
      </c>
      <c r="V36" s="322">
        <v>0</v>
      </c>
      <c r="W36" s="322">
        <v>0</v>
      </c>
      <c r="X36" s="322"/>
      <c r="Y36" s="322"/>
      <c r="Z36" s="322"/>
      <c r="AA36" s="322">
        <v>0</v>
      </c>
    </row>
    <row r="37" spans="16:27" x14ac:dyDescent="0.25">
      <c r="P37" s="38">
        <v>33</v>
      </c>
      <c r="Q37" s="37">
        <v>2024</v>
      </c>
      <c r="R37" s="38" t="s">
        <v>384</v>
      </c>
      <c r="S37" s="38" t="s">
        <v>1103</v>
      </c>
      <c r="T37" s="39" t="s">
        <v>1105</v>
      </c>
      <c r="U37" s="319">
        <v>2297</v>
      </c>
      <c r="V37" s="322">
        <v>0</v>
      </c>
      <c r="W37" s="322">
        <v>4</v>
      </c>
      <c r="X37" s="322"/>
      <c r="Y37" s="322"/>
      <c r="Z37" s="322"/>
      <c r="AA37" s="322">
        <v>2</v>
      </c>
    </row>
    <row r="38" spans="16:27" x14ac:dyDescent="0.25">
      <c r="P38" s="38">
        <v>34</v>
      </c>
      <c r="Q38" s="37">
        <v>2024</v>
      </c>
      <c r="R38" s="38" t="s">
        <v>384</v>
      </c>
      <c r="S38" s="38" t="s">
        <v>1103</v>
      </c>
      <c r="T38" s="39" t="s">
        <v>1106</v>
      </c>
      <c r="U38" s="322">
        <v>1725</v>
      </c>
      <c r="V38" s="322">
        <v>0</v>
      </c>
      <c r="W38" s="322">
        <v>0</v>
      </c>
      <c r="X38" s="322"/>
      <c r="Y38" s="322"/>
      <c r="Z38" s="322"/>
      <c r="AA38" s="322">
        <v>0</v>
      </c>
    </row>
    <row r="39" spans="16:27" x14ac:dyDescent="0.25">
      <c r="P39" s="38">
        <v>35</v>
      </c>
      <c r="Q39" s="37">
        <v>2024</v>
      </c>
      <c r="R39" s="38" t="s">
        <v>384</v>
      </c>
      <c r="S39" s="38" t="s">
        <v>1103</v>
      </c>
      <c r="T39" s="39" t="s">
        <v>1107</v>
      </c>
      <c r="U39" s="322">
        <v>981</v>
      </c>
      <c r="V39" s="322">
        <v>22</v>
      </c>
      <c r="W39" s="322">
        <v>0</v>
      </c>
      <c r="X39" s="322"/>
      <c r="Y39" s="322"/>
      <c r="Z39" s="322"/>
      <c r="AA39" s="322">
        <v>0</v>
      </c>
    </row>
    <row r="40" spans="16:27" x14ac:dyDescent="0.25">
      <c r="P40" s="38">
        <v>36</v>
      </c>
      <c r="Q40" s="37">
        <v>2024</v>
      </c>
      <c r="R40" s="38" t="s">
        <v>384</v>
      </c>
      <c r="S40" s="38" t="s">
        <v>1103</v>
      </c>
      <c r="T40" s="39" t="s">
        <v>1109</v>
      </c>
      <c r="U40" s="322">
        <v>9885</v>
      </c>
      <c r="V40" s="322">
        <v>0</v>
      </c>
      <c r="W40" s="322">
        <v>0</v>
      </c>
      <c r="X40" s="322"/>
      <c r="Y40" s="322"/>
      <c r="Z40" s="322"/>
      <c r="AA40" s="322">
        <v>0</v>
      </c>
    </row>
    <row r="41" spans="16:27" x14ac:dyDescent="0.25">
      <c r="P41" s="38">
        <v>37</v>
      </c>
      <c r="Q41" s="37">
        <v>2024</v>
      </c>
      <c r="R41" s="38" t="s">
        <v>384</v>
      </c>
      <c r="S41" s="38" t="s">
        <v>1103</v>
      </c>
      <c r="T41" s="39" t="s">
        <v>1111</v>
      </c>
      <c r="U41" s="322">
        <v>626</v>
      </c>
      <c r="V41" s="322">
        <v>0</v>
      </c>
      <c r="W41" s="322">
        <v>0</v>
      </c>
      <c r="X41" s="322"/>
      <c r="Y41" s="322"/>
      <c r="Z41" s="322"/>
      <c r="AA41" s="322">
        <v>0</v>
      </c>
    </row>
    <row r="42" spans="16:27" x14ac:dyDescent="0.25">
      <c r="P42" s="38">
        <v>38</v>
      </c>
      <c r="Q42" s="37">
        <v>2024</v>
      </c>
      <c r="R42" s="38" t="s">
        <v>384</v>
      </c>
      <c r="S42" s="38" t="s">
        <v>1103</v>
      </c>
      <c r="T42" s="39" t="s">
        <v>1140</v>
      </c>
      <c r="U42" s="322">
        <v>522</v>
      </c>
      <c r="V42" s="322">
        <v>0</v>
      </c>
      <c r="W42" s="322">
        <v>0</v>
      </c>
      <c r="X42" s="322"/>
      <c r="Y42" s="322"/>
      <c r="Z42" s="322"/>
      <c r="AA42" s="322">
        <v>0</v>
      </c>
    </row>
    <row r="43" spans="16:27" x14ac:dyDescent="0.25">
      <c r="P43" s="38">
        <v>39</v>
      </c>
      <c r="Q43" s="37">
        <v>2024</v>
      </c>
      <c r="R43" s="38" t="s">
        <v>384</v>
      </c>
      <c r="S43" s="38" t="s">
        <v>1103</v>
      </c>
      <c r="T43" s="39" t="s">
        <v>1136</v>
      </c>
      <c r="U43" s="322">
        <v>15</v>
      </c>
      <c r="V43" s="322">
        <v>0</v>
      </c>
      <c r="W43" s="322">
        <v>0</v>
      </c>
      <c r="X43" s="322"/>
      <c r="Y43" s="322"/>
      <c r="Z43" s="322"/>
      <c r="AA43" s="322">
        <v>0</v>
      </c>
    </row>
    <row r="44" spans="16:27" x14ac:dyDescent="0.25">
      <c r="P44" s="38">
        <v>40</v>
      </c>
      <c r="Q44" s="37">
        <v>2024</v>
      </c>
      <c r="R44" s="38" t="s">
        <v>384</v>
      </c>
      <c r="S44" s="38" t="s">
        <v>1103</v>
      </c>
      <c r="T44" s="39" t="s">
        <v>1112</v>
      </c>
      <c r="U44" s="322">
        <v>633</v>
      </c>
      <c r="V44" s="322">
        <v>33</v>
      </c>
      <c r="W44" s="322">
        <v>0</v>
      </c>
      <c r="X44" s="322"/>
      <c r="Y44" s="322"/>
      <c r="Z44" s="322"/>
      <c r="AA44" s="322">
        <v>0</v>
      </c>
    </row>
    <row r="45" spans="16:27" x14ac:dyDescent="0.25">
      <c r="P45" s="38">
        <v>41</v>
      </c>
      <c r="Q45" s="37">
        <v>2024</v>
      </c>
      <c r="R45" s="38" t="s">
        <v>384</v>
      </c>
      <c r="S45" s="38" t="s">
        <v>1103</v>
      </c>
      <c r="T45" s="39" t="s">
        <v>1113</v>
      </c>
      <c r="U45" s="322">
        <v>58</v>
      </c>
      <c r="V45" s="322">
        <v>0</v>
      </c>
      <c r="W45" s="322">
        <v>0</v>
      </c>
      <c r="X45" s="322"/>
      <c r="Y45" s="322"/>
      <c r="Z45" s="322"/>
      <c r="AA45" s="322">
        <v>0</v>
      </c>
    </row>
    <row r="46" spans="16:27" x14ac:dyDescent="0.25">
      <c r="P46" s="38">
        <v>42</v>
      </c>
      <c r="Q46" s="37">
        <v>2024</v>
      </c>
      <c r="R46" s="38" t="s">
        <v>384</v>
      </c>
      <c r="S46" s="38" t="s">
        <v>1103</v>
      </c>
      <c r="T46" s="39" t="s">
        <v>1141</v>
      </c>
      <c r="U46" s="322">
        <v>32</v>
      </c>
      <c r="V46" s="322">
        <v>0</v>
      </c>
      <c r="W46" s="322">
        <v>0</v>
      </c>
      <c r="X46" s="322"/>
      <c r="Y46" s="322"/>
      <c r="Z46" s="322"/>
      <c r="AA46" s="322">
        <v>0</v>
      </c>
    </row>
    <row r="47" spans="16:27" x14ac:dyDescent="0.25">
      <c r="P47" s="38">
        <v>43</v>
      </c>
      <c r="Q47" s="37">
        <v>2024</v>
      </c>
      <c r="R47" s="38" t="s">
        <v>384</v>
      </c>
      <c r="S47" s="38" t="s">
        <v>1103</v>
      </c>
      <c r="T47" s="39" t="s">
        <v>1114</v>
      </c>
      <c r="U47" s="322">
        <v>99</v>
      </c>
      <c r="V47" s="322">
        <v>0</v>
      </c>
      <c r="W47" s="322">
        <v>0</v>
      </c>
      <c r="X47" s="322"/>
      <c r="Y47" s="322"/>
      <c r="Z47" s="322"/>
      <c r="AA47" s="322">
        <v>0</v>
      </c>
    </row>
    <row r="48" spans="16:27" x14ac:dyDescent="0.25">
      <c r="P48" s="38">
        <v>44</v>
      </c>
      <c r="Q48" s="37">
        <v>2024</v>
      </c>
      <c r="R48" s="38" t="s">
        <v>384</v>
      </c>
      <c r="S48" s="38" t="s">
        <v>1103</v>
      </c>
      <c r="T48" s="39" t="s">
        <v>1142</v>
      </c>
      <c r="U48" s="322">
        <v>533</v>
      </c>
      <c r="V48" s="322">
        <v>0</v>
      </c>
      <c r="W48" s="322">
        <v>0</v>
      </c>
      <c r="X48" s="322"/>
      <c r="Y48" s="322"/>
      <c r="Z48" s="322"/>
      <c r="AA48" s="322">
        <v>0</v>
      </c>
    </row>
    <row r="49" spans="16:27" x14ac:dyDescent="0.25">
      <c r="P49" s="38">
        <v>45</v>
      </c>
      <c r="Q49" s="37">
        <v>2024</v>
      </c>
      <c r="R49" s="38" t="s">
        <v>384</v>
      </c>
      <c r="S49" s="38" t="s">
        <v>1103</v>
      </c>
      <c r="T49" s="39" t="s">
        <v>1143</v>
      </c>
      <c r="U49" s="322">
        <v>501</v>
      </c>
      <c r="V49" s="322">
        <v>0</v>
      </c>
      <c r="W49" s="322">
        <v>0</v>
      </c>
      <c r="X49" s="322"/>
      <c r="Y49" s="322"/>
      <c r="Z49" s="322"/>
      <c r="AA49" s="322">
        <v>0</v>
      </c>
    </row>
    <row r="50" spans="16:27" x14ac:dyDescent="0.25">
      <c r="P50" s="38">
        <v>46</v>
      </c>
      <c r="Q50" s="37">
        <v>2024</v>
      </c>
      <c r="R50" s="38" t="s">
        <v>384</v>
      </c>
      <c r="S50" s="38" t="s">
        <v>1103</v>
      </c>
      <c r="T50" s="39" t="s">
        <v>1144</v>
      </c>
      <c r="U50" s="322">
        <v>611</v>
      </c>
      <c r="V50" s="322">
        <v>0</v>
      </c>
      <c r="W50" s="322">
        <v>0</v>
      </c>
      <c r="X50" s="322"/>
      <c r="Y50" s="322"/>
      <c r="Z50" s="322"/>
      <c r="AA50" s="322">
        <v>0</v>
      </c>
    </row>
    <row r="51" spans="16:27" x14ac:dyDescent="0.25">
      <c r="P51" s="38">
        <v>47</v>
      </c>
      <c r="Q51" s="37">
        <v>2024</v>
      </c>
      <c r="R51" s="38" t="s">
        <v>384</v>
      </c>
      <c r="S51" s="38" t="s">
        <v>1103</v>
      </c>
      <c r="T51" s="39" t="s">
        <v>1145</v>
      </c>
      <c r="U51" s="322">
        <v>575</v>
      </c>
      <c r="V51" s="322">
        <v>0</v>
      </c>
      <c r="W51" s="322">
        <v>0</v>
      </c>
      <c r="X51" s="322"/>
      <c r="Y51" s="322"/>
      <c r="Z51" s="322"/>
      <c r="AA51" s="322">
        <v>0</v>
      </c>
    </row>
    <row r="52" spans="16:27" x14ac:dyDescent="0.25">
      <c r="P52" s="38">
        <v>48</v>
      </c>
      <c r="Q52" s="37">
        <v>2024</v>
      </c>
      <c r="R52" s="38" t="s">
        <v>384</v>
      </c>
      <c r="S52" s="38" t="s">
        <v>1103</v>
      </c>
      <c r="T52" s="39" t="s">
        <v>1146</v>
      </c>
      <c r="U52" s="322">
        <v>535</v>
      </c>
      <c r="V52" s="322">
        <v>0</v>
      </c>
      <c r="W52" s="322">
        <v>0</v>
      </c>
      <c r="X52" s="322"/>
      <c r="Y52" s="322"/>
      <c r="Z52" s="322"/>
      <c r="AA52" s="322">
        <v>0</v>
      </c>
    </row>
    <row r="53" spans="16:27" x14ac:dyDescent="0.25">
      <c r="P53" s="38">
        <v>49</v>
      </c>
      <c r="Q53" s="37">
        <v>2024</v>
      </c>
      <c r="R53" s="38" t="s">
        <v>384</v>
      </c>
      <c r="S53" s="38" t="s">
        <v>1103</v>
      </c>
      <c r="T53" s="39" t="s">
        <v>1147</v>
      </c>
      <c r="U53" s="322">
        <v>31</v>
      </c>
      <c r="V53" s="322">
        <v>0</v>
      </c>
      <c r="W53" s="322">
        <v>0</v>
      </c>
      <c r="X53" s="322"/>
      <c r="Y53" s="322"/>
      <c r="Z53" s="322"/>
      <c r="AA53" s="322">
        <v>0</v>
      </c>
    </row>
    <row r="54" spans="16:27" x14ac:dyDescent="0.25">
      <c r="P54" s="38">
        <v>50</v>
      </c>
      <c r="Q54" s="37">
        <v>2024</v>
      </c>
      <c r="R54" s="38" t="s">
        <v>384</v>
      </c>
      <c r="S54" s="38" t="s">
        <v>1103</v>
      </c>
      <c r="T54" s="39" t="s">
        <v>1120</v>
      </c>
      <c r="U54" s="322">
        <v>528</v>
      </c>
      <c r="V54" s="322">
        <v>0</v>
      </c>
      <c r="W54" s="322">
        <v>0</v>
      </c>
      <c r="X54" s="322"/>
      <c r="Y54" s="322"/>
      <c r="Z54" s="322"/>
      <c r="AA54" s="322">
        <v>0</v>
      </c>
    </row>
    <row r="55" spans="16:27" x14ac:dyDescent="0.25">
      <c r="P55" s="38">
        <v>51</v>
      </c>
      <c r="Q55" s="37">
        <v>2024</v>
      </c>
      <c r="R55" s="38" t="s">
        <v>384</v>
      </c>
      <c r="S55" s="38" t="s">
        <v>1103</v>
      </c>
      <c r="T55" s="39" t="s">
        <v>1125</v>
      </c>
      <c r="U55" s="322">
        <v>153</v>
      </c>
      <c r="V55" s="322">
        <v>0</v>
      </c>
      <c r="W55" s="322">
        <v>0</v>
      </c>
      <c r="X55" s="322"/>
      <c r="Y55" s="322"/>
      <c r="Z55" s="322"/>
      <c r="AA55" s="322">
        <v>0</v>
      </c>
    </row>
    <row r="56" spans="16:27" x14ac:dyDescent="0.25">
      <c r="P56" s="38">
        <v>52</v>
      </c>
      <c r="Q56" s="37">
        <v>2024</v>
      </c>
      <c r="R56" s="38" t="s">
        <v>384</v>
      </c>
      <c r="S56" s="38" t="s">
        <v>1103</v>
      </c>
      <c r="T56" s="39" t="s">
        <v>1126</v>
      </c>
      <c r="U56" s="322">
        <v>16644</v>
      </c>
      <c r="V56" s="322">
        <v>68</v>
      </c>
      <c r="W56" s="322">
        <v>16</v>
      </c>
      <c r="X56" s="322"/>
      <c r="Y56" s="322"/>
      <c r="Z56" s="322"/>
      <c r="AA56" s="322">
        <v>0</v>
      </c>
    </row>
    <row r="57" spans="16:27" x14ac:dyDescent="0.25">
      <c r="P57" s="38">
        <v>53</v>
      </c>
      <c r="Q57" s="37">
        <v>2024</v>
      </c>
      <c r="R57" s="38" t="s">
        <v>384</v>
      </c>
      <c r="S57" s="38" t="s">
        <v>1103</v>
      </c>
      <c r="T57" s="39" t="s">
        <v>1127</v>
      </c>
      <c r="U57" s="322">
        <v>9269</v>
      </c>
      <c r="V57" s="322">
        <v>0</v>
      </c>
      <c r="W57" s="322">
        <v>0</v>
      </c>
      <c r="X57" s="322"/>
      <c r="Y57" s="322"/>
      <c r="Z57" s="322"/>
      <c r="AA57" s="322">
        <v>24</v>
      </c>
    </row>
    <row r="58" spans="16:27" x14ac:dyDescent="0.25">
      <c r="P58" s="38">
        <v>54</v>
      </c>
      <c r="Q58" s="37">
        <v>2024</v>
      </c>
      <c r="R58" s="38" t="s">
        <v>384</v>
      </c>
      <c r="S58" s="38" t="s">
        <v>1103</v>
      </c>
      <c r="T58" s="39" t="s">
        <v>1128</v>
      </c>
      <c r="U58" s="322">
        <v>14587</v>
      </c>
      <c r="V58" s="322">
        <v>0</v>
      </c>
      <c r="W58" s="322">
        <v>12</v>
      </c>
      <c r="X58" s="322"/>
      <c r="Y58" s="322"/>
      <c r="Z58" s="322"/>
      <c r="AA58" s="322">
        <v>0</v>
      </c>
    </row>
    <row r="59" spans="16:27" x14ac:dyDescent="0.25">
      <c r="P59" s="38">
        <v>55</v>
      </c>
      <c r="Q59" s="37">
        <v>2024</v>
      </c>
      <c r="R59" s="38" t="s">
        <v>384</v>
      </c>
      <c r="S59" s="38" t="s">
        <v>1103</v>
      </c>
      <c r="T59" s="39" t="s">
        <v>1148</v>
      </c>
      <c r="U59" s="322">
        <v>474</v>
      </c>
      <c r="V59" s="322">
        <v>0</v>
      </c>
      <c r="W59" s="322">
        <v>0</v>
      </c>
      <c r="X59" s="322"/>
      <c r="Y59" s="322"/>
      <c r="Z59" s="322"/>
      <c r="AA59" s="322">
        <v>0</v>
      </c>
    </row>
    <row r="60" spans="16:27" x14ac:dyDescent="0.25">
      <c r="P60" s="38">
        <v>56</v>
      </c>
      <c r="Q60" s="37">
        <v>2024</v>
      </c>
      <c r="R60" s="38" t="s">
        <v>384</v>
      </c>
      <c r="S60" s="38" t="s">
        <v>1103</v>
      </c>
      <c r="T60" s="39" t="s">
        <v>1149</v>
      </c>
      <c r="U60" s="322">
        <v>74</v>
      </c>
      <c r="V60" s="322">
        <v>26</v>
      </c>
      <c r="W60" s="322">
        <v>2</v>
      </c>
      <c r="X60" s="322"/>
      <c r="Y60" s="322"/>
      <c r="Z60" s="322"/>
      <c r="AA60" s="322">
        <v>0</v>
      </c>
    </row>
    <row r="61" spans="16:27" x14ac:dyDescent="0.25">
      <c r="P61" s="38">
        <v>57</v>
      </c>
      <c r="Q61" s="37">
        <v>2024</v>
      </c>
      <c r="R61" s="38" t="s">
        <v>384</v>
      </c>
      <c r="S61" s="38" t="s">
        <v>1103</v>
      </c>
      <c r="T61" s="39" t="s">
        <v>1129</v>
      </c>
      <c r="U61" s="322">
        <v>2329</v>
      </c>
      <c r="V61" s="322">
        <v>0</v>
      </c>
      <c r="W61" s="322">
        <v>0</v>
      </c>
      <c r="X61" s="322"/>
      <c r="Y61" s="322"/>
      <c r="Z61" s="322"/>
      <c r="AA61" s="322">
        <v>0</v>
      </c>
    </row>
    <row r="62" spans="16:27" x14ac:dyDescent="0.25">
      <c r="P62" s="38">
        <v>58</v>
      </c>
      <c r="Q62" s="37">
        <v>2024</v>
      </c>
      <c r="R62" s="38" t="s">
        <v>384</v>
      </c>
      <c r="S62" s="38" t="s">
        <v>1103</v>
      </c>
      <c r="T62" s="39" t="s">
        <v>1150</v>
      </c>
      <c r="U62" s="322">
        <v>104</v>
      </c>
      <c r="V62" s="322">
        <v>0</v>
      </c>
      <c r="W62" s="322">
        <v>0</v>
      </c>
      <c r="X62" s="322"/>
      <c r="Y62" s="322"/>
      <c r="Z62" s="322"/>
      <c r="AA62" s="322">
        <v>0</v>
      </c>
    </row>
    <row r="63" spans="16:27" x14ac:dyDescent="0.25">
      <c r="P63" s="38">
        <v>59</v>
      </c>
      <c r="Q63" s="37">
        <v>2024</v>
      </c>
      <c r="R63" s="38" t="s">
        <v>384</v>
      </c>
      <c r="S63" s="38" t="s">
        <v>1103</v>
      </c>
      <c r="T63" s="39" t="s">
        <v>1151</v>
      </c>
      <c r="U63" s="322">
        <v>216</v>
      </c>
      <c r="V63" s="322">
        <v>0</v>
      </c>
      <c r="W63" s="322">
        <v>0</v>
      </c>
      <c r="X63" s="322"/>
      <c r="Y63" s="322"/>
      <c r="Z63" s="322"/>
      <c r="AA63" s="322">
        <v>0</v>
      </c>
    </row>
    <row r="64" spans="16:27" x14ac:dyDescent="0.25">
      <c r="P64" s="38">
        <v>60</v>
      </c>
      <c r="Q64" s="37">
        <v>2024</v>
      </c>
      <c r="R64" s="38" t="s">
        <v>384</v>
      </c>
      <c r="S64" s="38" t="s">
        <v>1103</v>
      </c>
      <c r="T64" s="39" t="s">
        <v>1152</v>
      </c>
      <c r="U64" s="322">
        <v>44</v>
      </c>
      <c r="V64" s="322">
        <v>0</v>
      </c>
      <c r="W64" s="322">
        <v>0</v>
      </c>
      <c r="X64" s="322"/>
      <c r="Y64" s="322"/>
      <c r="Z64" s="322"/>
      <c r="AA64" s="322">
        <v>0</v>
      </c>
    </row>
    <row r="65" spans="16:27" x14ac:dyDescent="0.25">
      <c r="P65" s="38">
        <v>61</v>
      </c>
      <c r="Q65" s="37">
        <v>2024</v>
      </c>
      <c r="R65" s="38" t="s">
        <v>384</v>
      </c>
      <c r="S65" s="38" t="s">
        <v>1135</v>
      </c>
      <c r="T65" s="39" t="s">
        <v>1136</v>
      </c>
      <c r="U65" s="322">
        <v>3555</v>
      </c>
      <c r="V65" s="322"/>
      <c r="W65" s="322">
        <v>35</v>
      </c>
      <c r="X65" s="322"/>
      <c r="Y65" s="322"/>
      <c r="Z65" s="322"/>
      <c r="AA65" s="322">
        <v>0</v>
      </c>
    </row>
    <row r="66" spans="16:27" x14ac:dyDescent="0.25">
      <c r="P66" s="38">
        <v>62</v>
      </c>
      <c r="Q66" s="37">
        <v>2024</v>
      </c>
      <c r="R66" s="38" t="s">
        <v>384</v>
      </c>
      <c r="S66" s="38" t="s">
        <v>1135</v>
      </c>
      <c r="T66" s="39" t="s">
        <v>1137</v>
      </c>
      <c r="U66" s="322">
        <v>13644</v>
      </c>
      <c r="V66" s="322"/>
      <c r="W66" s="322"/>
      <c r="X66" s="322"/>
      <c r="Y66" s="322"/>
      <c r="Z66" s="322"/>
      <c r="AA66" s="322">
        <v>0</v>
      </c>
    </row>
    <row r="67" spans="16:27" x14ac:dyDescent="0.25">
      <c r="P67" s="38">
        <v>63</v>
      </c>
      <c r="Q67" s="37">
        <v>2024</v>
      </c>
      <c r="R67" s="38" t="s">
        <v>384</v>
      </c>
      <c r="S67" s="38" t="s">
        <v>1135</v>
      </c>
      <c r="T67" s="39" t="s">
        <v>1139</v>
      </c>
      <c r="U67" s="322">
        <v>5344</v>
      </c>
      <c r="V67" s="322"/>
      <c r="W67" s="322">
        <v>0</v>
      </c>
      <c r="X67" s="322"/>
      <c r="Y67" s="322"/>
      <c r="Z67" s="322"/>
      <c r="AA67" s="322">
        <v>0</v>
      </c>
    </row>
    <row r="68" spans="16:27" x14ac:dyDescent="0.25">
      <c r="P68" s="38">
        <v>64</v>
      </c>
      <c r="Q68" s="37">
        <v>2024</v>
      </c>
      <c r="R68" s="38" t="s">
        <v>384</v>
      </c>
      <c r="S68" s="38" t="s">
        <v>1135</v>
      </c>
      <c r="T68" s="39" t="s">
        <v>1147</v>
      </c>
      <c r="U68" s="322">
        <v>1104</v>
      </c>
      <c r="V68" s="322"/>
      <c r="W68" s="322">
        <v>0</v>
      </c>
      <c r="X68" s="322"/>
      <c r="Y68" s="322"/>
      <c r="Z68" s="322"/>
      <c r="AA68" s="322">
        <v>0</v>
      </c>
    </row>
    <row r="69" spans="16:27" x14ac:dyDescent="0.25">
      <c r="P69" s="38">
        <v>65</v>
      </c>
      <c r="Q69" s="37">
        <v>2024</v>
      </c>
      <c r="R69" s="38" t="s">
        <v>385</v>
      </c>
      <c r="S69" s="38" t="s">
        <v>1103</v>
      </c>
      <c r="T69" s="39" t="s">
        <v>1153</v>
      </c>
      <c r="U69" s="322">
        <v>3198</v>
      </c>
      <c r="V69" s="322">
        <v>0</v>
      </c>
      <c r="W69" s="322">
        <v>0</v>
      </c>
      <c r="X69" s="322"/>
      <c r="Y69" s="322"/>
      <c r="Z69" s="322"/>
      <c r="AA69" s="322">
        <v>0</v>
      </c>
    </row>
    <row r="70" spans="16:27" x14ac:dyDescent="0.25">
      <c r="P70" s="38">
        <v>66</v>
      </c>
      <c r="Q70" s="37">
        <v>2024</v>
      </c>
      <c r="R70" s="38" t="s">
        <v>385</v>
      </c>
      <c r="S70" s="38" t="s">
        <v>1103</v>
      </c>
      <c r="T70" s="39" t="s">
        <v>1106</v>
      </c>
      <c r="U70" s="322">
        <v>1951</v>
      </c>
      <c r="V70" s="322">
        <v>0</v>
      </c>
      <c r="W70" s="322">
        <v>0</v>
      </c>
      <c r="X70" s="322"/>
      <c r="Y70" s="322"/>
      <c r="Z70" s="322"/>
      <c r="AA70" s="322">
        <v>0</v>
      </c>
    </row>
    <row r="71" spans="16:27" x14ac:dyDescent="0.25">
      <c r="P71" s="38">
        <v>67</v>
      </c>
      <c r="Q71" s="37">
        <v>2024</v>
      </c>
      <c r="R71" s="38" t="s">
        <v>385</v>
      </c>
      <c r="S71" s="38" t="s">
        <v>1103</v>
      </c>
      <c r="T71" s="39" t="s">
        <v>1107</v>
      </c>
      <c r="U71" s="322">
        <v>2148</v>
      </c>
      <c r="V71" s="322">
        <v>0</v>
      </c>
      <c r="W71" s="322">
        <v>0</v>
      </c>
      <c r="X71" s="322"/>
      <c r="Y71" s="322"/>
      <c r="Z71" s="322"/>
      <c r="AA71" s="322">
        <v>0</v>
      </c>
    </row>
    <row r="72" spans="16:27" x14ac:dyDescent="0.25">
      <c r="P72" s="38">
        <v>68</v>
      </c>
      <c r="Q72" s="37">
        <v>2024</v>
      </c>
      <c r="R72" s="38" t="s">
        <v>385</v>
      </c>
      <c r="S72" s="38" t="s">
        <v>1103</v>
      </c>
      <c r="T72" s="39" t="s">
        <v>1109</v>
      </c>
      <c r="U72" s="322">
        <v>1881</v>
      </c>
      <c r="V72" s="322">
        <v>0</v>
      </c>
      <c r="W72" s="322">
        <v>2</v>
      </c>
      <c r="X72" s="322"/>
      <c r="Y72" s="322"/>
      <c r="Z72" s="322"/>
      <c r="AA72" s="322">
        <v>0</v>
      </c>
    </row>
    <row r="73" spans="16:27" x14ac:dyDescent="0.25">
      <c r="P73" s="38">
        <v>69</v>
      </c>
      <c r="Q73" s="37">
        <v>2024</v>
      </c>
      <c r="R73" s="38" t="s">
        <v>385</v>
      </c>
      <c r="S73" s="38" t="s">
        <v>1103</v>
      </c>
      <c r="T73" s="39" t="s">
        <v>1111</v>
      </c>
      <c r="U73" s="322">
        <v>5549</v>
      </c>
      <c r="V73" s="322">
        <v>0</v>
      </c>
      <c r="W73" s="322">
        <v>0</v>
      </c>
      <c r="X73" s="322"/>
      <c r="Y73" s="322"/>
      <c r="Z73" s="322"/>
      <c r="AA73" s="322">
        <v>0</v>
      </c>
    </row>
    <row r="74" spans="16:27" x14ac:dyDescent="0.25">
      <c r="P74" s="38">
        <v>70</v>
      </c>
      <c r="Q74" s="37">
        <v>2024</v>
      </c>
      <c r="R74" s="38" t="s">
        <v>385</v>
      </c>
      <c r="S74" s="38" t="s">
        <v>1103</v>
      </c>
      <c r="T74" s="39" t="s">
        <v>1140</v>
      </c>
      <c r="U74" s="322">
        <v>2051</v>
      </c>
      <c r="V74" s="322">
        <v>0</v>
      </c>
      <c r="W74" s="322">
        <v>1</v>
      </c>
      <c r="X74" s="322"/>
      <c r="Y74" s="322"/>
      <c r="Z74" s="322"/>
      <c r="AA74" s="322">
        <v>0</v>
      </c>
    </row>
    <row r="75" spans="16:27" x14ac:dyDescent="0.25">
      <c r="P75" s="38">
        <v>71</v>
      </c>
      <c r="Q75" s="37">
        <v>2024</v>
      </c>
      <c r="R75" s="38" t="s">
        <v>385</v>
      </c>
      <c r="S75" s="38" t="s">
        <v>1103</v>
      </c>
      <c r="T75" s="39" t="s">
        <v>1154</v>
      </c>
      <c r="U75" s="322">
        <v>1140</v>
      </c>
      <c r="V75" s="322">
        <v>0</v>
      </c>
      <c r="W75" s="322">
        <v>0</v>
      </c>
      <c r="X75" s="322"/>
      <c r="Y75" s="322"/>
      <c r="Z75" s="322"/>
      <c r="AA75" s="322">
        <v>0</v>
      </c>
    </row>
    <row r="76" spans="16:27" x14ac:dyDescent="0.25">
      <c r="P76" s="38">
        <v>72</v>
      </c>
      <c r="Q76" s="37">
        <v>2024</v>
      </c>
      <c r="R76" s="38" t="s">
        <v>385</v>
      </c>
      <c r="S76" s="38" t="s">
        <v>1103</v>
      </c>
      <c r="T76" s="39" t="s">
        <v>1112</v>
      </c>
      <c r="U76" s="322">
        <v>5254</v>
      </c>
      <c r="V76" s="322">
        <v>32</v>
      </c>
      <c r="W76" s="322">
        <v>0</v>
      </c>
      <c r="X76" s="322"/>
      <c r="Y76" s="322"/>
      <c r="Z76" s="322"/>
      <c r="AA76" s="322">
        <v>0</v>
      </c>
    </row>
    <row r="77" spans="16:27" x14ac:dyDescent="0.25">
      <c r="P77" s="38">
        <v>73</v>
      </c>
      <c r="Q77" s="37">
        <v>2024</v>
      </c>
      <c r="R77" s="38" t="s">
        <v>385</v>
      </c>
      <c r="S77" s="38" t="s">
        <v>1103</v>
      </c>
      <c r="T77" s="39" t="s">
        <v>1155</v>
      </c>
      <c r="U77" s="322">
        <v>208</v>
      </c>
      <c r="V77" s="322">
        <v>0</v>
      </c>
      <c r="W77" s="322">
        <v>0</v>
      </c>
      <c r="X77" s="322"/>
      <c r="Y77" s="322"/>
      <c r="Z77" s="322"/>
      <c r="AA77" s="322">
        <v>0</v>
      </c>
    </row>
    <row r="78" spans="16:27" x14ac:dyDescent="0.25">
      <c r="P78" s="38">
        <v>74</v>
      </c>
      <c r="Q78" s="37">
        <v>2024</v>
      </c>
      <c r="R78" s="38" t="s">
        <v>385</v>
      </c>
      <c r="S78" s="38" t="s">
        <v>1103</v>
      </c>
      <c r="T78" s="39" t="s">
        <v>1156</v>
      </c>
      <c r="U78" s="322">
        <v>610</v>
      </c>
      <c r="V78" s="322">
        <v>0</v>
      </c>
      <c r="W78" s="322">
        <v>0</v>
      </c>
      <c r="X78" s="322"/>
      <c r="Y78" s="322"/>
      <c r="Z78" s="322"/>
      <c r="AA78" s="322">
        <v>0</v>
      </c>
    </row>
    <row r="79" spans="16:27" x14ac:dyDescent="0.25">
      <c r="P79" s="38">
        <v>75</v>
      </c>
      <c r="Q79" s="37">
        <v>2024</v>
      </c>
      <c r="R79" s="38" t="s">
        <v>385</v>
      </c>
      <c r="S79" s="38" t="s">
        <v>1103</v>
      </c>
      <c r="T79" s="39" t="s">
        <v>1143</v>
      </c>
      <c r="U79" s="322">
        <v>1072</v>
      </c>
      <c r="V79" s="322">
        <v>0</v>
      </c>
      <c r="W79" s="322">
        <v>0</v>
      </c>
      <c r="X79" s="322"/>
      <c r="Y79" s="322"/>
      <c r="Z79" s="322"/>
      <c r="AA79" s="322">
        <v>0</v>
      </c>
    </row>
    <row r="80" spans="16:27" x14ac:dyDescent="0.25">
      <c r="P80" s="38">
        <v>76</v>
      </c>
      <c r="Q80" s="37">
        <v>2024</v>
      </c>
      <c r="R80" s="38" t="s">
        <v>385</v>
      </c>
      <c r="S80" s="38" t="s">
        <v>1103</v>
      </c>
      <c r="T80" s="39" t="s">
        <v>1144</v>
      </c>
      <c r="U80" s="322">
        <v>164</v>
      </c>
      <c r="V80" s="322">
        <v>0</v>
      </c>
      <c r="W80" s="322">
        <v>10</v>
      </c>
      <c r="X80" s="322"/>
      <c r="Y80" s="322"/>
      <c r="Z80" s="322"/>
      <c r="AA80" s="322">
        <v>0</v>
      </c>
    </row>
    <row r="81" spans="16:27" x14ac:dyDescent="0.25">
      <c r="P81" s="38">
        <v>77</v>
      </c>
      <c r="Q81" s="37">
        <v>2024</v>
      </c>
      <c r="R81" s="38" t="s">
        <v>385</v>
      </c>
      <c r="S81" s="38" t="s">
        <v>1103</v>
      </c>
      <c r="T81" s="39" t="s">
        <v>1145</v>
      </c>
      <c r="U81" s="322">
        <v>70</v>
      </c>
      <c r="V81" s="322">
        <v>0</v>
      </c>
      <c r="W81" s="322">
        <v>0</v>
      </c>
      <c r="X81" s="322"/>
      <c r="Y81" s="322"/>
      <c r="Z81" s="322"/>
      <c r="AA81" s="322">
        <v>0</v>
      </c>
    </row>
    <row r="82" spans="16:27" x14ac:dyDescent="0.25">
      <c r="P82" s="38">
        <v>78</v>
      </c>
      <c r="Q82" s="37">
        <v>2024</v>
      </c>
      <c r="R82" s="38" t="s">
        <v>385</v>
      </c>
      <c r="S82" s="38" t="s">
        <v>1103</v>
      </c>
      <c r="T82" s="39" t="s">
        <v>1146</v>
      </c>
      <c r="U82" s="322">
        <v>26</v>
      </c>
      <c r="V82" s="322">
        <v>0</v>
      </c>
      <c r="W82" s="322">
        <v>0</v>
      </c>
      <c r="X82" s="322"/>
      <c r="Y82" s="322"/>
      <c r="Z82" s="322"/>
      <c r="AA82" s="322">
        <v>0</v>
      </c>
    </row>
    <row r="83" spans="16:27" x14ac:dyDescent="0.25">
      <c r="P83" s="38">
        <v>79</v>
      </c>
      <c r="Q83" s="37">
        <v>2024</v>
      </c>
      <c r="R83" s="38" t="s">
        <v>385</v>
      </c>
      <c r="S83" s="38" t="s">
        <v>1103</v>
      </c>
      <c r="T83" s="39" t="s">
        <v>1157</v>
      </c>
      <c r="U83" s="322">
        <v>106</v>
      </c>
      <c r="V83" s="322">
        <v>0</v>
      </c>
      <c r="W83" s="322">
        <v>0</v>
      </c>
      <c r="X83" s="322"/>
      <c r="Y83" s="322"/>
      <c r="Z83" s="322"/>
      <c r="AA83" s="322">
        <v>0</v>
      </c>
    </row>
    <row r="84" spans="16:27" x14ac:dyDescent="0.25">
      <c r="P84" s="38">
        <v>80</v>
      </c>
      <c r="Q84" s="37">
        <v>2024</v>
      </c>
      <c r="R84" s="38" t="s">
        <v>385</v>
      </c>
      <c r="S84" s="38" t="s">
        <v>1103</v>
      </c>
      <c r="T84" s="39" t="s">
        <v>1158</v>
      </c>
      <c r="U84" s="322">
        <v>131</v>
      </c>
      <c r="V84" s="322">
        <v>0</v>
      </c>
      <c r="W84" s="322">
        <v>0</v>
      </c>
      <c r="X84" s="322"/>
      <c r="Y84" s="322"/>
      <c r="Z84" s="322"/>
      <c r="AA84" s="322">
        <v>0</v>
      </c>
    </row>
    <row r="85" spans="16:27" x14ac:dyDescent="0.25">
      <c r="P85" s="38">
        <v>81</v>
      </c>
      <c r="Q85" s="37">
        <v>2024</v>
      </c>
      <c r="R85" s="38" t="s">
        <v>385</v>
      </c>
      <c r="S85" s="38" t="s">
        <v>1103</v>
      </c>
      <c r="T85" s="39" t="s">
        <v>1125</v>
      </c>
      <c r="U85" s="322">
        <v>20</v>
      </c>
      <c r="V85" s="322">
        <v>0</v>
      </c>
      <c r="W85" s="322">
        <v>0</v>
      </c>
      <c r="X85" s="322"/>
      <c r="Y85" s="322"/>
      <c r="Z85" s="322"/>
      <c r="AA85" s="322">
        <v>0</v>
      </c>
    </row>
    <row r="86" spans="16:27" x14ac:dyDescent="0.25">
      <c r="P86" s="38">
        <v>82</v>
      </c>
      <c r="Q86" s="37">
        <v>2024</v>
      </c>
      <c r="R86" s="38" t="s">
        <v>385</v>
      </c>
      <c r="S86" s="38" t="s">
        <v>1103</v>
      </c>
      <c r="T86" s="39" t="s">
        <v>1126</v>
      </c>
      <c r="U86" s="322">
        <v>726</v>
      </c>
      <c r="V86" s="322">
        <v>0</v>
      </c>
      <c r="W86" s="322">
        <v>7</v>
      </c>
      <c r="X86" s="322"/>
      <c r="Y86" s="322"/>
      <c r="Z86" s="322"/>
      <c r="AA86" s="322">
        <v>0</v>
      </c>
    </row>
    <row r="87" spans="16:27" x14ac:dyDescent="0.25">
      <c r="P87" s="38">
        <v>83</v>
      </c>
      <c r="Q87" s="37">
        <v>2024</v>
      </c>
      <c r="R87" s="38" t="s">
        <v>385</v>
      </c>
      <c r="S87" s="38" t="s">
        <v>1103</v>
      </c>
      <c r="T87" s="39" t="s">
        <v>1127</v>
      </c>
      <c r="U87" s="322">
        <v>19338</v>
      </c>
      <c r="V87" s="322">
        <v>0</v>
      </c>
      <c r="W87" s="322">
        <v>27</v>
      </c>
      <c r="X87" s="322"/>
      <c r="Y87" s="322"/>
      <c r="Z87" s="322"/>
      <c r="AA87" s="322">
        <v>0</v>
      </c>
    </row>
    <row r="88" spans="16:27" x14ac:dyDescent="0.25">
      <c r="P88" s="38">
        <v>84</v>
      </c>
      <c r="Q88" s="37">
        <v>2024</v>
      </c>
      <c r="R88" s="38" t="s">
        <v>385</v>
      </c>
      <c r="S88" s="38" t="s">
        <v>1103</v>
      </c>
      <c r="T88" s="39" t="s">
        <v>1128</v>
      </c>
      <c r="U88" s="322">
        <v>8873</v>
      </c>
      <c r="V88" s="322">
        <v>0</v>
      </c>
      <c r="W88" s="322">
        <v>38</v>
      </c>
      <c r="X88" s="322"/>
      <c r="Y88" s="322"/>
      <c r="Z88" s="322"/>
      <c r="AA88" s="322">
        <v>0</v>
      </c>
    </row>
    <row r="89" spans="16:27" x14ac:dyDescent="0.25">
      <c r="P89" s="38">
        <v>85</v>
      </c>
      <c r="Q89" s="37">
        <v>2024</v>
      </c>
      <c r="R89" s="38" t="s">
        <v>385</v>
      </c>
      <c r="S89" s="38" t="s">
        <v>1103</v>
      </c>
      <c r="T89" s="39" t="s">
        <v>1148</v>
      </c>
      <c r="U89" s="322">
        <v>9981</v>
      </c>
      <c r="V89" s="322">
        <v>3</v>
      </c>
      <c r="W89" s="322">
        <v>14</v>
      </c>
      <c r="X89" s="322"/>
      <c r="Y89" s="322"/>
      <c r="Z89" s="322"/>
      <c r="AA89" s="322">
        <v>0</v>
      </c>
    </row>
    <row r="90" spans="16:27" x14ac:dyDescent="0.25">
      <c r="P90" s="38">
        <v>86</v>
      </c>
      <c r="Q90" s="37">
        <v>2024</v>
      </c>
      <c r="R90" s="38" t="s">
        <v>385</v>
      </c>
      <c r="S90" s="38" t="s">
        <v>1103</v>
      </c>
      <c r="T90" s="39" t="s">
        <v>1149</v>
      </c>
      <c r="U90" s="322">
        <v>79</v>
      </c>
      <c r="V90" s="322">
        <v>0</v>
      </c>
      <c r="W90" s="322">
        <v>0</v>
      </c>
      <c r="X90" s="322"/>
      <c r="Y90" s="322"/>
      <c r="Z90" s="322"/>
      <c r="AA90" s="322">
        <v>0</v>
      </c>
    </row>
    <row r="91" spans="16:27" x14ac:dyDescent="0.25">
      <c r="P91" s="38">
        <v>87</v>
      </c>
      <c r="Q91" s="37">
        <v>2024</v>
      </c>
      <c r="R91" s="38" t="s">
        <v>385</v>
      </c>
      <c r="S91" s="38" t="s">
        <v>1103</v>
      </c>
      <c r="T91" s="39" t="s">
        <v>1159</v>
      </c>
      <c r="U91" s="322">
        <v>10</v>
      </c>
      <c r="V91" s="322">
        <v>0</v>
      </c>
      <c r="W91" s="322">
        <v>0</v>
      </c>
      <c r="X91" s="322"/>
      <c r="Y91" s="322"/>
      <c r="Z91" s="322"/>
      <c r="AA91" s="322">
        <v>0</v>
      </c>
    </row>
    <row r="92" spans="16:27" x14ac:dyDescent="0.25">
      <c r="P92" s="38">
        <v>88</v>
      </c>
      <c r="Q92" s="37">
        <v>2024</v>
      </c>
      <c r="R92" s="38" t="s">
        <v>385</v>
      </c>
      <c r="S92" s="38" t="s">
        <v>1103</v>
      </c>
      <c r="T92" s="39" t="s">
        <v>1160</v>
      </c>
      <c r="U92" s="322">
        <v>1586</v>
      </c>
      <c r="V92" s="322">
        <v>0</v>
      </c>
      <c r="W92" s="322">
        <v>0</v>
      </c>
      <c r="X92" s="322"/>
      <c r="Y92" s="322"/>
      <c r="Z92" s="322"/>
      <c r="AA92" s="322">
        <v>0</v>
      </c>
    </row>
    <row r="93" spans="16:27" x14ac:dyDescent="0.25">
      <c r="P93" s="38">
        <v>89</v>
      </c>
      <c r="Q93" s="37">
        <v>2024</v>
      </c>
      <c r="R93" s="38" t="s">
        <v>385</v>
      </c>
      <c r="S93" s="38" t="s">
        <v>1103</v>
      </c>
      <c r="T93" s="39" t="s">
        <v>1151</v>
      </c>
      <c r="U93" s="322">
        <v>54</v>
      </c>
      <c r="V93" s="322">
        <v>0</v>
      </c>
      <c r="W93" s="322">
        <v>0</v>
      </c>
      <c r="X93" s="322"/>
      <c r="Y93" s="322"/>
      <c r="Z93" s="322"/>
      <c r="AA93" s="322">
        <v>0</v>
      </c>
    </row>
    <row r="94" spans="16:27" x14ac:dyDescent="0.25">
      <c r="P94" s="38">
        <v>90</v>
      </c>
      <c r="Q94" s="37">
        <v>2024</v>
      </c>
      <c r="R94" s="38" t="s">
        <v>385</v>
      </c>
      <c r="S94" s="38" t="s">
        <v>1103</v>
      </c>
      <c r="T94" s="39" t="s">
        <v>1161</v>
      </c>
      <c r="U94" s="322">
        <v>48</v>
      </c>
      <c r="V94" s="322">
        <v>0</v>
      </c>
      <c r="W94" s="322">
        <v>0</v>
      </c>
      <c r="X94" s="322"/>
      <c r="Y94" s="322"/>
      <c r="Z94" s="322"/>
      <c r="AA94" s="322">
        <v>0</v>
      </c>
    </row>
    <row r="95" spans="16:27" x14ac:dyDescent="0.25">
      <c r="P95" s="38">
        <v>91</v>
      </c>
      <c r="Q95" s="37">
        <v>2024</v>
      </c>
      <c r="R95" s="38" t="s">
        <v>386</v>
      </c>
      <c r="S95" s="38" t="s">
        <v>1103</v>
      </c>
      <c r="T95" s="39" t="s">
        <v>1104</v>
      </c>
      <c r="U95" s="322">
        <v>1291</v>
      </c>
      <c r="V95" s="322">
        <v>0</v>
      </c>
      <c r="W95" s="322">
        <v>0</v>
      </c>
      <c r="X95" s="322"/>
      <c r="Y95" s="322"/>
      <c r="Z95" s="322"/>
      <c r="AA95" s="322">
        <v>32</v>
      </c>
    </row>
    <row r="96" spans="16:27" x14ac:dyDescent="0.25">
      <c r="P96" s="38">
        <v>92</v>
      </c>
      <c r="Q96" s="37">
        <v>2024</v>
      </c>
      <c r="R96" s="38" t="s">
        <v>386</v>
      </c>
      <c r="S96" s="38" t="s">
        <v>1103</v>
      </c>
      <c r="T96" s="39" t="s">
        <v>1106</v>
      </c>
      <c r="U96" s="322">
        <v>48</v>
      </c>
      <c r="V96" s="322">
        <v>0</v>
      </c>
      <c r="W96" s="322">
        <v>20</v>
      </c>
      <c r="X96" s="322"/>
      <c r="Y96" s="322"/>
      <c r="Z96" s="322"/>
      <c r="AA96" s="322">
        <v>0</v>
      </c>
    </row>
    <row r="97" spans="16:27" x14ac:dyDescent="0.25">
      <c r="P97" s="38">
        <v>93</v>
      </c>
      <c r="Q97" s="37">
        <v>2024</v>
      </c>
      <c r="R97" s="38" t="s">
        <v>386</v>
      </c>
      <c r="S97" s="38" t="s">
        <v>1103</v>
      </c>
      <c r="T97" s="39" t="s">
        <v>1107</v>
      </c>
      <c r="U97" s="322">
        <v>885</v>
      </c>
      <c r="V97" s="322">
        <v>0</v>
      </c>
      <c r="W97" s="322">
        <v>1</v>
      </c>
      <c r="X97" s="322"/>
      <c r="Y97" s="322"/>
      <c r="Z97" s="322"/>
      <c r="AA97" s="322">
        <v>0</v>
      </c>
    </row>
    <row r="98" spans="16:27" x14ac:dyDescent="0.25">
      <c r="P98" s="38">
        <v>94</v>
      </c>
      <c r="Q98" s="37">
        <v>2024</v>
      </c>
      <c r="R98" s="38" t="s">
        <v>386</v>
      </c>
      <c r="S98" s="38" t="s">
        <v>1103</v>
      </c>
      <c r="T98" s="39" t="s">
        <v>1109</v>
      </c>
      <c r="U98" s="322">
        <v>4091</v>
      </c>
      <c r="V98" s="322">
        <v>0</v>
      </c>
      <c r="W98" s="322">
        <v>0</v>
      </c>
      <c r="X98" s="322"/>
      <c r="Y98" s="322"/>
      <c r="Z98" s="322"/>
      <c r="AA98" s="322">
        <v>0</v>
      </c>
    </row>
    <row r="99" spans="16:27" x14ac:dyDescent="0.25">
      <c r="P99" s="38">
        <v>95</v>
      </c>
      <c r="Q99" s="37">
        <v>2024</v>
      </c>
      <c r="R99" s="38" t="s">
        <v>386</v>
      </c>
      <c r="S99" s="38" t="s">
        <v>1103</v>
      </c>
      <c r="T99" s="39" t="s">
        <v>1111</v>
      </c>
      <c r="U99" s="322">
        <v>197</v>
      </c>
      <c r="V99" s="322">
        <v>0</v>
      </c>
      <c r="W99" s="322">
        <v>0</v>
      </c>
      <c r="X99" s="322"/>
      <c r="Y99" s="322"/>
      <c r="Z99" s="322"/>
      <c r="AA99" s="322">
        <v>0</v>
      </c>
    </row>
    <row r="100" spans="16:27" x14ac:dyDescent="0.25">
      <c r="P100" s="38">
        <v>96</v>
      </c>
      <c r="Q100" s="37">
        <v>2024</v>
      </c>
      <c r="R100" s="38" t="s">
        <v>386</v>
      </c>
      <c r="S100" s="38" t="s">
        <v>1103</v>
      </c>
      <c r="T100" s="39" t="s">
        <v>1140</v>
      </c>
      <c r="U100" s="322">
        <v>43</v>
      </c>
      <c r="V100" s="322">
        <v>0</v>
      </c>
      <c r="W100" s="322">
        <v>0</v>
      </c>
      <c r="X100" s="322"/>
      <c r="Y100" s="322"/>
      <c r="Z100" s="322"/>
      <c r="AA100" s="322">
        <v>0</v>
      </c>
    </row>
    <row r="101" spans="16:27" x14ac:dyDescent="0.25">
      <c r="P101" s="38">
        <v>97</v>
      </c>
      <c r="Q101" s="37">
        <v>2024</v>
      </c>
      <c r="R101" s="38" t="s">
        <v>386</v>
      </c>
      <c r="S101" s="38" t="s">
        <v>1103</v>
      </c>
      <c r="T101" s="39" t="s">
        <v>1112</v>
      </c>
      <c r="U101" s="322">
        <v>1264</v>
      </c>
      <c r="V101" s="322">
        <v>0</v>
      </c>
      <c r="W101" s="322">
        <v>0</v>
      </c>
      <c r="X101" s="322"/>
      <c r="Y101" s="322"/>
      <c r="Z101" s="322"/>
      <c r="AA101" s="322">
        <v>0</v>
      </c>
    </row>
    <row r="102" spans="16:27" x14ac:dyDescent="0.25">
      <c r="P102" s="38">
        <v>98</v>
      </c>
      <c r="Q102" s="37">
        <v>2024</v>
      </c>
      <c r="R102" s="38" t="s">
        <v>386</v>
      </c>
      <c r="S102" s="38" t="s">
        <v>1103</v>
      </c>
      <c r="T102" s="39" t="s">
        <v>1146</v>
      </c>
      <c r="U102" s="322">
        <v>110</v>
      </c>
      <c r="V102" s="322">
        <v>0</v>
      </c>
      <c r="W102" s="322">
        <v>0</v>
      </c>
      <c r="X102" s="322"/>
      <c r="Y102" s="322"/>
      <c r="Z102" s="322"/>
      <c r="AA102" s="322">
        <v>0</v>
      </c>
    </row>
    <row r="103" spans="16:27" x14ac:dyDescent="0.25">
      <c r="P103" s="38">
        <v>99</v>
      </c>
      <c r="Q103" s="37">
        <v>2024</v>
      </c>
      <c r="R103" s="38" t="s">
        <v>386</v>
      </c>
      <c r="S103" s="38" t="s">
        <v>1103</v>
      </c>
      <c r="T103" s="39" t="s">
        <v>1147</v>
      </c>
      <c r="U103" s="322">
        <v>152</v>
      </c>
      <c r="V103" s="322">
        <v>0</v>
      </c>
      <c r="W103" s="322">
        <v>0</v>
      </c>
      <c r="X103" s="322"/>
      <c r="Y103" s="322"/>
      <c r="Z103" s="322"/>
      <c r="AA103" s="322">
        <v>0</v>
      </c>
    </row>
    <row r="104" spans="16:27" x14ac:dyDescent="0.25">
      <c r="P104" s="38">
        <v>100</v>
      </c>
      <c r="Q104" s="37">
        <v>2024</v>
      </c>
      <c r="R104" s="38" t="s">
        <v>386</v>
      </c>
      <c r="S104" s="38" t="s">
        <v>1103</v>
      </c>
      <c r="T104" s="39" t="s">
        <v>1126</v>
      </c>
      <c r="U104" s="322">
        <v>7899</v>
      </c>
      <c r="V104" s="322">
        <v>0</v>
      </c>
      <c r="W104" s="322">
        <v>0</v>
      </c>
      <c r="X104" s="322"/>
      <c r="Y104" s="322"/>
      <c r="Z104" s="322"/>
      <c r="AA104" s="322">
        <v>0</v>
      </c>
    </row>
    <row r="105" spans="16:27" x14ac:dyDescent="0.25">
      <c r="P105" s="38">
        <v>101</v>
      </c>
      <c r="Q105" s="37">
        <v>2024</v>
      </c>
      <c r="R105" s="38" t="s">
        <v>386</v>
      </c>
      <c r="S105" s="38" t="s">
        <v>1103</v>
      </c>
      <c r="T105" s="39" t="s">
        <v>1127</v>
      </c>
      <c r="U105" s="322">
        <v>2101</v>
      </c>
      <c r="V105" s="322">
        <v>0</v>
      </c>
      <c r="W105" s="322">
        <v>0</v>
      </c>
      <c r="X105" s="322"/>
      <c r="Y105" s="322"/>
      <c r="Z105" s="322"/>
      <c r="AA105" s="322">
        <v>0</v>
      </c>
    </row>
    <row r="106" spans="16:27" x14ac:dyDescent="0.25">
      <c r="P106" s="38">
        <v>102</v>
      </c>
      <c r="Q106" s="37">
        <v>2024</v>
      </c>
      <c r="R106" s="38" t="s">
        <v>386</v>
      </c>
      <c r="S106" s="38" t="s">
        <v>1103</v>
      </c>
      <c r="T106" s="39" t="s">
        <v>1128</v>
      </c>
      <c r="U106" s="322">
        <v>857</v>
      </c>
      <c r="V106" s="322">
        <v>0</v>
      </c>
      <c r="W106" s="322">
        <v>0</v>
      </c>
      <c r="X106" s="322"/>
      <c r="Y106" s="322"/>
      <c r="Z106" s="322"/>
      <c r="AA106" s="322">
        <v>0</v>
      </c>
    </row>
    <row r="107" spans="16:27" x14ac:dyDescent="0.25">
      <c r="P107" s="38">
        <v>103</v>
      </c>
      <c r="Q107" s="37">
        <v>2024</v>
      </c>
      <c r="R107" s="38" t="s">
        <v>386</v>
      </c>
      <c r="S107" s="38" t="s">
        <v>1103</v>
      </c>
      <c r="T107" s="39" t="s">
        <v>1148</v>
      </c>
      <c r="U107" s="322">
        <v>120</v>
      </c>
      <c r="V107" s="322">
        <v>0</v>
      </c>
      <c r="W107" s="322">
        <v>0</v>
      </c>
      <c r="X107" s="322"/>
      <c r="Y107" s="322"/>
      <c r="Z107" s="322"/>
      <c r="AA107" s="322">
        <v>0</v>
      </c>
    </row>
    <row r="108" spans="16:27" x14ac:dyDescent="0.25">
      <c r="P108" s="38">
        <v>104</v>
      </c>
      <c r="Q108" s="37">
        <v>2024</v>
      </c>
      <c r="R108" s="38" t="s">
        <v>386</v>
      </c>
      <c r="S108" s="38" t="s">
        <v>1103</v>
      </c>
      <c r="T108" s="39" t="s">
        <v>1150</v>
      </c>
      <c r="U108" s="322">
        <v>148</v>
      </c>
      <c r="V108" s="322">
        <v>0</v>
      </c>
      <c r="W108" s="322">
        <v>0</v>
      </c>
      <c r="X108" s="322"/>
      <c r="Y108" s="322"/>
      <c r="Z108" s="322"/>
      <c r="AA108" s="322">
        <v>0</v>
      </c>
    </row>
    <row r="109" spans="16:27" x14ac:dyDescent="0.25">
      <c r="P109" s="38">
        <v>105</v>
      </c>
      <c r="Q109" s="37">
        <v>2024</v>
      </c>
      <c r="R109" s="38" t="s">
        <v>386</v>
      </c>
      <c r="S109" s="38" t="s">
        <v>1135</v>
      </c>
      <c r="T109" s="39" t="s">
        <v>1162</v>
      </c>
      <c r="U109" s="322">
        <v>820</v>
      </c>
      <c r="V109" s="322">
        <v>0</v>
      </c>
      <c r="W109" s="322">
        <v>0</v>
      </c>
      <c r="X109" s="322"/>
      <c r="Y109" s="322"/>
      <c r="Z109" s="322"/>
      <c r="AA109" s="322">
        <v>0</v>
      </c>
    </row>
    <row r="110" spans="16:27" x14ac:dyDescent="0.25">
      <c r="P110" s="38">
        <v>106</v>
      </c>
      <c r="Q110" s="37">
        <v>2024</v>
      </c>
      <c r="R110" s="38" t="s">
        <v>386</v>
      </c>
      <c r="S110" s="38" t="s">
        <v>1135</v>
      </c>
      <c r="T110" s="39" t="s">
        <v>1163</v>
      </c>
      <c r="U110" s="322">
        <v>1241</v>
      </c>
      <c r="V110" s="322">
        <v>0</v>
      </c>
      <c r="W110" s="322">
        <v>0</v>
      </c>
      <c r="X110" s="322"/>
      <c r="Y110" s="322"/>
      <c r="Z110" s="322"/>
      <c r="AA110" s="322">
        <v>0</v>
      </c>
    </row>
    <row r="111" spans="16:27" x14ac:dyDescent="0.25">
      <c r="P111" s="38">
        <v>107</v>
      </c>
      <c r="Q111" s="37">
        <v>2024</v>
      </c>
      <c r="R111" s="38" t="s">
        <v>386</v>
      </c>
      <c r="S111" s="38" t="s">
        <v>1135</v>
      </c>
      <c r="T111" s="39" t="s">
        <v>1164</v>
      </c>
      <c r="U111" s="322">
        <v>634</v>
      </c>
      <c r="V111" s="322">
        <v>0</v>
      </c>
      <c r="W111" s="322">
        <v>0</v>
      </c>
      <c r="X111" s="322"/>
      <c r="Y111" s="322"/>
      <c r="Z111" s="322"/>
      <c r="AA111" s="322">
        <v>0</v>
      </c>
    </row>
    <row r="112" spans="16:27" x14ac:dyDescent="0.25">
      <c r="P112" s="38">
        <v>108</v>
      </c>
      <c r="Q112" s="37">
        <v>2024</v>
      </c>
      <c r="R112" s="38" t="s">
        <v>386</v>
      </c>
      <c r="S112" s="38" t="s">
        <v>1135</v>
      </c>
      <c r="T112" s="39" t="s">
        <v>1165</v>
      </c>
      <c r="U112" s="322">
        <v>905</v>
      </c>
      <c r="V112" s="322">
        <v>0</v>
      </c>
      <c r="W112" s="322">
        <v>0</v>
      </c>
      <c r="X112" s="322"/>
      <c r="Y112" s="322"/>
      <c r="Z112" s="322"/>
      <c r="AA112" s="322">
        <v>0</v>
      </c>
    </row>
    <row r="113" spans="16:27" x14ac:dyDescent="0.25">
      <c r="P113" s="38">
        <v>109</v>
      </c>
      <c r="Q113" s="37">
        <v>2024</v>
      </c>
      <c r="R113" s="38" t="s">
        <v>386</v>
      </c>
      <c r="S113" s="38" t="s">
        <v>1135</v>
      </c>
      <c r="T113" s="39" t="s">
        <v>1166</v>
      </c>
      <c r="U113" s="322">
        <v>293</v>
      </c>
      <c r="V113" s="322">
        <v>0</v>
      </c>
      <c r="W113" s="322">
        <v>0</v>
      </c>
      <c r="X113" s="322"/>
      <c r="Y113" s="322"/>
      <c r="Z113" s="322"/>
      <c r="AA113" s="322">
        <v>0</v>
      </c>
    </row>
    <row r="114" spans="16:27" x14ac:dyDescent="0.25">
      <c r="P114" s="38">
        <v>110</v>
      </c>
      <c r="Q114" s="37">
        <v>2024</v>
      </c>
      <c r="R114" s="38" t="s">
        <v>386</v>
      </c>
      <c r="S114" s="38" t="s">
        <v>1135</v>
      </c>
      <c r="T114" s="39" t="s">
        <v>1167</v>
      </c>
      <c r="U114" s="322">
        <v>644</v>
      </c>
      <c r="V114" s="322">
        <v>0</v>
      </c>
      <c r="W114" s="322">
        <v>0</v>
      </c>
      <c r="X114" s="322"/>
      <c r="Y114" s="322"/>
      <c r="Z114" s="322"/>
      <c r="AA114" s="322">
        <v>0</v>
      </c>
    </row>
    <row r="115" spans="16:27" x14ac:dyDescent="0.25">
      <c r="P115" s="38">
        <v>111</v>
      </c>
      <c r="Q115" s="37">
        <v>2024</v>
      </c>
      <c r="R115" s="38" t="s">
        <v>386</v>
      </c>
      <c r="S115" s="38" t="s">
        <v>1135</v>
      </c>
      <c r="T115" s="39" t="s">
        <v>1168</v>
      </c>
      <c r="U115" s="322">
        <v>131</v>
      </c>
      <c r="V115" s="322">
        <v>0</v>
      </c>
      <c r="W115" s="322">
        <v>0</v>
      </c>
      <c r="X115" s="322"/>
      <c r="Y115" s="322"/>
      <c r="Z115" s="322"/>
      <c r="AA115" s="322">
        <v>0</v>
      </c>
    </row>
    <row r="116" spans="16:27" x14ac:dyDescent="0.25">
      <c r="P116" s="38">
        <v>112</v>
      </c>
      <c r="Q116" s="37">
        <v>2024</v>
      </c>
      <c r="R116" s="38" t="s">
        <v>386</v>
      </c>
      <c r="S116" s="38" t="s">
        <v>1135</v>
      </c>
      <c r="T116" s="39" t="s">
        <v>1137</v>
      </c>
      <c r="U116" s="322">
        <v>9883</v>
      </c>
      <c r="V116" s="322">
        <v>0</v>
      </c>
      <c r="W116" s="322">
        <v>20</v>
      </c>
      <c r="X116" s="322"/>
      <c r="Y116" s="322"/>
      <c r="Z116" s="322"/>
      <c r="AA116" s="322">
        <v>0</v>
      </c>
    </row>
    <row r="117" spans="16:27" x14ac:dyDescent="0.25">
      <c r="P117" s="38">
        <v>113</v>
      </c>
      <c r="Q117" s="37">
        <v>2024</v>
      </c>
      <c r="R117" s="38" t="s">
        <v>386</v>
      </c>
      <c r="S117" s="38" t="s">
        <v>1135</v>
      </c>
      <c r="T117" s="39" t="s">
        <v>1138</v>
      </c>
      <c r="U117" s="322">
        <v>6012</v>
      </c>
      <c r="V117" s="322">
        <v>0</v>
      </c>
      <c r="W117" s="322">
        <v>0</v>
      </c>
      <c r="X117" s="322"/>
      <c r="Y117" s="322"/>
      <c r="Z117" s="322"/>
      <c r="AA117" s="322">
        <v>35</v>
      </c>
    </row>
    <row r="118" spans="16:27" x14ac:dyDescent="0.25">
      <c r="P118" s="38">
        <v>114</v>
      </c>
      <c r="Q118" s="37">
        <v>2024</v>
      </c>
      <c r="R118" s="38" t="s">
        <v>386</v>
      </c>
      <c r="S118" s="38" t="s">
        <v>1135</v>
      </c>
      <c r="T118" s="39" t="s">
        <v>1139</v>
      </c>
      <c r="U118" s="322">
        <v>6516</v>
      </c>
      <c r="V118" s="322">
        <v>0</v>
      </c>
      <c r="W118" s="322">
        <v>0</v>
      </c>
      <c r="X118" s="322"/>
      <c r="Y118" s="322"/>
      <c r="Z118" s="322"/>
      <c r="AA118" s="322">
        <v>36</v>
      </c>
    </row>
    <row r="119" spans="16:27" x14ac:dyDescent="0.25">
      <c r="P119" s="38">
        <v>115</v>
      </c>
      <c r="Q119" s="37">
        <v>2024</v>
      </c>
      <c r="R119" s="38" t="s">
        <v>386</v>
      </c>
      <c r="S119" s="38" t="s">
        <v>1135</v>
      </c>
      <c r="T119" s="39" t="s">
        <v>1169</v>
      </c>
      <c r="U119" s="322">
        <v>107</v>
      </c>
      <c r="V119" s="322">
        <v>0</v>
      </c>
      <c r="W119" s="322">
        <v>0</v>
      </c>
      <c r="X119" s="322"/>
      <c r="Y119" s="322"/>
      <c r="Z119" s="322"/>
      <c r="AA119" s="322">
        <v>0</v>
      </c>
    </row>
    <row r="120" spans="16:27" x14ac:dyDescent="0.25">
      <c r="P120" s="38">
        <v>116</v>
      </c>
      <c r="Q120" s="37">
        <v>2024</v>
      </c>
      <c r="R120" s="38" t="s">
        <v>386</v>
      </c>
      <c r="S120" s="38" t="s">
        <v>1135</v>
      </c>
      <c r="T120" s="39" t="s">
        <v>1170</v>
      </c>
      <c r="U120" s="322">
        <v>67</v>
      </c>
      <c r="V120" s="322">
        <v>0</v>
      </c>
      <c r="W120" s="322">
        <v>0</v>
      </c>
      <c r="X120" s="322"/>
      <c r="Y120" s="322"/>
      <c r="Z120" s="322"/>
      <c r="AA120" s="322">
        <v>0</v>
      </c>
    </row>
    <row r="121" spans="16:27" x14ac:dyDescent="0.25">
      <c r="P121" s="38">
        <v>117</v>
      </c>
      <c r="Q121" s="37">
        <v>2024</v>
      </c>
      <c r="R121" s="38" t="s">
        <v>386</v>
      </c>
      <c r="S121" s="38" t="s">
        <v>1135</v>
      </c>
      <c r="T121" s="39" t="s">
        <v>1171</v>
      </c>
      <c r="U121" s="322">
        <v>102</v>
      </c>
      <c r="V121" s="322">
        <v>0</v>
      </c>
      <c r="W121" s="322">
        <v>0</v>
      </c>
      <c r="X121" s="322"/>
      <c r="Y121" s="322"/>
      <c r="Z121" s="322"/>
      <c r="AA121" s="322">
        <v>0</v>
      </c>
    </row>
    <row r="122" spans="16:27" x14ac:dyDescent="0.25">
      <c r="P122" s="38">
        <v>118</v>
      </c>
      <c r="Q122" s="37">
        <v>2024</v>
      </c>
      <c r="R122" s="38" t="s">
        <v>386</v>
      </c>
      <c r="S122" s="38" t="s">
        <v>1135</v>
      </c>
      <c r="T122" s="39" t="s">
        <v>1172</v>
      </c>
      <c r="U122" s="322">
        <v>62</v>
      </c>
      <c r="V122" s="322">
        <v>0</v>
      </c>
      <c r="W122" s="322">
        <v>0</v>
      </c>
      <c r="X122" s="322"/>
      <c r="Y122" s="322"/>
      <c r="Z122" s="322"/>
      <c r="AA122" s="322">
        <v>0</v>
      </c>
    </row>
    <row r="123" spans="16:27" x14ac:dyDescent="0.25">
      <c r="P123" s="38">
        <v>119</v>
      </c>
      <c r="Q123" s="37">
        <v>2024</v>
      </c>
      <c r="R123" s="38" t="s">
        <v>386</v>
      </c>
      <c r="S123" s="38" t="s">
        <v>1135</v>
      </c>
      <c r="T123" s="39" t="s">
        <v>1173</v>
      </c>
      <c r="U123" s="322">
        <v>400</v>
      </c>
      <c r="V123" s="322">
        <v>0</v>
      </c>
      <c r="W123" s="322">
        <v>0</v>
      </c>
      <c r="X123" s="322"/>
      <c r="Y123" s="322"/>
      <c r="Z123" s="322"/>
      <c r="AA123" s="322">
        <v>0</v>
      </c>
    </row>
    <row r="124" spans="16:27" x14ac:dyDescent="0.25">
      <c r="P124" s="38">
        <v>120</v>
      </c>
      <c r="Q124" s="37">
        <v>2024</v>
      </c>
      <c r="R124" s="38" t="s">
        <v>386</v>
      </c>
      <c r="S124" s="38" t="s">
        <v>1135</v>
      </c>
      <c r="T124" s="39" t="s">
        <v>1174</v>
      </c>
      <c r="U124" s="322">
        <v>108</v>
      </c>
      <c r="V124" s="322">
        <v>0</v>
      </c>
      <c r="W124" s="322">
        <v>0</v>
      </c>
      <c r="X124" s="322"/>
      <c r="Y124" s="322"/>
      <c r="Z124" s="322"/>
      <c r="AA124" s="322">
        <v>0</v>
      </c>
    </row>
    <row r="125" spans="16:27" x14ac:dyDescent="0.25">
      <c r="P125" s="38">
        <v>121</v>
      </c>
      <c r="Q125" s="37">
        <v>2024</v>
      </c>
      <c r="R125" s="38" t="s">
        <v>386</v>
      </c>
      <c r="S125" s="38" t="s">
        <v>1135</v>
      </c>
      <c r="T125" s="39" t="s">
        <v>1144</v>
      </c>
      <c r="U125" s="322">
        <v>46</v>
      </c>
      <c r="V125" s="322">
        <v>0</v>
      </c>
      <c r="W125" s="322">
        <v>0</v>
      </c>
      <c r="X125" s="322"/>
      <c r="Y125" s="322"/>
      <c r="Z125" s="322"/>
      <c r="AA125" s="322">
        <v>0</v>
      </c>
    </row>
    <row r="126" spans="16:27" x14ac:dyDescent="0.25">
      <c r="P126" s="38">
        <v>122</v>
      </c>
      <c r="Q126" s="37">
        <v>2024</v>
      </c>
      <c r="R126" s="38" t="s">
        <v>386</v>
      </c>
      <c r="S126" s="38" t="s">
        <v>1135</v>
      </c>
      <c r="T126" s="39" t="s">
        <v>1142</v>
      </c>
      <c r="U126" s="322">
        <v>118</v>
      </c>
      <c r="V126" s="322">
        <v>0</v>
      </c>
      <c r="W126" s="322">
        <v>32</v>
      </c>
      <c r="X126" s="322"/>
      <c r="Y126" s="322"/>
      <c r="Z126" s="322"/>
      <c r="AA126" s="322">
        <v>0</v>
      </c>
    </row>
    <row r="127" spans="16:27" x14ac:dyDescent="0.25">
      <c r="P127" s="38">
        <v>123</v>
      </c>
      <c r="Q127" s="37">
        <v>2024</v>
      </c>
      <c r="R127" s="38" t="s">
        <v>386</v>
      </c>
      <c r="S127" s="38" t="s">
        <v>1135</v>
      </c>
      <c r="T127" s="39" t="s">
        <v>1147</v>
      </c>
      <c r="U127" s="322">
        <v>40</v>
      </c>
      <c r="V127" s="322">
        <v>0</v>
      </c>
      <c r="W127" s="322">
        <v>0</v>
      </c>
      <c r="X127" s="322"/>
      <c r="Y127" s="322"/>
      <c r="Z127" s="322"/>
      <c r="AA127" s="322">
        <v>0</v>
      </c>
    </row>
    <row r="128" spans="16:27" x14ac:dyDescent="0.25">
      <c r="P128" s="38">
        <v>124</v>
      </c>
      <c r="Q128" s="37">
        <v>2024</v>
      </c>
      <c r="R128" s="38" t="s">
        <v>386</v>
      </c>
      <c r="S128" s="38" t="s">
        <v>1135</v>
      </c>
      <c r="T128" s="39" t="s">
        <v>1145</v>
      </c>
      <c r="U128" s="322">
        <v>108</v>
      </c>
      <c r="V128" s="322">
        <v>0</v>
      </c>
      <c r="W128" s="322">
        <v>0</v>
      </c>
      <c r="X128" s="322"/>
      <c r="Y128" s="322"/>
      <c r="Z128" s="322"/>
      <c r="AA128" s="322">
        <v>0</v>
      </c>
    </row>
    <row r="129" spans="16:27" x14ac:dyDescent="0.25">
      <c r="P129" s="38">
        <v>125</v>
      </c>
      <c r="Q129" s="37">
        <v>2024</v>
      </c>
      <c r="R129" s="38" t="s">
        <v>386</v>
      </c>
      <c r="S129" s="38" t="s">
        <v>1135</v>
      </c>
      <c r="T129" s="39" t="s">
        <v>1175</v>
      </c>
      <c r="U129" s="322">
        <v>69</v>
      </c>
      <c r="V129" s="322">
        <v>0</v>
      </c>
      <c r="W129" s="322">
        <v>0</v>
      </c>
      <c r="X129" s="322"/>
      <c r="Y129" s="322"/>
      <c r="Z129" s="322"/>
      <c r="AA129" s="322">
        <v>0</v>
      </c>
    </row>
    <row r="130" spans="16:27" x14ac:dyDescent="0.25">
      <c r="P130" s="38">
        <v>126</v>
      </c>
      <c r="Q130" s="37">
        <v>2024</v>
      </c>
      <c r="R130" s="38" t="s">
        <v>386</v>
      </c>
      <c r="S130" s="38" t="s">
        <v>1135</v>
      </c>
      <c r="T130" s="39" t="s">
        <v>1176</v>
      </c>
      <c r="U130" s="322">
        <v>349</v>
      </c>
      <c r="V130" s="322">
        <v>0</v>
      </c>
      <c r="W130" s="322">
        <v>0</v>
      </c>
      <c r="X130" s="322"/>
      <c r="Y130" s="322"/>
      <c r="Z130" s="322"/>
      <c r="AA130" s="322">
        <v>0</v>
      </c>
    </row>
    <row r="131" spans="16:27" x14ac:dyDescent="0.25">
      <c r="P131" s="38">
        <v>127</v>
      </c>
      <c r="Q131" s="37">
        <v>2024</v>
      </c>
      <c r="R131" s="38" t="s">
        <v>386</v>
      </c>
      <c r="S131" s="38" t="s">
        <v>1135</v>
      </c>
      <c r="T131" s="39" t="s">
        <v>1125</v>
      </c>
      <c r="U131" s="322">
        <v>223</v>
      </c>
      <c r="V131" s="322">
        <v>0</v>
      </c>
      <c r="W131" s="322">
        <v>0</v>
      </c>
      <c r="X131" s="322"/>
      <c r="Y131" s="322"/>
      <c r="Z131" s="322"/>
      <c r="AA131" s="322">
        <v>0</v>
      </c>
    </row>
    <row r="132" spans="16:27" x14ac:dyDescent="0.25">
      <c r="P132" s="38">
        <v>128</v>
      </c>
      <c r="Q132" s="37">
        <v>2024</v>
      </c>
      <c r="R132" s="38" t="s">
        <v>386</v>
      </c>
      <c r="S132" s="38" t="s">
        <v>1135</v>
      </c>
      <c r="T132" s="39" t="s">
        <v>1151</v>
      </c>
      <c r="U132" s="322">
        <v>272</v>
      </c>
      <c r="V132" s="322">
        <v>0</v>
      </c>
      <c r="W132" s="322">
        <v>0</v>
      </c>
      <c r="X132" s="322"/>
      <c r="Y132" s="322"/>
      <c r="Z132" s="322"/>
      <c r="AA132" s="322">
        <v>0</v>
      </c>
    </row>
    <row r="133" spans="16:27" x14ac:dyDescent="0.25">
      <c r="P133" s="38">
        <v>129</v>
      </c>
      <c r="Q133" s="37">
        <v>2024</v>
      </c>
      <c r="R133" s="38" t="s">
        <v>387</v>
      </c>
      <c r="S133" s="324" t="s">
        <v>1103</v>
      </c>
      <c r="T133" s="324" t="s">
        <v>1177</v>
      </c>
      <c r="U133" s="37">
        <v>36</v>
      </c>
      <c r="V133" s="322"/>
      <c r="W133" s="322"/>
      <c r="X133" s="322"/>
      <c r="Y133" s="322"/>
      <c r="Z133" s="322"/>
      <c r="AA133" s="322"/>
    </row>
    <row r="134" spans="16:27" x14ac:dyDescent="0.25">
      <c r="P134" s="38">
        <v>130</v>
      </c>
      <c r="Q134" s="37">
        <v>2024</v>
      </c>
      <c r="R134" s="38" t="s">
        <v>387</v>
      </c>
      <c r="S134" s="324" t="s">
        <v>1103</v>
      </c>
      <c r="T134" s="324" t="s">
        <v>1105</v>
      </c>
      <c r="U134" s="37">
        <v>1529</v>
      </c>
      <c r="V134" s="322"/>
      <c r="W134" s="322"/>
      <c r="X134" s="322"/>
      <c r="Y134" s="322"/>
      <c r="Z134" s="322"/>
      <c r="AA134" s="322"/>
    </row>
    <row r="135" spans="16:27" x14ac:dyDescent="0.25">
      <c r="P135" s="38">
        <v>131</v>
      </c>
      <c r="Q135" s="37">
        <v>2024</v>
      </c>
      <c r="R135" s="38" t="s">
        <v>387</v>
      </c>
      <c r="S135" s="324" t="s">
        <v>1103</v>
      </c>
      <c r="T135" s="324" t="s">
        <v>1128</v>
      </c>
      <c r="U135" s="37">
        <v>1206</v>
      </c>
      <c r="V135" s="322"/>
      <c r="W135" s="322">
        <v>8</v>
      </c>
      <c r="X135" s="322"/>
      <c r="Y135" s="322"/>
      <c r="Z135" s="322"/>
      <c r="AA135" s="322"/>
    </row>
    <row r="136" spans="16:27" x14ac:dyDescent="0.25">
      <c r="P136" s="38">
        <v>132</v>
      </c>
      <c r="Q136" s="37">
        <v>2024</v>
      </c>
      <c r="R136" s="38" t="s">
        <v>387</v>
      </c>
      <c r="S136" s="324" t="s">
        <v>1103</v>
      </c>
      <c r="T136" s="324" t="s">
        <v>1141</v>
      </c>
      <c r="U136" s="37">
        <v>7</v>
      </c>
      <c r="V136" s="322"/>
      <c r="W136" s="322"/>
      <c r="X136" s="322"/>
      <c r="Y136" s="322"/>
      <c r="Z136" s="322"/>
      <c r="AA136" s="322"/>
    </row>
    <row r="137" spans="16:27" x14ac:dyDescent="0.25">
      <c r="P137" s="38">
        <v>133</v>
      </c>
      <c r="Q137" s="37">
        <v>2024</v>
      </c>
      <c r="R137" s="38" t="s">
        <v>387</v>
      </c>
      <c r="S137" s="324" t="s">
        <v>1103</v>
      </c>
      <c r="T137" s="324" t="s">
        <v>1136</v>
      </c>
      <c r="U137" s="37">
        <v>25</v>
      </c>
      <c r="V137" s="322"/>
      <c r="W137" s="322"/>
      <c r="X137" s="322"/>
      <c r="Y137" s="322"/>
      <c r="Z137" s="322"/>
      <c r="AA137" s="322"/>
    </row>
    <row r="138" spans="16:27" x14ac:dyDescent="0.25">
      <c r="P138" s="38">
        <v>134</v>
      </c>
      <c r="Q138" s="37">
        <v>2024</v>
      </c>
      <c r="R138" s="38" t="s">
        <v>387</v>
      </c>
      <c r="S138" s="324" t="s">
        <v>1103</v>
      </c>
      <c r="T138" s="324" t="s">
        <v>1114</v>
      </c>
      <c r="U138" s="37">
        <v>473</v>
      </c>
      <c r="V138" s="322"/>
      <c r="W138" s="322"/>
      <c r="X138" s="322"/>
      <c r="Y138" s="322"/>
      <c r="Z138" s="322"/>
      <c r="AA138" s="322"/>
    </row>
    <row r="139" spans="16:27" x14ac:dyDescent="0.25">
      <c r="P139" s="38">
        <v>135</v>
      </c>
      <c r="Q139" s="37">
        <v>2024</v>
      </c>
      <c r="R139" s="38" t="s">
        <v>387</v>
      </c>
      <c r="S139" s="324" t="s">
        <v>1103</v>
      </c>
      <c r="T139" s="324" t="s">
        <v>1178</v>
      </c>
      <c r="U139" s="37">
        <v>20</v>
      </c>
      <c r="V139" s="322"/>
      <c r="W139" s="322"/>
      <c r="X139" s="322"/>
      <c r="Y139" s="322"/>
      <c r="Z139" s="322"/>
      <c r="AA139" s="322"/>
    </row>
    <row r="140" spans="16:27" x14ac:dyDescent="0.25">
      <c r="P140" s="38">
        <v>136</v>
      </c>
      <c r="Q140" s="37">
        <v>2024</v>
      </c>
      <c r="R140" s="38" t="s">
        <v>387</v>
      </c>
      <c r="S140" s="324" t="s">
        <v>1103</v>
      </c>
      <c r="T140" s="324" t="s">
        <v>1113</v>
      </c>
      <c r="U140" s="37">
        <v>710</v>
      </c>
      <c r="V140" s="322"/>
      <c r="W140" s="322"/>
      <c r="X140" s="322"/>
      <c r="Y140" s="322"/>
      <c r="Z140" s="322"/>
      <c r="AA140" s="322"/>
    </row>
    <row r="141" spans="16:27" x14ac:dyDescent="0.25">
      <c r="P141" s="38">
        <v>137</v>
      </c>
      <c r="Q141" s="37">
        <v>2024</v>
      </c>
      <c r="R141" s="38" t="s">
        <v>387</v>
      </c>
      <c r="S141" s="324" t="s">
        <v>1103</v>
      </c>
      <c r="T141" s="324" t="s">
        <v>1109</v>
      </c>
      <c r="U141" s="37">
        <v>980</v>
      </c>
      <c r="V141" s="322"/>
      <c r="W141" s="322"/>
      <c r="X141" s="322"/>
      <c r="Y141" s="322"/>
      <c r="Z141" s="322"/>
      <c r="AA141" s="322"/>
    </row>
    <row r="142" spans="16:27" x14ac:dyDescent="0.25">
      <c r="P142" s="38">
        <v>138</v>
      </c>
      <c r="Q142" s="37">
        <v>2024</v>
      </c>
      <c r="R142" s="38" t="s">
        <v>387</v>
      </c>
      <c r="S142" s="324" t="s">
        <v>1103</v>
      </c>
      <c r="T142" s="324" t="s">
        <v>1179</v>
      </c>
      <c r="U142" s="37">
        <v>61</v>
      </c>
      <c r="V142" s="322"/>
      <c r="W142" s="322"/>
      <c r="X142" s="322"/>
      <c r="Y142" s="322"/>
      <c r="Z142" s="322"/>
      <c r="AA142" s="322"/>
    </row>
    <row r="143" spans="16:27" x14ac:dyDescent="0.25">
      <c r="P143" s="38">
        <v>139</v>
      </c>
      <c r="Q143" s="37">
        <v>2024</v>
      </c>
      <c r="R143" s="38" t="s">
        <v>387</v>
      </c>
      <c r="S143" s="324" t="s">
        <v>1103</v>
      </c>
      <c r="T143" s="324" t="s">
        <v>1107</v>
      </c>
      <c r="U143" s="37">
        <v>202</v>
      </c>
      <c r="V143" s="322"/>
      <c r="W143" s="322"/>
      <c r="X143" s="322"/>
      <c r="Y143" s="322"/>
      <c r="Z143" s="322"/>
      <c r="AA143" s="322"/>
    </row>
    <row r="144" spans="16:27" x14ac:dyDescent="0.25">
      <c r="P144" s="38">
        <v>140</v>
      </c>
      <c r="Q144" s="37">
        <v>2024</v>
      </c>
      <c r="R144" s="38" t="s">
        <v>387</v>
      </c>
      <c r="S144" s="324" t="s">
        <v>1103</v>
      </c>
      <c r="T144" s="324" t="s">
        <v>1140</v>
      </c>
      <c r="U144" s="37">
        <v>326</v>
      </c>
      <c r="V144" s="322"/>
      <c r="W144" s="322"/>
      <c r="X144" s="322"/>
      <c r="Y144" s="322"/>
      <c r="Z144" s="322"/>
      <c r="AA144" s="322"/>
    </row>
    <row r="145" spans="16:27" x14ac:dyDescent="0.25">
      <c r="P145" s="38">
        <v>141</v>
      </c>
      <c r="Q145" s="37">
        <v>2024</v>
      </c>
      <c r="R145" s="38" t="s">
        <v>387</v>
      </c>
      <c r="S145" s="324" t="s">
        <v>1103</v>
      </c>
      <c r="T145" s="324" t="s">
        <v>1111</v>
      </c>
      <c r="U145" s="37">
        <v>1560</v>
      </c>
      <c r="V145" s="322"/>
      <c r="W145" s="322"/>
      <c r="X145" s="322"/>
      <c r="Y145" s="322"/>
      <c r="Z145" s="322"/>
      <c r="AA145" s="322"/>
    </row>
    <row r="146" spans="16:27" x14ac:dyDescent="0.25">
      <c r="P146" s="38">
        <v>142</v>
      </c>
      <c r="Q146" s="37">
        <v>2024</v>
      </c>
      <c r="R146" s="38" t="s">
        <v>387</v>
      </c>
      <c r="S146" s="324" t="s">
        <v>1103</v>
      </c>
      <c r="T146" s="324" t="s">
        <v>1104</v>
      </c>
      <c r="U146" s="37">
        <v>1287</v>
      </c>
      <c r="V146" s="322"/>
      <c r="W146" s="322"/>
      <c r="X146" s="322"/>
      <c r="Y146" s="322"/>
      <c r="Z146" s="322"/>
      <c r="AA146" s="322"/>
    </row>
    <row r="147" spans="16:27" x14ac:dyDescent="0.25">
      <c r="P147" s="38">
        <v>143</v>
      </c>
      <c r="Q147" s="37">
        <v>2024</v>
      </c>
      <c r="R147" s="38" t="s">
        <v>387</v>
      </c>
      <c r="S147" s="324" t="s">
        <v>1103</v>
      </c>
      <c r="T147" s="324" t="s">
        <v>1106</v>
      </c>
      <c r="U147" s="37">
        <v>2652</v>
      </c>
      <c r="V147" s="322"/>
      <c r="W147" s="322"/>
      <c r="X147" s="322"/>
      <c r="Y147" s="322"/>
      <c r="Z147" s="322"/>
      <c r="AA147" s="322"/>
    </row>
    <row r="148" spans="16:27" x14ac:dyDescent="0.25">
      <c r="P148" s="38">
        <v>144</v>
      </c>
      <c r="Q148" s="37">
        <v>2024</v>
      </c>
      <c r="R148" s="38" t="s">
        <v>387</v>
      </c>
      <c r="S148" s="324" t="s">
        <v>1103</v>
      </c>
      <c r="T148" s="324" t="s">
        <v>1143</v>
      </c>
      <c r="U148" s="37">
        <v>32</v>
      </c>
      <c r="V148" s="322"/>
      <c r="W148" s="322"/>
      <c r="X148" s="322"/>
      <c r="Y148" s="322"/>
      <c r="Z148" s="322"/>
      <c r="AA148" s="322"/>
    </row>
    <row r="149" spans="16:27" x14ac:dyDescent="0.25">
      <c r="P149" s="38">
        <v>145</v>
      </c>
      <c r="Q149" s="37">
        <v>2024</v>
      </c>
      <c r="R149" s="38" t="s">
        <v>387</v>
      </c>
      <c r="S149" s="324" t="s">
        <v>1103</v>
      </c>
      <c r="T149" s="324" t="s">
        <v>1130</v>
      </c>
      <c r="U149" s="37">
        <v>270</v>
      </c>
      <c r="V149" s="322"/>
      <c r="W149" s="322"/>
      <c r="X149" s="322"/>
      <c r="Y149" s="322"/>
      <c r="Z149" s="322"/>
      <c r="AA149" s="322"/>
    </row>
    <row r="150" spans="16:27" x14ac:dyDescent="0.25">
      <c r="P150" s="38">
        <v>146</v>
      </c>
      <c r="Q150" s="37">
        <v>2024</v>
      </c>
      <c r="R150" s="38" t="s">
        <v>387</v>
      </c>
      <c r="S150" s="324" t="s">
        <v>1103</v>
      </c>
      <c r="T150" s="324" t="s">
        <v>1148</v>
      </c>
      <c r="U150" s="37">
        <v>43</v>
      </c>
      <c r="V150" s="322"/>
      <c r="W150" s="322"/>
      <c r="X150" s="322"/>
      <c r="Y150" s="322"/>
      <c r="Z150" s="322"/>
      <c r="AA150" s="322"/>
    </row>
    <row r="151" spans="16:27" x14ac:dyDescent="0.25">
      <c r="P151" s="38">
        <v>147</v>
      </c>
      <c r="Q151" s="37">
        <v>2024</v>
      </c>
      <c r="R151" s="38" t="s">
        <v>387</v>
      </c>
      <c r="S151" s="324" t="s">
        <v>1103</v>
      </c>
      <c r="T151" s="324" t="s">
        <v>1180</v>
      </c>
      <c r="U151" s="37">
        <v>142</v>
      </c>
      <c r="V151" s="322"/>
      <c r="W151" s="322"/>
      <c r="X151" s="322"/>
      <c r="Y151" s="322"/>
      <c r="Z151" s="322"/>
      <c r="AA151" s="322"/>
    </row>
    <row r="152" spans="16:27" x14ac:dyDescent="0.25">
      <c r="P152" s="38">
        <v>148</v>
      </c>
      <c r="Q152" s="37">
        <v>2024</v>
      </c>
      <c r="R152" s="38" t="s">
        <v>387</v>
      </c>
      <c r="S152" s="324" t="s">
        <v>1103</v>
      </c>
      <c r="T152" s="324" t="s">
        <v>1158</v>
      </c>
      <c r="U152" s="37">
        <v>60</v>
      </c>
      <c r="V152" s="322"/>
      <c r="W152" s="322"/>
      <c r="X152" s="322"/>
      <c r="Y152" s="322"/>
      <c r="Z152" s="322"/>
      <c r="AA152" s="322"/>
    </row>
    <row r="153" spans="16:27" x14ac:dyDescent="0.25">
      <c r="P153" s="38">
        <v>149</v>
      </c>
      <c r="Q153" s="37">
        <v>2024</v>
      </c>
      <c r="R153" s="38" t="s">
        <v>387</v>
      </c>
      <c r="S153" s="324" t="s">
        <v>1103</v>
      </c>
      <c r="T153" s="324" t="s">
        <v>1131</v>
      </c>
      <c r="U153" s="37">
        <v>64</v>
      </c>
      <c r="V153" s="322"/>
      <c r="W153" s="322"/>
      <c r="X153" s="322"/>
      <c r="Y153" s="322"/>
      <c r="Z153" s="322"/>
      <c r="AA153" s="322"/>
    </row>
    <row r="154" spans="16:27" x14ac:dyDescent="0.25">
      <c r="P154" s="38">
        <v>150</v>
      </c>
      <c r="Q154" s="37">
        <v>2024</v>
      </c>
      <c r="R154" s="38" t="s">
        <v>387</v>
      </c>
      <c r="S154" s="324" t="s">
        <v>1135</v>
      </c>
      <c r="T154" s="324" t="s">
        <v>1126</v>
      </c>
      <c r="U154" s="37">
        <v>736</v>
      </c>
      <c r="V154" s="322"/>
      <c r="W154" s="322"/>
      <c r="X154" s="322"/>
      <c r="Y154" s="322"/>
      <c r="Z154" s="322"/>
      <c r="AA154" s="322">
        <v>32</v>
      </c>
    </row>
    <row r="155" spans="16:27" x14ac:dyDescent="0.25">
      <c r="P155" s="38">
        <v>151</v>
      </c>
      <c r="Q155" s="37">
        <v>2024</v>
      </c>
      <c r="R155" s="38" t="s">
        <v>387</v>
      </c>
      <c r="S155" s="324" t="s">
        <v>1103</v>
      </c>
      <c r="T155" s="324" t="s">
        <v>1112</v>
      </c>
      <c r="U155" s="37">
        <v>1060</v>
      </c>
      <c r="V155" s="322"/>
      <c r="W155" s="322"/>
      <c r="X155" s="322"/>
      <c r="Y155" s="322"/>
      <c r="Z155" s="322"/>
      <c r="AA155" s="322"/>
    </row>
    <row r="156" spans="16:27" x14ac:dyDescent="0.25">
      <c r="P156" s="38">
        <v>152</v>
      </c>
      <c r="Q156" s="37">
        <v>2024</v>
      </c>
      <c r="R156" s="38" t="s">
        <v>387</v>
      </c>
      <c r="S156" s="324" t="s">
        <v>1135</v>
      </c>
      <c r="T156" s="324" t="s">
        <v>1127</v>
      </c>
      <c r="U156" s="37">
        <v>1443</v>
      </c>
      <c r="V156" s="322"/>
      <c r="W156" s="322"/>
      <c r="X156" s="322"/>
      <c r="Y156" s="322"/>
      <c r="Z156" s="322">
        <v>6</v>
      </c>
      <c r="AA156" s="322"/>
    </row>
    <row r="157" spans="16:27" x14ac:dyDescent="0.25">
      <c r="P157" s="38">
        <v>153</v>
      </c>
      <c r="Q157" s="37">
        <v>2024</v>
      </c>
      <c r="R157" s="38" t="s">
        <v>387</v>
      </c>
      <c r="S157" s="324" t="s">
        <v>1103</v>
      </c>
      <c r="T157" s="324" t="s">
        <v>1181</v>
      </c>
      <c r="U157" s="37">
        <v>382</v>
      </c>
      <c r="V157" s="322"/>
      <c r="W157" s="322"/>
      <c r="X157" s="322"/>
      <c r="Y157" s="322"/>
      <c r="Z157" s="322"/>
      <c r="AA157" s="322"/>
    </row>
    <row r="158" spans="16:27" x14ac:dyDescent="0.25">
      <c r="P158" s="38">
        <v>154</v>
      </c>
      <c r="Q158" s="37">
        <v>2024</v>
      </c>
      <c r="R158" s="38" t="s">
        <v>387</v>
      </c>
      <c r="S158" s="324" t="s">
        <v>1103</v>
      </c>
      <c r="T158" s="324" t="s">
        <v>1150</v>
      </c>
      <c r="U158" s="37">
        <v>65</v>
      </c>
      <c r="V158" s="322"/>
      <c r="W158" s="322"/>
      <c r="X158" s="322"/>
      <c r="Y158" s="322"/>
      <c r="Z158" s="322"/>
      <c r="AA158" s="322"/>
    </row>
    <row r="159" spans="16:27" x14ac:dyDescent="0.25">
      <c r="P159" s="38">
        <v>155</v>
      </c>
      <c r="Q159" s="37">
        <v>2024</v>
      </c>
      <c r="R159" s="38" t="s">
        <v>387</v>
      </c>
      <c r="S159" s="324" t="s">
        <v>1135</v>
      </c>
      <c r="T159" s="324" t="s">
        <v>1118</v>
      </c>
      <c r="U159" s="37">
        <v>796</v>
      </c>
      <c r="V159" s="322"/>
      <c r="W159" s="322"/>
      <c r="X159" s="322"/>
      <c r="Y159" s="322"/>
      <c r="Z159" s="322"/>
      <c r="AA159" s="322"/>
    </row>
    <row r="160" spans="16:27" x14ac:dyDescent="0.25">
      <c r="P160" s="38">
        <v>156</v>
      </c>
      <c r="Q160" s="37">
        <v>2024</v>
      </c>
      <c r="R160" s="38" t="s">
        <v>387</v>
      </c>
      <c r="S160" s="324" t="s">
        <v>1135</v>
      </c>
      <c r="T160" s="324" t="s">
        <v>1162</v>
      </c>
      <c r="U160" s="37">
        <v>1963</v>
      </c>
      <c r="V160" s="322"/>
      <c r="W160" s="322"/>
      <c r="X160" s="322"/>
      <c r="Y160" s="322"/>
      <c r="Z160" s="322"/>
      <c r="AA160" s="322"/>
    </row>
    <row r="161" spans="16:27" x14ac:dyDescent="0.25">
      <c r="P161" s="38">
        <v>157</v>
      </c>
      <c r="Q161" s="37">
        <v>2024</v>
      </c>
      <c r="R161" s="38" t="s">
        <v>387</v>
      </c>
      <c r="S161" s="324" t="s">
        <v>1135</v>
      </c>
      <c r="T161" s="324" t="s">
        <v>1182</v>
      </c>
      <c r="U161" s="37">
        <v>389</v>
      </c>
      <c r="V161" s="322"/>
      <c r="W161" s="322"/>
      <c r="X161" s="322"/>
      <c r="Y161" s="322"/>
      <c r="Z161" s="322"/>
      <c r="AA161" s="322"/>
    </row>
    <row r="162" spans="16:27" x14ac:dyDescent="0.25">
      <c r="P162" s="38">
        <v>158</v>
      </c>
      <c r="Q162" s="37">
        <v>2024</v>
      </c>
      <c r="R162" s="38" t="s">
        <v>387</v>
      </c>
      <c r="S162" s="324" t="s">
        <v>1135</v>
      </c>
      <c r="T162" s="324" t="s">
        <v>1138</v>
      </c>
      <c r="U162" s="37">
        <v>5783</v>
      </c>
      <c r="V162" s="322"/>
      <c r="W162" s="322"/>
      <c r="X162" s="322"/>
      <c r="Y162" s="322"/>
      <c r="Z162" s="322"/>
      <c r="AA162" s="322">
        <v>14</v>
      </c>
    </row>
    <row r="163" spans="16:27" x14ac:dyDescent="0.25">
      <c r="P163" s="38">
        <v>159</v>
      </c>
      <c r="Q163" s="37">
        <v>2024</v>
      </c>
      <c r="R163" s="38" t="s">
        <v>387</v>
      </c>
      <c r="S163" s="324" t="s">
        <v>1135</v>
      </c>
      <c r="T163" s="324" t="s">
        <v>1136</v>
      </c>
      <c r="U163" s="37">
        <v>4140</v>
      </c>
      <c r="V163" s="322">
        <v>21</v>
      </c>
      <c r="W163" s="322"/>
      <c r="X163" s="322"/>
      <c r="Y163" s="322"/>
      <c r="Z163" s="322"/>
      <c r="AA163" s="322">
        <v>32</v>
      </c>
    </row>
    <row r="164" spans="16:27" x14ac:dyDescent="0.25">
      <c r="P164" s="38">
        <v>160</v>
      </c>
      <c r="Q164" s="37">
        <v>2024</v>
      </c>
      <c r="R164" s="38" t="s">
        <v>387</v>
      </c>
      <c r="S164" s="324" t="s">
        <v>1135</v>
      </c>
      <c r="T164" s="324" t="s">
        <v>1114</v>
      </c>
      <c r="U164" s="37">
        <v>102</v>
      </c>
      <c r="V164" s="322"/>
      <c r="W164" s="322"/>
      <c r="X164" s="322"/>
      <c r="Y164" s="322"/>
      <c r="Z164" s="322"/>
      <c r="AA164" s="322"/>
    </row>
    <row r="165" spans="16:27" x14ac:dyDescent="0.25">
      <c r="P165" s="38">
        <v>161</v>
      </c>
      <c r="Q165" s="37">
        <v>2024</v>
      </c>
      <c r="R165" s="38" t="s">
        <v>387</v>
      </c>
      <c r="S165" s="324" t="s">
        <v>1135</v>
      </c>
      <c r="T165" s="324" t="s">
        <v>1183</v>
      </c>
      <c r="U165" s="37">
        <v>110</v>
      </c>
      <c r="V165" s="322"/>
      <c r="W165" s="322"/>
      <c r="X165" s="322"/>
      <c r="Y165" s="322"/>
      <c r="Z165" s="322"/>
      <c r="AA165" s="322"/>
    </row>
    <row r="166" spans="16:27" x14ac:dyDescent="0.25">
      <c r="P166" s="38">
        <v>162</v>
      </c>
      <c r="Q166" s="37">
        <v>2024</v>
      </c>
      <c r="R166" s="38" t="s">
        <v>387</v>
      </c>
      <c r="S166" s="324" t="s">
        <v>1135</v>
      </c>
      <c r="T166" s="324" t="s">
        <v>1163</v>
      </c>
      <c r="U166" s="37">
        <v>3150</v>
      </c>
      <c r="V166" s="322"/>
      <c r="W166" s="322"/>
      <c r="X166" s="322"/>
      <c r="Y166" s="322"/>
      <c r="Z166" s="322"/>
      <c r="AA166" s="322">
        <v>139</v>
      </c>
    </row>
    <row r="167" spans="16:27" x14ac:dyDescent="0.25">
      <c r="P167" s="38">
        <v>163</v>
      </c>
      <c r="Q167" s="37">
        <v>2024</v>
      </c>
      <c r="R167" s="38" t="s">
        <v>387</v>
      </c>
      <c r="S167" s="324" t="s">
        <v>1135</v>
      </c>
      <c r="T167" s="324" t="s">
        <v>1168</v>
      </c>
      <c r="U167" s="37">
        <v>1107</v>
      </c>
      <c r="V167" s="322"/>
      <c r="W167" s="322"/>
      <c r="X167" s="322"/>
      <c r="Y167" s="322">
        <v>38</v>
      </c>
      <c r="Z167" s="322"/>
      <c r="AA167" s="322"/>
    </row>
    <row r="168" spans="16:27" x14ac:dyDescent="0.25">
      <c r="P168" s="38">
        <v>164</v>
      </c>
      <c r="Q168" s="37">
        <v>2024</v>
      </c>
      <c r="R168" s="38" t="s">
        <v>387</v>
      </c>
      <c r="S168" s="324" t="s">
        <v>1135</v>
      </c>
      <c r="T168" s="324" t="s">
        <v>1166</v>
      </c>
      <c r="U168" s="37">
        <v>868</v>
      </c>
      <c r="V168" s="322"/>
      <c r="W168" s="322"/>
      <c r="X168" s="322"/>
      <c r="Y168" s="322"/>
      <c r="Z168" s="322"/>
      <c r="AA168" s="322"/>
    </row>
    <row r="169" spans="16:27" x14ac:dyDescent="0.25">
      <c r="P169" s="38">
        <v>165</v>
      </c>
      <c r="Q169" s="37">
        <v>2024</v>
      </c>
      <c r="R169" s="38" t="s">
        <v>387</v>
      </c>
      <c r="S169" s="324" t="s">
        <v>1135</v>
      </c>
      <c r="T169" s="324" t="s">
        <v>1137</v>
      </c>
      <c r="U169" s="37">
        <v>8295</v>
      </c>
      <c r="V169" s="322"/>
      <c r="W169" s="322"/>
      <c r="X169" s="322"/>
      <c r="Y169" s="322"/>
      <c r="Z169" s="322"/>
      <c r="AA169" s="322">
        <v>12</v>
      </c>
    </row>
    <row r="170" spans="16:27" x14ac:dyDescent="0.25">
      <c r="P170" s="38">
        <v>166</v>
      </c>
      <c r="Q170" s="37">
        <v>2024</v>
      </c>
      <c r="R170" s="38" t="s">
        <v>387</v>
      </c>
      <c r="S170" s="324" t="s">
        <v>1135</v>
      </c>
      <c r="T170" s="324" t="s">
        <v>1184</v>
      </c>
      <c r="U170" s="37">
        <v>3</v>
      </c>
      <c r="V170" s="322"/>
      <c r="W170" s="322"/>
      <c r="X170" s="322"/>
      <c r="Y170" s="322"/>
      <c r="Z170" s="322"/>
      <c r="AA170" s="322"/>
    </row>
    <row r="171" spans="16:27" x14ac:dyDescent="0.25">
      <c r="P171" s="38">
        <v>167</v>
      </c>
      <c r="Q171" s="37">
        <v>2024</v>
      </c>
      <c r="R171" s="38" t="s">
        <v>387</v>
      </c>
      <c r="S171" s="324" t="s">
        <v>1135</v>
      </c>
      <c r="T171" s="324" t="s">
        <v>1185</v>
      </c>
      <c r="U171" s="37">
        <v>40</v>
      </c>
      <c r="V171" s="322"/>
      <c r="W171" s="322"/>
      <c r="X171" s="322"/>
      <c r="Y171" s="322"/>
      <c r="Z171" s="322"/>
      <c r="AA171" s="322"/>
    </row>
    <row r="172" spans="16:27" x14ac:dyDescent="0.25">
      <c r="P172" s="38">
        <v>168</v>
      </c>
      <c r="Q172" s="37">
        <v>2024</v>
      </c>
      <c r="R172" s="38" t="s">
        <v>387</v>
      </c>
      <c r="S172" s="324" t="s">
        <v>1135</v>
      </c>
      <c r="T172" s="324" t="s">
        <v>1186</v>
      </c>
      <c r="U172" s="37">
        <v>20</v>
      </c>
      <c r="V172" s="322"/>
      <c r="W172" s="322"/>
      <c r="X172" s="322"/>
      <c r="Y172" s="322"/>
      <c r="Z172" s="322"/>
      <c r="AA172" s="322"/>
    </row>
    <row r="173" spans="16:27" x14ac:dyDescent="0.25">
      <c r="P173" s="38">
        <v>169</v>
      </c>
      <c r="Q173" s="37">
        <v>2024</v>
      </c>
      <c r="R173" s="38" t="s">
        <v>387</v>
      </c>
      <c r="S173" s="324" t="s">
        <v>1135</v>
      </c>
      <c r="T173" s="324" t="s">
        <v>1187</v>
      </c>
      <c r="U173" s="37">
        <v>18</v>
      </c>
      <c r="V173" s="322"/>
      <c r="W173" s="322"/>
      <c r="X173" s="322"/>
      <c r="Y173" s="322"/>
      <c r="Z173" s="322"/>
      <c r="AA173" s="322"/>
    </row>
    <row r="174" spans="16:27" x14ac:dyDescent="0.25">
      <c r="P174" s="38">
        <v>170</v>
      </c>
      <c r="Q174" s="37">
        <v>2024</v>
      </c>
      <c r="R174" s="38" t="s">
        <v>387</v>
      </c>
      <c r="S174" s="324" t="s">
        <v>1135</v>
      </c>
      <c r="T174" s="324" t="s">
        <v>1188</v>
      </c>
      <c r="U174" s="37">
        <v>38</v>
      </c>
      <c r="V174" s="322"/>
      <c r="W174" s="322"/>
      <c r="X174" s="322"/>
      <c r="Y174" s="322"/>
      <c r="Z174" s="322"/>
      <c r="AA174" s="322"/>
    </row>
    <row r="175" spans="16:27" x14ac:dyDescent="0.25">
      <c r="P175" s="38">
        <v>171</v>
      </c>
      <c r="Q175" s="37">
        <v>2024</v>
      </c>
      <c r="R175" s="38" t="s">
        <v>387</v>
      </c>
      <c r="S175" s="324" t="s">
        <v>1135</v>
      </c>
      <c r="T175" s="324" t="s">
        <v>1189</v>
      </c>
      <c r="U175" s="37">
        <v>403</v>
      </c>
      <c r="V175" s="322"/>
      <c r="W175" s="322"/>
      <c r="X175" s="322"/>
      <c r="Y175" s="322">
        <v>1</v>
      </c>
      <c r="Z175" s="322"/>
      <c r="AA175" s="322">
        <v>7</v>
      </c>
    </row>
    <row r="176" spans="16:27" x14ac:dyDescent="0.25">
      <c r="P176" s="38">
        <v>172</v>
      </c>
      <c r="Q176" s="37">
        <v>2024</v>
      </c>
      <c r="R176" s="38" t="s">
        <v>387</v>
      </c>
      <c r="S176" s="324" t="s">
        <v>1135</v>
      </c>
      <c r="T176" s="324" t="s">
        <v>1190</v>
      </c>
      <c r="U176" s="37">
        <v>60</v>
      </c>
      <c r="V176" s="322"/>
      <c r="W176" s="322"/>
      <c r="X176" s="322"/>
      <c r="Y176" s="322"/>
      <c r="Z176" s="322"/>
      <c r="AA176" s="322"/>
    </row>
    <row r="177" spans="16:27" x14ac:dyDescent="0.25">
      <c r="P177" s="38">
        <v>173</v>
      </c>
      <c r="Q177" s="37">
        <v>2024</v>
      </c>
      <c r="R177" s="38" t="s">
        <v>387</v>
      </c>
      <c r="S177" s="324" t="s">
        <v>1135</v>
      </c>
      <c r="T177" s="324" t="s">
        <v>1120</v>
      </c>
      <c r="U177" s="37">
        <v>412</v>
      </c>
      <c r="V177" s="322"/>
      <c r="W177" s="322"/>
      <c r="X177" s="322"/>
      <c r="Y177" s="322"/>
      <c r="Z177" s="322"/>
      <c r="AA177" s="322"/>
    </row>
    <row r="178" spans="16:27" x14ac:dyDescent="0.25">
      <c r="P178" s="38">
        <v>174</v>
      </c>
      <c r="Q178" s="37">
        <v>2024</v>
      </c>
      <c r="R178" s="38" t="s">
        <v>387</v>
      </c>
      <c r="S178" s="324" t="s">
        <v>1135</v>
      </c>
      <c r="T178" s="324" t="s">
        <v>1125</v>
      </c>
      <c r="U178" s="37">
        <v>63</v>
      </c>
      <c r="V178" s="322"/>
      <c r="W178" s="322"/>
      <c r="X178" s="322"/>
      <c r="Y178" s="322"/>
      <c r="Z178" s="322"/>
      <c r="AA178" s="322"/>
    </row>
    <row r="179" spans="16:27" x14ac:dyDescent="0.25">
      <c r="P179" s="38">
        <v>175</v>
      </c>
      <c r="Q179" s="37">
        <v>2024</v>
      </c>
      <c r="R179" s="38" t="s">
        <v>387</v>
      </c>
      <c r="S179" s="324" t="s">
        <v>1135</v>
      </c>
      <c r="T179" s="324" t="s">
        <v>1139</v>
      </c>
      <c r="U179" s="37">
        <v>2561</v>
      </c>
      <c r="V179" s="322"/>
      <c r="W179" s="322"/>
      <c r="X179" s="322"/>
      <c r="Y179" s="322"/>
      <c r="Z179" s="322">
        <v>16</v>
      </c>
      <c r="AA179" s="322"/>
    </row>
    <row r="180" spans="16:27" x14ac:dyDescent="0.25">
      <c r="P180" s="38">
        <v>176</v>
      </c>
      <c r="Q180" s="37">
        <v>2024</v>
      </c>
      <c r="R180" s="38" t="s">
        <v>387</v>
      </c>
      <c r="S180" s="324" t="s">
        <v>1135</v>
      </c>
      <c r="T180" s="324" t="s">
        <v>1191</v>
      </c>
      <c r="U180" s="37">
        <v>30</v>
      </c>
      <c r="V180" s="322"/>
      <c r="W180" s="322"/>
      <c r="X180" s="322"/>
      <c r="Y180" s="322"/>
      <c r="Z180" s="322"/>
      <c r="AA180" s="322"/>
    </row>
    <row r="181" spans="16:27" x14ac:dyDescent="0.25">
      <c r="P181" s="38">
        <v>177</v>
      </c>
      <c r="Q181" s="37">
        <v>2024</v>
      </c>
      <c r="R181" s="38" t="s">
        <v>387</v>
      </c>
      <c r="S181" s="324" t="s">
        <v>1135</v>
      </c>
      <c r="T181" s="324" t="s">
        <v>1192</v>
      </c>
      <c r="U181" s="37">
        <v>24</v>
      </c>
      <c r="V181" s="322"/>
      <c r="W181" s="322"/>
      <c r="X181" s="322"/>
      <c r="Y181" s="322"/>
      <c r="Z181" s="322"/>
      <c r="AA181" s="322"/>
    </row>
    <row r="182" spans="16:27" x14ac:dyDescent="0.25">
      <c r="P182" s="38">
        <v>178</v>
      </c>
      <c r="Q182" s="37">
        <v>2024</v>
      </c>
      <c r="R182" s="38" t="s">
        <v>387</v>
      </c>
      <c r="S182" s="324" t="s">
        <v>1135</v>
      </c>
      <c r="T182" s="324" t="s">
        <v>1193</v>
      </c>
      <c r="U182" s="37">
        <v>40</v>
      </c>
      <c r="V182" s="322"/>
      <c r="W182" s="322"/>
      <c r="X182" s="322"/>
      <c r="Y182" s="322"/>
      <c r="Z182" s="322"/>
      <c r="AA182" s="322"/>
    </row>
    <row r="183" spans="16:27" x14ac:dyDescent="0.25">
      <c r="P183" s="38">
        <v>179</v>
      </c>
      <c r="Q183" s="37">
        <v>2024</v>
      </c>
      <c r="R183" s="38" t="s">
        <v>387</v>
      </c>
      <c r="S183" s="324" t="s">
        <v>1135</v>
      </c>
      <c r="T183" s="324" t="s">
        <v>1116</v>
      </c>
      <c r="U183" s="37">
        <v>428</v>
      </c>
      <c r="V183" s="322"/>
      <c r="W183" s="322"/>
      <c r="X183" s="322">
        <v>24</v>
      </c>
      <c r="Y183" s="322"/>
      <c r="Z183" s="322"/>
      <c r="AA183" s="322"/>
    </row>
    <row r="184" spans="16:27" x14ac:dyDescent="0.25">
      <c r="P184" s="38">
        <v>180</v>
      </c>
      <c r="Q184" s="37">
        <v>2024</v>
      </c>
      <c r="R184" s="38" t="s">
        <v>387</v>
      </c>
      <c r="S184" s="324" t="s">
        <v>1135</v>
      </c>
      <c r="T184" s="324" t="s">
        <v>1194</v>
      </c>
      <c r="U184" s="37">
        <v>171</v>
      </c>
      <c r="V184" s="322"/>
      <c r="W184" s="322"/>
      <c r="X184" s="322"/>
      <c r="Y184" s="322"/>
      <c r="Z184" s="322"/>
      <c r="AA184" s="322"/>
    </row>
    <row r="185" spans="16:27" x14ac:dyDescent="0.25">
      <c r="P185" s="38">
        <v>181</v>
      </c>
      <c r="Q185" s="37">
        <v>2024</v>
      </c>
      <c r="R185" s="38" t="s">
        <v>387</v>
      </c>
      <c r="S185" s="324" t="s">
        <v>1135</v>
      </c>
      <c r="T185" s="324" t="s">
        <v>1195</v>
      </c>
      <c r="U185" s="37">
        <v>50</v>
      </c>
      <c r="V185" s="322"/>
      <c r="W185" s="322"/>
      <c r="X185" s="322"/>
      <c r="Y185" s="322"/>
      <c r="Z185" s="322"/>
      <c r="AA185" s="322"/>
    </row>
    <row r="186" spans="16:27" x14ac:dyDescent="0.25">
      <c r="P186" s="38">
        <v>182</v>
      </c>
      <c r="Q186" s="37">
        <v>2024</v>
      </c>
      <c r="R186" s="38" t="s">
        <v>388</v>
      </c>
      <c r="S186" s="324" t="s">
        <v>1135</v>
      </c>
      <c r="T186" s="324" t="s">
        <v>1136</v>
      </c>
      <c r="U186" s="325">
        <v>4666</v>
      </c>
      <c r="V186" s="322"/>
      <c r="W186" s="322"/>
      <c r="X186" s="322"/>
      <c r="Y186" s="322"/>
      <c r="Z186" s="322"/>
      <c r="AA186" s="322">
        <v>578</v>
      </c>
    </row>
    <row r="187" spans="16:27" x14ac:dyDescent="0.25">
      <c r="P187" s="38">
        <v>183</v>
      </c>
      <c r="Q187" s="37">
        <v>2024</v>
      </c>
      <c r="R187" s="38" t="s">
        <v>388</v>
      </c>
      <c r="S187" s="324" t="s">
        <v>1135</v>
      </c>
      <c r="T187" s="324" t="s">
        <v>1129</v>
      </c>
      <c r="U187" s="325">
        <v>868</v>
      </c>
      <c r="V187" s="322"/>
      <c r="W187" s="322"/>
      <c r="X187" s="322"/>
      <c r="Y187" s="322"/>
      <c r="Z187" s="322"/>
      <c r="AA187" s="322"/>
    </row>
    <row r="188" spans="16:27" x14ac:dyDescent="0.25">
      <c r="P188" s="38">
        <v>184</v>
      </c>
      <c r="Q188" s="37">
        <v>2024</v>
      </c>
      <c r="R188" s="38" t="s">
        <v>388</v>
      </c>
      <c r="S188" s="324" t="s">
        <v>1135</v>
      </c>
      <c r="T188" s="324" t="s">
        <v>1120</v>
      </c>
      <c r="U188" s="325">
        <v>63</v>
      </c>
      <c r="V188" s="322"/>
      <c r="W188" s="322"/>
      <c r="X188" s="322"/>
      <c r="Y188" s="322"/>
      <c r="Z188" s="322"/>
      <c r="AA188" s="322"/>
    </row>
    <row r="189" spans="16:27" x14ac:dyDescent="0.25">
      <c r="P189" s="38">
        <v>185</v>
      </c>
      <c r="Q189" s="37">
        <v>2024</v>
      </c>
      <c r="R189" s="38" t="s">
        <v>388</v>
      </c>
      <c r="S189" s="324" t="s">
        <v>1103</v>
      </c>
      <c r="T189" s="38" t="s">
        <v>1105</v>
      </c>
      <c r="U189" s="37">
        <v>1179</v>
      </c>
      <c r="V189" s="322"/>
      <c r="W189" s="322"/>
      <c r="X189" s="322"/>
      <c r="Y189" s="322"/>
      <c r="Z189" s="322"/>
      <c r="AA189" s="322"/>
    </row>
    <row r="190" spans="16:27" x14ac:dyDescent="0.25">
      <c r="P190" s="38">
        <v>186</v>
      </c>
      <c r="Q190" s="37">
        <v>2024</v>
      </c>
      <c r="R190" s="38" t="s">
        <v>388</v>
      </c>
      <c r="S190" s="324" t="s">
        <v>1103</v>
      </c>
      <c r="T190" s="38" t="s">
        <v>1128</v>
      </c>
      <c r="U190" s="37">
        <v>58</v>
      </c>
      <c r="V190" s="322"/>
      <c r="W190" s="322"/>
      <c r="X190" s="322"/>
      <c r="Y190" s="322"/>
      <c r="Z190" s="322"/>
      <c r="AA190" s="322"/>
    </row>
    <row r="191" spans="16:27" x14ac:dyDescent="0.25">
      <c r="P191" s="38">
        <v>187</v>
      </c>
      <c r="Q191" s="37">
        <v>2024</v>
      </c>
      <c r="R191" s="38" t="s">
        <v>388</v>
      </c>
      <c r="S191" s="324" t="s">
        <v>1103</v>
      </c>
      <c r="T191" s="38" t="s">
        <v>1196</v>
      </c>
      <c r="U191" s="37">
        <v>24</v>
      </c>
      <c r="V191" s="322"/>
      <c r="W191" s="322"/>
      <c r="X191" s="322"/>
      <c r="Y191" s="322"/>
      <c r="Z191" s="322"/>
      <c r="AA191" s="322"/>
    </row>
    <row r="192" spans="16:27" x14ac:dyDescent="0.25">
      <c r="P192" s="38">
        <v>188</v>
      </c>
      <c r="Q192" s="37">
        <v>2024</v>
      </c>
      <c r="R192" s="38" t="s">
        <v>388</v>
      </c>
      <c r="S192" s="324" t="s">
        <v>1103</v>
      </c>
      <c r="T192" s="38" t="s">
        <v>1151</v>
      </c>
      <c r="U192" s="37">
        <v>100</v>
      </c>
      <c r="V192" s="322"/>
      <c r="W192" s="322"/>
      <c r="X192" s="322"/>
      <c r="Y192" s="322"/>
      <c r="Z192" s="322"/>
      <c r="AA192" s="322"/>
    </row>
    <row r="193" spans="16:27" x14ac:dyDescent="0.25">
      <c r="P193" s="38">
        <v>189</v>
      </c>
      <c r="Q193" s="37">
        <v>2024</v>
      </c>
      <c r="R193" s="38" t="s">
        <v>388</v>
      </c>
      <c r="S193" s="324" t="s">
        <v>1103</v>
      </c>
      <c r="T193" s="38" t="s">
        <v>1129</v>
      </c>
      <c r="U193" s="37">
        <v>953</v>
      </c>
      <c r="V193" s="322"/>
      <c r="W193" s="322"/>
      <c r="X193" s="322"/>
      <c r="Y193" s="322"/>
      <c r="Z193" s="322"/>
      <c r="AA193" s="322"/>
    </row>
    <row r="194" spans="16:27" x14ac:dyDescent="0.25">
      <c r="P194" s="38">
        <v>190</v>
      </c>
      <c r="Q194" s="37">
        <v>2024</v>
      </c>
      <c r="R194" s="38" t="s">
        <v>388</v>
      </c>
      <c r="S194" s="324" t="s">
        <v>1103</v>
      </c>
      <c r="T194" s="38" t="s">
        <v>1114</v>
      </c>
      <c r="U194" s="37">
        <v>536</v>
      </c>
      <c r="V194" s="322"/>
      <c r="W194" s="322"/>
      <c r="X194" s="322"/>
      <c r="Y194" s="322"/>
      <c r="Z194" s="322"/>
      <c r="AA194" s="322"/>
    </row>
    <row r="195" spans="16:27" x14ac:dyDescent="0.25">
      <c r="P195" s="38">
        <v>191</v>
      </c>
      <c r="Q195" s="37">
        <v>2024</v>
      </c>
      <c r="R195" s="38" t="s">
        <v>388</v>
      </c>
      <c r="S195" s="324" t="s">
        <v>1103</v>
      </c>
      <c r="T195" s="38" t="s">
        <v>1197</v>
      </c>
      <c r="U195" s="37">
        <v>23</v>
      </c>
      <c r="V195" s="322"/>
      <c r="W195" s="322"/>
      <c r="X195" s="322"/>
      <c r="Y195" s="322"/>
      <c r="Z195" s="322"/>
      <c r="AA195" s="322"/>
    </row>
    <row r="196" spans="16:27" x14ac:dyDescent="0.25">
      <c r="P196" s="38">
        <v>192</v>
      </c>
      <c r="Q196" s="37">
        <v>2024</v>
      </c>
      <c r="R196" s="38" t="s">
        <v>388</v>
      </c>
      <c r="S196" s="324" t="s">
        <v>1103</v>
      </c>
      <c r="T196" s="38" t="s">
        <v>1178</v>
      </c>
      <c r="U196" s="37">
        <v>74</v>
      </c>
      <c r="V196" s="322"/>
      <c r="W196" s="322"/>
      <c r="X196" s="322"/>
      <c r="Y196" s="322"/>
      <c r="Z196" s="322"/>
      <c r="AA196" s="322"/>
    </row>
    <row r="197" spans="16:27" x14ac:dyDescent="0.25">
      <c r="P197" s="38">
        <v>193</v>
      </c>
      <c r="Q197" s="37">
        <v>2024</v>
      </c>
      <c r="R197" s="38" t="s">
        <v>388</v>
      </c>
      <c r="S197" s="324" t="s">
        <v>1103</v>
      </c>
      <c r="T197" s="38" t="s">
        <v>1198</v>
      </c>
      <c r="U197" s="37">
        <v>205</v>
      </c>
      <c r="V197" s="322"/>
      <c r="W197" s="322"/>
      <c r="X197" s="322"/>
      <c r="Y197" s="322"/>
      <c r="Z197" s="322"/>
      <c r="AA197" s="322"/>
    </row>
    <row r="198" spans="16:27" x14ac:dyDescent="0.25">
      <c r="P198" s="38">
        <v>194</v>
      </c>
      <c r="Q198" s="37">
        <v>2024</v>
      </c>
      <c r="R198" s="38" t="s">
        <v>388</v>
      </c>
      <c r="S198" s="324" t="s">
        <v>1103</v>
      </c>
      <c r="T198" s="38" t="s">
        <v>1109</v>
      </c>
      <c r="U198" s="37">
        <v>8155</v>
      </c>
      <c r="V198" s="322"/>
      <c r="W198" s="322"/>
      <c r="X198" s="322"/>
      <c r="Y198" s="322"/>
      <c r="Z198" s="322"/>
      <c r="AA198" s="322"/>
    </row>
    <row r="199" spans="16:27" x14ac:dyDescent="0.25">
      <c r="P199" s="38">
        <v>195</v>
      </c>
      <c r="Q199" s="37">
        <v>2024</v>
      </c>
      <c r="R199" s="38" t="s">
        <v>388</v>
      </c>
      <c r="S199" s="324" t="s">
        <v>1103</v>
      </c>
      <c r="T199" s="38" t="s">
        <v>1107</v>
      </c>
      <c r="U199" s="37">
        <v>1112</v>
      </c>
      <c r="V199" s="322"/>
      <c r="W199" s="322"/>
      <c r="X199" s="322"/>
      <c r="Y199" s="322"/>
      <c r="Z199" s="322"/>
      <c r="AA199" s="322"/>
    </row>
    <row r="200" spans="16:27" x14ac:dyDescent="0.25">
      <c r="P200" s="38">
        <v>196</v>
      </c>
      <c r="Q200" s="37">
        <v>2024</v>
      </c>
      <c r="R200" s="38" t="s">
        <v>388</v>
      </c>
      <c r="S200" s="324" t="s">
        <v>1103</v>
      </c>
      <c r="T200" s="38" t="s">
        <v>1140</v>
      </c>
      <c r="U200" s="37">
        <v>820</v>
      </c>
      <c r="V200" s="322"/>
      <c r="W200" s="322"/>
      <c r="X200" s="322"/>
      <c r="Y200" s="322"/>
      <c r="Z200" s="322"/>
      <c r="AA200" s="322"/>
    </row>
    <row r="201" spans="16:27" x14ac:dyDescent="0.25">
      <c r="P201" s="38">
        <v>197</v>
      </c>
      <c r="Q201" s="37">
        <v>2024</v>
      </c>
      <c r="R201" s="38" t="s">
        <v>388</v>
      </c>
      <c r="S201" s="324" t="s">
        <v>1103</v>
      </c>
      <c r="T201" s="38" t="s">
        <v>1111</v>
      </c>
      <c r="U201" s="37">
        <v>28</v>
      </c>
      <c r="V201" s="322"/>
      <c r="W201" s="322"/>
      <c r="X201" s="322"/>
      <c r="Y201" s="322"/>
      <c r="Z201" s="322"/>
      <c r="AA201" s="322"/>
    </row>
    <row r="202" spans="16:27" x14ac:dyDescent="0.25">
      <c r="P202" s="38">
        <v>198</v>
      </c>
      <c r="Q202" s="37">
        <v>2024</v>
      </c>
      <c r="R202" s="38" t="s">
        <v>388</v>
      </c>
      <c r="S202" s="324" t="s">
        <v>1103</v>
      </c>
      <c r="T202" s="38" t="s">
        <v>1104</v>
      </c>
      <c r="U202" s="37">
        <v>1628</v>
      </c>
      <c r="V202" s="322"/>
      <c r="W202" s="322"/>
      <c r="X202" s="322"/>
      <c r="Y202" s="322"/>
      <c r="Z202" s="322"/>
      <c r="AA202" s="322"/>
    </row>
    <row r="203" spans="16:27" x14ac:dyDescent="0.25">
      <c r="P203" s="38">
        <v>199</v>
      </c>
      <c r="Q203" s="37">
        <v>2024</v>
      </c>
      <c r="R203" s="38" t="s">
        <v>388</v>
      </c>
      <c r="S203" s="324" t="s">
        <v>1103</v>
      </c>
      <c r="T203" s="38" t="s">
        <v>1106</v>
      </c>
      <c r="U203" s="37">
        <v>502</v>
      </c>
      <c r="V203" s="322"/>
      <c r="W203" s="322"/>
      <c r="X203" s="322"/>
      <c r="Y203" s="322"/>
      <c r="Z203" s="322"/>
      <c r="AA203" s="322"/>
    </row>
    <row r="204" spans="16:27" x14ac:dyDescent="0.25">
      <c r="P204" s="38">
        <v>200</v>
      </c>
      <c r="Q204" s="37">
        <v>2024</v>
      </c>
      <c r="R204" s="38" t="s">
        <v>388</v>
      </c>
      <c r="S204" s="324" t="s">
        <v>1103</v>
      </c>
      <c r="T204" s="38" t="s">
        <v>1122</v>
      </c>
      <c r="U204" s="37">
        <v>159</v>
      </c>
      <c r="V204" s="322"/>
      <c r="W204" s="322"/>
      <c r="X204" s="322"/>
      <c r="Y204" s="322"/>
      <c r="Z204" s="322"/>
      <c r="AA204" s="322"/>
    </row>
    <row r="205" spans="16:27" x14ac:dyDescent="0.25">
      <c r="P205" s="38">
        <v>201</v>
      </c>
      <c r="Q205" s="37">
        <v>2024</v>
      </c>
      <c r="R205" s="38" t="s">
        <v>388</v>
      </c>
      <c r="S205" s="324" t="s">
        <v>1103</v>
      </c>
      <c r="T205" s="38" t="s">
        <v>1131</v>
      </c>
      <c r="U205" s="37">
        <v>381</v>
      </c>
      <c r="V205" s="322"/>
      <c r="W205" s="322"/>
      <c r="X205" s="322"/>
      <c r="Y205" s="322"/>
      <c r="Z205" s="322"/>
      <c r="AA205" s="322"/>
    </row>
    <row r="206" spans="16:27" x14ac:dyDescent="0.25">
      <c r="P206" s="38">
        <v>202</v>
      </c>
      <c r="Q206" s="37">
        <v>2024</v>
      </c>
      <c r="R206" s="38" t="s">
        <v>388</v>
      </c>
      <c r="S206" s="324" t="s">
        <v>1103</v>
      </c>
      <c r="T206" s="38" t="s">
        <v>1149</v>
      </c>
      <c r="U206" s="37">
        <v>20</v>
      </c>
      <c r="V206" s="322"/>
      <c r="W206" s="322"/>
      <c r="X206" s="322"/>
      <c r="Y206" s="322"/>
      <c r="Z206" s="322"/>
      <c r="AA206" s="322"/>
    </row>
    <row r="207" spans="16:27" x14ac:dyDescent="0.25">
      <c r="P207" s="38">
        <v>203</v>
      </c>
      <c r="Q207" s="37">
        <v>2024</v>
      </c>
      <c r="R207" s="38" t="s">
        <v>388</v>
      </c>
      <c r="S207" s="324" t="s">
        <v>1103</v>
      </c>
      <c r="T207" s="38" t="s">
        <v>1112</v>
      </c>
      <c r="U207" s="37">
        <v>2148</v>
      </c>
      <c r="V207" s="322">
        <v>16</v>
      </c>
      <c r="W207" s="322"/>
      <c r="X207" s="322"/>
      <c r="Y207" s="322"/>
      <c r="Z207" s="322"/>
      <c r="AA207" s="322"/>
    </row>
    <row r="208" spans="16:27" x14ac:dyDescent="0.25">
      <c r="P208" s="38">
        <v>204</v>
      </c>
      <c r="Q208" s="37">
        <v>2024</v>
      </c>
      <c r="R208" s="38" t="s">
        <v>388</v>
      </c>
      <c r="S208" s="324" t="s">
        <v>1103</v>
      </c>
      <c r="T208" s="38" t="s">
        <v>1120</v>
      </c>
      <c r="U208" s="37">
        <v>226</v>
      </c>
      <c r="V208" s="322"/>
      <c r="W208" s="322"/>
      <c r="X208" s="322"/>
      <c r="Y208" s="322"/>
      <c r="Z208" s="322"/>
      <c r="AA208" s="322"/>
    </row>
    <row r="209" spans="16:27" x14ac:dyDescent="0.25">
      <c r="P209" s="38">
        <v>205</v>
      </c>
      <c r="Q209" s="37">
        <v>2024</v>
      </c>
      <c r="R209" s="38" t="s">
        <v>388</v>
      </c>
      <c r="S209" s="324" t="s">
        <v>1103</v>
      </c>
      <c r="T209" s="38" t="s">
        <v>1199</v>
      </c>
      <c r="U209" s="37">
        <v>38</v>
      </c>
      <c r="V209" s="322"/>
      <c r="W209" s="322"/>
      <c r="X209" s="322"/>
      <c r="Y209" s="322"/>
      <c r="Z209" s="322"/>
      <c r="AA209" s="322"/>
    </row>
    <row r="210" spans="16:27" x14ac:dyDescent="0.25">
      <c r="P210" s="38">
        <v>206</v>
      </c>
      <c r="Q210" s="37">
        <v>2024</v>
      </c>
      <c r="R210" s="38" t="s">
        <v>388</v>
      </c>
      <c r="S210" s="324" t="s">
        <v>1103</v>
      </c>
      <c r="T210" s="38" t="s">
        <v>1124</v>
      </c>
      <c r="U210" s="37">
        <v>57</v>
      </c>
      <c r="V210" s="322"/>
      <c r="W210" s="322"/>
      <c r="X210" s="322"/>
      <c r="Y210" s="322"/>
      <c r="Z210" s="322"/>
      <c r="AA210" s="322"/>
    </row>
    <row r="211" spans="16:27" x14ac:dyDescent="0.25">
      <c r="P211" s="38">
        <v>207</v>
      </c>
      <c r="Q211" s="37">
        <v>2024</v>
      </c>
      <c r="R211" s="38" t="s">
        <v>388</v>
      </c>
      <c r="S211" s="324" t="s">
        <v>1103</v>
      </c>
      <c r="T211" s="38" t="s">
        <v>1133</v>
      </c>
      <c r="U211" s="37">
        <v>163</v>
      </c>
      <c r="V211" s="322"/>
      <c r="W211" s="322"/>
      <c r="X211" s="322"/>
      <c r="Y211" s="322"/>
      <c r="Z211" s="322"/>
      <c r="AA211" s="322"/>
    </row>
    <row r="212" spans="16:27" x14ac:dyDescent="0.25">
      <c r="P212" s="38">
        <v>208</v>
      </c>
      <c r="Q212" s="37">
        <v>2024</v>
      </c>
      <c r="R212" s="38" t="s">
        <v>388</v>
      </c>
      <c r="S212" s="324" t="s">
        <v>1103</v>
      </c>
      <c r="T212" s="38" t="s">
        <v>1132</v>
      </c>
      <c r="U212" s="37">
        <v>135</v>
      </c>
      <c r="V212" s="322"/>
      <c r="W212" s="322"/>
      <c r="X212" s="322"/>
      <c r="Y212" s="322"/>
      <c r="Z212" s="322"/>
      <c r="AA212" s="322"/>
    </row>
    <row r="213" spans="16:27" x14ac:dyDescent="0.25">
      <c r="P213" s="38">
        <v>209</v>
      </c>
      <c r="Q213" s="37">
        <v>2024</v>
      </c>
      <c r="R213" s="38" t="s">
        <v>388</v>
      </c>
      <c r="S213" s="324" t="s">
        <v>1103</v>
      </c>
      <c r="T213" s="38" t="s">
        <v>1127</v>
      </c>
      <c r="U213" s="37">
        <v>2472</v>
      </c>
      <c r="V213" s="322"/>
      <c r="W213" s="322"/>
      <c r="X213" s="322"/>
      <c r="Y213" s="322"/>
      <c r="Z213" s="322"/>
      <c r="AA213" s="322"/>
    </row>
    <row r="214" spans="16:27" x14ac:dyDescent="0.25">
      <c r="P214" s="38">
        <v>210</v>
      </c>
      <c r="Q214" s="37">
        <v>2024</v>
      </c>
      <c r="R214" s="38" t="s">
        <v>388</v>
      </c>
      <c r="S214" s="324" t="s">
        <v>1103</v>
      </c>
      <c r="T214" s="38" t="s">
        <v>1200</v>
      </c>
      <c r="U214" s="37">
        <v>52</v>
      </c>
      <c r="V214" s="322"/>
      <c r="W214" s="322"/>
      <c r="X214" s="322"/>
      <c r="Y214" s="322"/>
      <c r="Z214" s="322"/>
      <c r="AA214" s="322"/>
    </row>
    <row r="215" spans="16:27" x14ac:dyDescent="0.25">
      <c r="P215" s="38">
        <v>211</v>
      </c>
      <c r="Q215" s="37">
        <v>2024</v>
      </c>
      <c r="R215" s="38" t="s">
        <v>388</v>
      </c>
      <c r="S215" s="324" t="s">
        <v>1103</v>
      </c>
      <c r="T215" s="38" t="s">
        <v>1150</v>
      </c>
      <c r="U215" s="37">
        <v>194</v>
      </c>
      <c r="V215" s="322"/>
      <c r="W215" s="322"/>
      <c r="X215" s="322"/>
      <c r="Y215" s="322"/>
      <c r="Z215" s="322"/>
      <c r="AA215" s="322"/>
    </row>
    <row r="216" spans="16:27" x14ac:dyDescent="0.25">
      <c r="P216" s="38">
        <v>212</v>
      </c>
      <c r="Q216" s="37">
        <v>2024</v>
      </c>
      <c r="R216" s="38" t="s">
        <v>388</v>
      </c>
      <c r="S216" s="324" t="s">
        <v>1103</v>
      </c>
      <c r="T216" s="38" t="s">
        <v>1152</v>
      </c>
      <c r="U216" s="37">
        <v>99</v>
      </c>
      <c r="V216" s="322"/>
      <c r="W216" s="322"/>
      <c r="X216" s="322"/>
      <c r="Y216" s="322"/>
      <c r="Z216" s="322"/>
      <c r="AA216" s="322"/>
    </row>
  </sheetData>
  <mergeCells count="1">
    <mergeCell ref="P2:AA2"/>
  </mergeCells>
  <dataValidations count="1">
    <dataValidation type="list" allowBlank="1" showInputMessage="1" showErrorMessage="1" sqref="D3">
      <formula1>"2023,2024,2025,2026,2027,2028,2029,2030"</formula1>
    </dataValidation>
  </dataValidations>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RD </vt:lpstr>
      <vt:lpstr>BISNIS PROSES</vt:lpstr>
      <vt:lpstr>STRUKTUR DOKUMEN</vt:lpstr>
      <vt:lpstr>LIST NO FORMULIR</vt:lpstr>
      <vt:lpstr>CAPEX</vt:lpstr>
      <vt:lpstr>BIAYA</vt:lpstr>
      <vt:lpstr>KOMPLAIN</vt:lpstr>
      <vt:lpstr>PROTO</vt:lpstr>
      <vt:lpstr>G2</vt:lpstr>
      <vt:lpstr>ROBOTISASI</vt:lpstr>
      <vt:lpstr>RELAYOUT</vt:lpstr>
      <vt:lpstr>AM</vt:lpstr>
      <vt:lpstr>DT-NDT</vt:lpstr>
      <vt:lpstr>OEE</vt:lpstr>
      <vt:lpstr>ABSEN</vt:lpstr>
      <vt:lpstr>INTENSITAS</vt:lpstr>
      <vt:lpstr>SOLID WASTE</vt:lpstr>
      <vt:lpstr>KK</vt:lpstr>
      <vt:lpstr>APD</vt:lpstr>
      <vt:lpstr>KAIZEN</vt:lpstr>
      <vt:lpstr>5S-K3</vt:lpstr>
      <vt:lpstr>KOMPETENSI</vt:lpstr>
      <vt:lpstr>KMS</vt:lpstr>
      <vt:lpstr>GCG</vt:lpstr>
      <vt:lpstr>AUDIT</vt:lpstr>
      <vt:lpstr>SANKSI</vt:lpstr>
      <vt:lpstr>ENGIS</vt:lpstr>
      <vt:lpstr>ENGIS!Print_Area</vt:lpstr>
      <vt:lpstr>'RD '!Print_Area</vt:lpstr>
      <vt:lpstr>'STRUKTUR DOKUMEN'!Print_Area</vt:lpstr>
      <vt:lpstr>'RD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MT05</dc:creator>
  <cp:lastModifiedBy>Gatria G. Rochmano</cp:lastModifiedBy>
  <cp:lastPrinted>2024-07-03T04:07:16Z</cp:lastPrinted>
  <dcterms:created xsi:type="dcterms:W3CDTF">2024-06-12T00:41:19Z</dcterms:created>
  <dcterms:modified xsi:type="dcterms:W3CDTF">2024-07-04T08:53:27Z</dcterms:modified>
</cp:coreProperties>
</file>