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hitose\BOC Meeting\FS 2025\"/>
    </mc:Choice>
  </mc:AlternateContent>
  <xr:revisionPtr revIDLastSave="0" documentId="13_ncr:1_{49927FD3-E196-44CB-9BE9-F228ED4744C9}" xr6:coauthVersionLast="47" xr6:coauthVersionMax="47" xr10:uidLastSave="{00000000-0000-0000-0000-000000000000}"/>
  <bookViews>
    <workbookView xWindow="-90" yWindow="-90" windowWidth="14580" windowHeight="8460" xr2:uid="{00000000-000D-0000-FFFF-FFFF00000000}"/>
  </bookViews>
  <sheets>
    <sheet name="PLsingle" sheetId="13" r:id="rId1"/>
    <sheet name="BSsingle" sheetId="14" r:id="rId2"/>
    <sheet name="CFsingle" sheetId="17" r:id="rId3"/>
    <sheet name="PL Konsol" sheetId="6" r:id="rId4"/>
    <sheet name="BS konsol" sheetId="7" r:id="rId5"/>
    <sheet name="CF Konsol" sheetId="10" r:id="rId6"/>
    <sheet name="Rekap" sheetId="11" r:id="rId7"/>
    <sheet name="Inventory" sheetId="18" r:id="rId8"/>
    <sheet name="AR" sheetId="19" r:id="rId9"/>
    <sheet name="Modal" sheetId="9"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q">#REF!</definedName>
    <definedName name="\s">'[1]BAD STOCK'!#REF!</definedName>
    <definedName name="\w">'[1]BAD STOCK'!#REF!</definedName>
    <definedName name="\z">#N/A</definedName>
    <definedName name="_________DAT1">[2]K.6DEPOSIT!#REF!</definedName>
    <definedName name="_________DAT2">'[3]C.6'!#REF!</definedName>
    <definedName name="_________DAT3">'[3]C.6'!#REF!</definedName>
    <definedName name="_________DAT4">'[3]C.6'!#REF!</definedName>
    <definedName name="_________DAT5">'[3]C.6'!#REF!</definedName>
    <definedName name="________DAT1">'[4]A6-1 - Deposito'!#REF!</definedName>
    <definedName name="_______DAT1">[2]K.6DEPOSIT!#REF!</definedName>
    <definedName name="_______DAT2">'[3]C.6'!#REF!</definedName>
    <definedName name="_______DAT3">'[3]C.6'!#REF!</definedName>
    <definedName name="_______DAT4">'[3]C.6'!#REF!</definedName>
    <definedName name="_______DAT5">'[3]C.6'!#REF!</definedName>
    <definedName name="______DAT1">[2]K.6DEPOSIT!#REF!</definedName>
    <definedName name="_____DAT1">[2]K.6DEPOSIT!#REF!</definedName>
    <definedName name="_____DAT2">'[3]C.6'!#REF!</definedName>
    <definedName name="_____DAT3">'[3]C.6'!#REF!</definedName>
    <definedName name="_____DAT4">'[3]C.6'!#REF!</definedName>
    <definedName name="_____DAT5">'[3]C.6'!#REF!</definedName>
    <definedName name="____agt98">#REF!</definedName>
    <definedName name="____apr98">#REF!</definedName>
    <definedName name="____apr99">#REF!</definedName>
    <definedName name="____DAT1">[5]K.6DEPOSIT!#REF!</definedName>
    <definedName name="____DAT10">[6]Sheet1!#REF!</definedName>
    <definedName name="____DAT2">'[3]C.6'!#REF!</definedName>
    <definedName name="____DAT3">'[3]C.6'!#REF!</definedName>
    <definedName name="____DAT4">'[3]C.6'!#REF!</definedName>
    <definedName name="____DAT5">'[3]C.6'!#REF!</definedName>
    <definedName name="____dec98">#REF!</definedName>
    <definedName name="____feb98">#REF!</definedName>
    <definedName name="____feb99">#REF!</definedName>
    <definedName name="____jan98">#REF!</definedName>
    <definedName name="____jan99">#REF!</definedName>
    <definedName name="____jul98">#REF!</definedName>
    <definedName name="____jun97">#REF!</definedName>
    <definedName name="____jun98">#REF!</definedName>
    <definedName name="____jun99">#REF!</definedName>
    <definedName name="____mar98">#REF!</definedName>
    <definedName name="____mar99">#REF!</definedName>
    <definedName name="____mei98">#REF!</definedName>
    <definedName name="____mei99">#REF!</definedName>
    <definedName name="____mm02">#REF!</definedName>
    <definedName name="____mm03">#REF!</definedName>
    <definedName name="____mm2">#REF!</definedName>
    <definedName name="____mm3">#REF!</definedName>
    <definedName name="____nov98">#REF!</definedName>
    <definedName name="____okt98">#REF!</definedName>
    <definedName name="____sep98">#REF!</definedName>
    <definedName name="___AD68045">#REF!</definedName>
    <definedName name="___agt98">#REF!</definedName>
    <definedName name="___apr98">#REF!</definedName>
    <definedName name="___apr99">#REF!</definedName>
    <definedName name="___DAT1">[2]K.6DEPOSIT!#REF!</definedName>
    <definedName name="___DAT10">[6]Sheet1!#REF!</definedName>
    <definedName name="___DAT2">'[3]C.6'!#REF!</definedName>
    <definedName name="___DAT3">'[3]C.6'!#REF!</definedName>
    <definedName name="___DAT4">'[3]C.6'!#REF!</definedName>
    <definedName name="___DAT5">'[3]C.6'!#REF!</definedName>
    <definedName name="___dec98">#REF!</definedName>
    <definedName name="___feb98">#REF!</definedName>
    <definedName name="___feb99">#REF!</definedName>
    <definedName name="___jan98">#REF!</definedName>
    <definedName name="___jan99">#REF!</definedName>
    <definedName name="___jul98">#REF!</definedName>
    <definedName name="___jun97">#REF!</definedName>
    <definedName name="___jun98">#REF!</definedName>
    <definedName name="___jun99">#REF!</definedName>
    <definedName name="___mar98">#REF!</definedName>
    <definedName name="___mar99">#REF!</definedName>
    <definedName name="___mei98">#REF!</definedName>
    <definedName name="___mei99">#REF!</definedName>
    <definedName name="___mm02">#REF!</definedName>
    <definedName name="___mm03">#REF!</definedName>
    <definedName name="___mm2">#REF!</definedName>
    <definedName name="___mm3">#REF!</definedName>
    <definedName name="___nov98">#REF!</definedName>
    <definedName name="___okt98">#REF!</definedName>
    <definedName name="___sep98">#REF!</definedName>
    <definedName name="__AD68045">#REF!</definedName>
    <definedName name="__agt98">#REF!</definedName>
    <definedName name="__apr98">#REF!</definedName>
    <definedName name="__apr99">#REF!</definedName>
    <definedName name="__DAT1">[2]K.6DEPOSIT!#REF!</definedName>
    <definedName name="__DAT10">[6]Sheet1!#REF!</definedName>
    <definedName name="__DAT2">'[3]C.6'!#REF!</definedName>
    <definedName name="__DAT3">'[3]C.6'!#REF!</definedName>
    <definedName name="__DAT4">'[3]C.6'!#REF!</definedName>
    <definedName name="__DAT5">'[3]C.6'!#REF!</definedName>
    <definedName name="__dec98">#REF!</definedName>
    <definedName name="__feb98">#REF!</definedName>
    <definedName name="__feb99">#REF!</definedName>
    <definedName name="__jan98">#REF!</definedName>
    <definedName name="__jan99">#REF!</definedName>
    <definedName name="__jul98">#REF!</definedName>
    <definedName name="__jun97">#REF!</definedName>
    <definedName name="__jun98">#REF!</definedName>
    <definedName name="__jun99">#REF!</definedName>
    <definedName name="__mar98">#REF!</definedName>
    <definedName name="__mar99">#REF!</definedName>
    <definedName name="__mei98">#REF!</definedName>
    <definedName name="__mei99">#REF!</definedName>
    <definedName name="__mm02">#REF!</definedName>
    <definedName name="__mm03">#REF!</definedName>
    <definedName name="__mm2">#REF!</definedName>
    <definedName name="__mm3">#REF!</definedName>
    <definedName name="__nov98">#REF!</definedName>
    <definedName name="__okt98">#REF!</definedName>
    <definedName name="__pCA5">#REF!</definedName>
    <definedName name="__pCL20">#REF!</definedName>
    <definedName name="__pCN2">#REF!</definedName>
    <definedName name="__pCN3">#REF!</definedName>
    <definedName name="__pCN4">#REF!</definedName>
    <definedName name="__pCP115">#REF!</definedName>
    <definedName name="__pES4">#REF!</definedName>
    <definedName name="__pMP4">#REF!</definedName>
    <definedName name="__pSE1">#REF!</definedName>
    <definedName name="__pSE2">#REF!</definedName>
    <definedName name="__sep98">#REF!</definedName>
    <definedName name="_5">#REF!</definedName>
    <definedName name="_6">#REF!</definedName>
    <definedName name="_AD68045">#REF!</definedName>
    <definedName name="_agt98">#REF!</definedName>
    <definedName name="_apr98">#REF!</definedName>
    <definedName name="_apr99">#REF!</definedName>
    <definedName name="_DAT1">[7]K.6DEPOSIT!#REF!</definedName>
    <definedName name="_DAT10">#REF!</definedName>
    <definedName name="_DAT100">#REF!</definedName>
    <definedName name="_dat107">[8]MOVE!$F$2:$F$216</definedName>
    <definedName name="_DAT11">#REF!</definedName>
    <definedName name="_DAT111">#REF!</definedName>
    <definedName name="_DAT12">#REF!</definedName>
    <definedName name="_dat120">#REF!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1562">#REF!</definedName>
    <definedName name="_DAT22">#REF!</definedName>
    <definedName name="_DAT23">#REF!</definedName>
    <definedName name="_DAT24">#REF!</definedName>
    <definedName name="_DAT25">#REF!</definedName>
    <definedName name="_DAT26">#REF!</definedName>
    <definedName name="_DAT3">#REF!</definedName>
    <definedName name="_DAT33">#REF!</definedName>
    <definedName name="_DAT4">#REF!</definedName>
    <definedName name="_DAT5">#REF!</definedName>
    <definedName name="_DAT55">#REF!</definedName>
    <definedName name="_DAT6">#REF!</definedName>
    <definedName name="_DAT7">#REF!</definedName>
    <definedName name="_DAT8">#REF!</definedName>
    <definedName name="_dat89">[8]MOVE!$G$2:$G$216</definedName>
    <definedName name="_DAT9">#REF!</definedName>
    <definedName name="_dec98">#REF!</definedName>
    <definedName name="_feb98">#REF!</definedName>
    <definedName name="_feb99">#REF!</definedName>
    <definedName name="_Fill" hidden="1">#REF!</definedName>
    <definedName name="_jan98">#REF!</definedName>
    <definedName name="_jan99">#REF!</definedName>
    <definedName name="_jul98">#REF!</definedName>
    <definedName name="_jun97">#REF!</definedName>
    <definedName name="_jun98">#REF!</definedName>
    <definedName name="_jun99">#REF!</definedName>
    <definedName name="_Key1" hidden="1">#REF!</definedName>
    <definedName name="_Key2" hidden="1">#REF!</definedName>
    <definedName name="_mar98">#REF!</definedName>
    <definedName name="_mar99">#REF!</definedName>
    <definedName name="_mei98">#REF!</definedName>
    <definedName name="_mei99">#REF!</definedName>
    <definedName name="_mm02">#REF!</definedName>
    <definedName name="_mm03">#REF!</definedName>
    <definedName name="_mm2">#REF!</definedName>
    <definedName name="_mm3">#REF!</definedName>
    <definedName name="_nov98">#REF!</definedName>
    <definedName name="_okt98">#REF!</definedName>
    <definedName name="_Order1" hidden="1">255</definedName>
    <definedName name="_Order2" hidden="1">255</definedName>
    <definedName name="_pCA5">#REF!</definedName>
    <definedName name="_pCL20">#REF!</definedName>
    <definedName name="_pCN2">#REF!</definedName>
    <definedName name="_pCN3">#REF!</definedName>
    <definedName name="_pCN4">#REF!</definedName>
    <definedName name="_pCP115">#REF!</definedName>
    <definedName name="_pES4">#REF!</definedName>
    <definedName name="_pMP4">#REF!</definedName>
    <definedName name="_pSE1">#REF!</definedName>
    <definedName name="_pSE2">#REF!</definedName>
    <definedName name="_Regression_Int">1</definedName>
    <definedName name="_ri68">#REF!</definedName>
    <definedName name="_sep98">#REF!</definedName>
    <definedName name="_Sort" hidden="1">#REF!</definedName>
    <definedName name="A">#N/A</definedName>
    <definedName name="AA">#N/A</definedName>
    <definedName name="ac">[9]PSI!#REF!</definedName>
    <definedName name="acc">#REF!</definedName>
    <definedName name="account">#N/A</definedName>
    <definedName name="ACCRUEDEXPENSE">#REF!</definedName>
    <definedName name="accumdeprbegbalBuildingsandimprovements">#REF!</definedName>
    <definedName name="accumdeprbegbalCIP">#REF!</definedName>
    <definedName name="accumdeprbegbalfurniture_Fixture">#REF!</definedName>
    <definedName name="accumdeprbegbalLandandlandrights">#REF!</definedName>
    <definedName name="accumdeprbegbalLandimprovements">#REF!</definedName>
    <definedName name="accumdeprbegbalLease">#REF!</definedName>
    <definedName name="accumdeprbegbalMachineryandequipment">#REF!</definedName>
    <definedName name="accumdeprbegbalMatureplantations">#REF!</definedName>
    <definedName name="accumdeprbegbalOfficeequipment">#REF!</definedName>
    <definedName name="accumdeprbegbalTelecommunicationsequipment">#REF!</definedName>
    <definedName name="accumdeprbegbalTransportationequipment">#REF!</definedName>
    <definedName name="act">[9]PSI!#REF!</definedName>
    <definedName name="actMTH">'[10]USDt_FS(4)'!$B$84:XEV$133</definedName>
    <definedName name="actYTD">'[10]USDt_FS(4)'!$B$40:$AD$80</definedName>
    <definedName name="ADDPAININCAPITAL">#REF!</definedName>
    <definedName name="ADVANCEFORSALE">#REF!</definedName>
    <definedName name="ADVANCES">#REF!</definedName>
    <definedName name="ADVFORACQUISITIONOFINVESTMENT">#REF!</definedName>
    <definedName name="AGUS">#REF!</definedName>
    <definedName name="ALDI">#REF!</definedName>
    <definedName name="an">'[11]WBS (2)salah'!$A$2:$IV$4</definedName>
    <definedName name="ana">[5]K.6DEPOSIT!#REF!</definedName>
    <definedName name="anba">#REF!</definedName>
    <definedName name="ANDI">#REF!</definedName>
    <definedName name="APAFFBB">'[12]SE-C'!#REF!</definedName>
    <definedName name="APAFFCON">'[12]SE-C'!$Y$156</definedName>
    <definedName name="APDEFERREDTAX">#REF!</definedName>
    <definedName name="APINTERCOMPANYACCOUNT">#REF!</definedName>
    <definedName name="APMINORITYINTEREST">#REF!</definedName>
    <definedName name="APNonT">#REF!</definedName>
    <definedName name="APOTHRELATED">#REF!</definedName>
    <definedName name="APOTHTHIRD">#REF!</definedName>
    <definedName name="APSUBSBB">'[12]SE-C'!#REF!</definedName>
    <definedName name="APSUBSCON">'[12]SE-C'!$Y$124</definedName>
    <definedName name="APTRADRELATED">#REF!</definedName>
    <definedName name="APTRADTHIRD">#REF!</definedName>
    <definedName name="AR">#REF!</definedName>
    <definedName name="AR_1">#REF!</definedName>
    <definedName name="AR_2">#REF!</definedName>
    <definedName name="ARA_Threshold">#REF!</definedName>
    <definedName name="ARAFFBB">'[12]SE-C'!#REF!</definedName>
    <definedName name="ARAFFCON">'[12]SE-C'!$Y$94</definedName>
    <definedName name="area">[13]Stock!$A$98:$A$182</definedName>
    <definedName name="arko">[13]Sales!$A$7:$A$91</definedName>
    <definedName name="AROTHRELATED">#REF!</definedName>
    <definedName name="AROTHTHIRD">#REF!</definedName>
    <definedName name="ARP_Threshold">#REF!</definedName>
    <definedName name="ARSUBSBB">'[12]SE-C'!#REF!</definedName>
    <definedName name="ARSUBSCON">'[12]SE-C'!#REF!</definedName>
    <definedName name="ARTRADRELATED">#REF!</definedName>
    <definedName name="ARTRADTHIRD">#REF!</definedName>
    <definedName name="as">'[14]USDt_FS(4)'!$B$40:$AD$80</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[5]K.6DEPOSIT!#REF!</definedName>
    <definedName name="asd">#REF!</definedName>
    <definedName name="ASDD">#REF!</definedName>
    <definedName name="ass">'[15]USDt_FS(4)'!$B$100:XEV$162</definedName>
    <definedName name="ASSETUNDERCAPITALLEASE">#REF!</definedName>
    <definedName name="augho">'[16]HO Data'!$M$7:$O$787</definedName>
    <definedName name="Awal">[13]Stock!$A$98:$AW$182</definedName>
    <definedName name="AWI">#REF!</definedName>
    <definedName name="B">#N/A</definedName>
    <definedName name="BALANCE_WBS_WPL">[17]PL98!#REF!</definedName>
    <definedName name="BALANCETB">'[18]TB98,oct99&amp;sap99-WPL'!#REF!</definedName>
    <definedName name="BALANCING_FACTOR">#REF!</definedName>
    <definedName name="BANK">#REF!</definedName>
    <definedName name="baru" hidden="1">#REF!</definedName>
    <definedName name="base_year">[19]General!$E$3</definedName>
    <definedName name="bbbbbbb">#REF!</definedName>
    <definedName name="BBT">#REF!</definedName>
    <definedName name="bdg">#REF!</definedName>
    <definedName name="bdgarif">#REF!</definedName>
    <definedName name="bdgprec">#REF!</definedName>
    <definedName name="bdgrev">#REF!</definedName>
    <definedName name="Before_Turnaround">[20]SAD!$E$36</definedName>
    <definedName name="Beg_Bal">#REF!</definedName>
    <definedName name="BG_Del" hidden="1">15</definedName>
    <definedName name="BG_Ins" hidden="1">4</definedName>
    <definedName name="BG_Mod" hidden="1">6</definedName>
    <definedName name="BIAYA">#N/A</definedName>
    <definedName name="blue">#REF!</definedName>
    <definedName name="BONDPAYABLE">#REF!</definedName>
    <definedName name="bone">#REF!</definedName>
    <definedName name="BSConsol">#REF!</definedName>
    <definedName name="BTL">#REF!</definedName>
    <definedName name="BTLG" hidden="1">#REF!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5">#REF!</definedName>
    <definedName name="BuiltIn_Print_Area___0___0___0___5">#REF!</definedName>
    <definedName name="BuiltIn_Print_Area___0___0___5">#REF!</definedName>
    <definedName name="BuiltIn_Print_Area___0___5">#REF!</definedName>
    <definedName name="BULAN">#REF!</definedName>
    <definedName name="Buy">#REF!</definedName>
    <definedName name="C_">#N/A</definedName>
    <definedName name="CAPPAIDINEXCESSOFPARVALUE">#REF!</definedName>
    <definedName name="CASH">#REF!</definedName>
    <definedName name="CASHTIMEDEPOSIT">#REF!</definedName>
    <definedName name="CF">'[21]BS-RTI'!#REF!</definedName>
    <definedName name="cip">#REF!</definedName>
    <definedName name="CIPHSJ" hidden="1">#REF!</definedName>
    <definedName name="code">#REF!</definedName>
    <definedName name="cogsbiaya">[22]COGS!#REF!</definedName>
    <definedName name="COMMSTOCKSUBSCRIPTIONRECEIVABLE">#REF!</definedName>
    <definedName name="CONVERTIBLENOTES">#REF!</definedName>
    <definedName name="copy">#REF!</definedName>
    <definedName name="costbegbalBuildingsandimprovements">#REF!</definedName>
    <definedName name="costbegbalCIP">#REF!</definedName>
    <definedName name="costbegbalfurniture_Fixture">#REF!</definedName>
    <definedName name="costbegbalLandandlandrights">#REF!</definedName>
    <definedName name="costbegbalLandimprovements">#REF!</definedName>
    <definedName name="costbegbalLease">#REF!</definedName>
    <definedName name="costbegbalMachineryandequipment">#REF!</definedName>
    <definedName name="costbegbalMatureplantations">#REF!</definedName>
    <definedName name="costbegbalOfficeequipment">#REF!</definedName>
    <definedName name="costbegbalTelecommunicationsequipment">#REF!</definedName>
    <definedName name="costbegbalTransportationequipment">#REF!</definedName>
    <definedName name="costbegbalTransportationequi栤ment">#REF!</definedName>
    <definedName name="costJPN">#REF!</definedName>
    <definedName name="costLOCAL">#REF!</definedName>
    <definedName name="costSPR">#REF!</definedName>
    <definedName name="cpo">'[23]11b'!#REF!</definedName>
    <definedName name="Cumulative_Difference">[20]SAD!$E$47</definedName>
    <definedName name="CURRLTDDEBTS">#REF!</definedName>
    <definedName name="CURRLTDDIFFPAYMONFAACQ">#REF!</definedName>
    <definedName name="CURRLTDLOAN">#REF!</definedName>
    <definedName name="CURRLTDOBLIGATION">#REF!</definedName>
    <definedName name="CURRLTDOTHER">#REF!</definedName>
    <definedName name="CURRLTDRELATED">#REF!</definedName>
    <definedName name="CURRMATURITIESOFDUEFROMSTOCKHOLDER">#REF!</definedName>
    <definedName name="CUSTOMERDEPOSIT">#REF!</definedName>
    <definedName name="CutDate">[24]Variable!$B$2</definedName>
    <definedName name="D">#N/A</definedName>
    <definedName name="D.1">'[12]SE-C'!#REF!</definedName>
    <definedName name="D.2">'[21]BS-RTI'!#REF!</definedName>
    <definedName name="DAS">#REF!</definedName>
    <definedName name="data">#REF!</definedName>
    <definedName name="DATA1">#REF!</definedName>
    <definedName name="DATA10">#REF!</definedName>
    <definedName name="DATA11">#REF!</definedName>
    <definedName name="DATA12">#REF!</definedName>
    <definedName name="DATA13">#REF!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E">#REF!</definedName>
    <definedName name="dathhh">[8]MOVE!$E$2:$E$216</definedName>
    <definedName name="DATY">#REF!</definedName>
    <definedName name="DB">'[25]Detail BS'!$B$11:$R$666</definedName>
    <definedName name="DBNAME3">[26]CRITERIA3!$B$11</definedName>
    <definedName name="DD">#N/A</definedName>
    <definedName name="dddd">'[21]BS-RTI'!#REF!</definedName>
    <definedName name="dded">'[21]BS-RTI'!#REF!</definedName>
    <definedName name="ddshykdhfkads">'[14]USDt_FS(4)'!$B$40:$AD$80</definedName>
    <definedName name="DECHO">'[16]HO Data'!$AC$7:$AE$573</definedName>
    <definedName name="DEFERREDGAINONSALE">#REF!</definedName>
    <definedName name="DEFERREDTAX">#REF!</definedName>
    <definedName name="dep">#REF!</definedName>
    <definedName name="DEPRESIASI">#REF!</definedName>
    <definedName name="des">[27]des!$A$6:$D$607</definedName>
    <definedName name="desy">#N/A</definedName>
    <definedName name="dffd">'[28]USDt_FS(4)'!$B$40:$AD$80</definedName>
    <definedName name="dhkdfdfshkjdfuykds">[29]table!$A$3:$D$14</definedName>
    <definedName name="DIFFINVALUEOFTRANSACTIONWITHUCC">#REF!</definedName>
    <definedName name="DIFFRESULTFROMEQUITYTRANSACTIONOFSUBS">#REF!</definedName>
    <definedName name="DIFFRESULTFROMFOREXTRANSLATION">#REF!</definedName>
    <definedName name="DIVIDENPAYABLE">#REF!</definedName>
    <definedName name="djeyjte">'[30]USDt_FS(4)'!$B$84:XEV$133</definedName>
    <definedName name="dm">[31]K.6DEPOSIT!#REF!</definedName>
    <definedName name="dps">#REF!</definedName>
    <definedName name="dpsarif">#REF!</definedName>
    <definedName name="DUA">#REF!</definedName>
    <definedName name="DUEFROMAFFBB">'[12]SE-C'!#REF!</definedName>
    <definedName name="DUEFROMAFFCO">#REF!</definedName>
    <definedName name="DUEFROMAFFCON">'[12]SE-C'!$Y$115</definedName>
    <definedName name="DUEFROMCOUNTERPART">#REF!</definedName>
    <definedName name="DUEFROMOTHSTOCKHOLDER">#REF!</definedName>
    <definedName name="DUEFROMSTOCKHOLDER">#REF!</definedName>
    <definedName name="DUEFROMSUBSCO">#REF!</definedName>
    <definedName name="DUETOAFFBB">'[12]SE-C'!#REF!</definedName>
    <definedName name="DUETOAFFCO">#REF!</definedName>
    <definedName name="DUETOAFFCON">'[12]SE-C'!$Y$175</definedName>
    <definedName name="DUETOCOUNTERPART">#REF!</definedName>
    <definedName name="DUETOPLASMAPROJECT">#REF!</definedName>
    <definedName name="DUETOSTOCKHOLDER">#REF!</definedName>
    <definedName name="DUETOSTOCKSUBSBB">'[12]SE-C'!#REF!</definedName>
    <definedName name="DUETOSTOCKSUBSCON">'[12]SE-C'!$Y$185</definedName>
    <definedName name="E">#N/A</definedName>
    <definedName name="ee">'[32]Other charges (income)'!#REF!</definedName>
    <definedName name="End_Bal">#REF!</definedName>
    <definedName name="Errors_CY">[20]SAD!$E$20</definedName>
    <definedName name="Errors_PY">[20]SAD!$G$20</definedName>
    <definedName name="EVI">#REF!</definedName>
    <definedName name="ExactAddinReports" hidden="1">1</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2">#REF!</definedName>
    <definedName name="Excel_BuiltIn_Print_Area_2">#REF!</definedName>
    <definedName name="Excel_BuiltIn_Print_Area_25_1">#REF!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#REF!</definedName>
    <definedName name="Excel_BuiltIn_Print_Titles_10">#REF!</definedName>
    <definedName name="Excel_BuiltIn_Print_Titles_25_1">#REF!</definedName>
    <definedName name="EXCESSOFBOOKVALUEOVERCOST">#REF!</definedName>
    <definedName name="EXCESSOFCONSTRUCTIONOVERCLAIM">#REF!</definedName>
    <definedName name="Extra_Pay">#REF!</definedName>
    <definedName name="F">#N/A</definedName>
    <definedName name="FA">#REF!</definedName>
    <definedName name="FA1ACCUMDEPR">#REF!</definedName>
    <definedName name="FA1CARRYINGVALUE">#REF!</definedName>
    <definedName name="FA2ACCUMDEPR">#REF!</definedName>
    <definedName name="FA2CARRYINGVALUE">#REF!</definedName>
    <definedName name="fdfgf">'[29]USDt_FS(4)'!$B$84:XEV$133</definedName>
    <definedName name="fdggffgfg">'[29]USDt_FS(4)'!$B$40:$AD$80</definedName>
    <definedName name="FEI">#REF!</definedName>
    <definedName name="FIN">#REF!</definedName>
    <definedName name="FIXED">#N/A</definedName>
    <definedName name="forex">[22]Ist!#REF!</definedName>
    <definedName name="Format">#REF!</definedName>
    <definedName name="Fransis">#REF!</definedName>
    <definedName name="fthughfgh">[8]MOVE!$C$2:$C$216</definedName>
    <definedName name="Full" hidden="1">#REF!</definedName>
    <definedName name="Full_Print">#REF!</definedName>
    <definedName name="G">#N/A</definedName>
    <definedName name="GLOAKHIRBS0803">[33]GLOBAL!$O$204:$W$399</definedName>
    <definedName name="GOODWILL">#REF!</definedName>
    <definedName name="Gracesep1">#REF!</definedName>
    <definedName name="GROUP_INSURANCE">#REF!</definedName>
    <definedName name="H">#N/A</definedName>
    <definedName name="hADY">#REF!</definedName>
    <definedName name="HAPER">'[34]K.1.1.1 HGU'!#REF!</definedName>
    <definedName name="Harus_nol">'[35]WP-PBM-04'!#REF!</definedName>
    <definedName name="Header">#REF!</definedName>
    <definedName name="Header_Row">ROW(#REF!)</definedName>
    <definedName name="HELMI">#REF!</definedName>
    <definedName name="HERI">#REF!</definedName>
    <definedName name="hery">[36]TBM!#REF!</definedName>
    <definedName name="HIJOI">#REF!</definedName>
    <definedName name="I">#N/A</definedName>
    <definedName name="ICRD">#REF!</definedName>
    <definedName name="IMMATUREPLANTATION">#REF!</definedName>
    <definedName name="INI">#REF!</definedName>
    <definedName name="Int">#REF!</definedName>
    <definedName name="Interest_Rate">#REF!</definedName>
    <definedName name="INVENTORIES">#REF!</definedName>
    <definedName name="Inventory">#REF!</definedName>
    <definedName name="INVESTMENTINSHAREOFSTOCKS">#REF!</definedName>
    <definedName name="ISConsol">#REF!</definedName>
    <definedName name="J">#N/A</definedName>
    <definedName name="j.8">[37]K.6DEPOSIT!#REF!</definedName>
    <definedName name="janjulho">'[16]HO Data'!$B$7:$K$784</definedName>
    <definedName name="jdhkhdsvkdfyskjd">'[29]USDt_FS(4)'!$B$84:XEV$133</definedName>
    <definedName name="jkbbjk">#REF!</definedName>
    <definedName name="Jual">[38]Sales!$A$7:$AV$88</definedName>
    <definedName name="Judgments_CY">[20]SAD!$E$30</definedName>
    <definedName name="Judgments_PY">[20]SAD!$G$30</definedName>
    <definedName name="JUHAI">#REF!</definedName>
    <definedName name="JUIN">#REF!</definedName>
    <definedName name="Jun" hidden="1">#REF!</definedName>
    <definedName name="K">#N/A</definedName>
    <definedName name="K11.1.2" hidden="1">#REF!</definedName>
    <definedName name="kagt97">#REF!</definedName>
    <definedName name="kagt98">#REF!</definedName>
    <definedName name="KANTOR">#REF!</definedName>
    <definedName name="kas">#REF!</definedName>
    <definedName name="kdes97">#REF!</definedName>
    <definedName name="kdes98">#REF!</definedName>
    <definedName name="keb">[39]TBM!#REF!</definedName>
    <definedName name="khjdhdkhdkj">[28]table!$A$3:$D$14</definedName>
    <definedName name="kjul97">#REF!</definedName>
    <definedName name="kjul98">#REF!</definedName>
    <definedName name="klddshdk">'[28]USDt_FS(4)'!$B$84:XEV$133</definedName>
    <definedName name="knov97">#REF!</definedName>
    <definedName name="knov98">#REF!</definedName>
    <definedName name="kokt97">#REF!</definedName>
    <definedName name="kokt98">#REF!</definedName>
    <definedName name="ksep97">#REF!</definedName>
    <definedName name="ksep98">#REF!</definedName>
    <definedName name="kurs">#REF!</definedName>
    <definedName name="L">#N/A</definedName>
    <definedName name="lain">#REF!</definedName>
    <definedName name="Last_Row">#N/A</definedName>
    <definedName name="lbar">[13]AVG!$A$7:$A$91</definedName>
    <definedName name="left">[13]Stock!$A$7:$A$91</definedName>
    <definedName name="lia">MATCH(0.01,[40]!End_Bal,-1)+1</definedName>
    <definedName name="LIABFORRETIREMENTBENEFIT">#REF!</definedName>
    <definedName name="LK">#REF!</definedName>
    <definedName name="Loan_Amount">#REF!</definedName>
    <definedName name="Loan_Start">#REF!</definedName>
    <definedName name="Loan_Years">#REF!</definedName>
    <definedName name="LONGTERMRECEIVABLE">#REF!</definedName>
    <definedName name="LTDDIFFPAYMONFAACQ">#REF!</definedName>
    <definedName name="LTDFOREXTRANSLATION">#REF!</definedName>
    <definedName name="LTDLOAN">#REF!</definedName>
    <definedName name="LTDOBLIGATION">#REF!</definedName>
    <definedName name="LTDOTHER">#REF!</definedName>
    <definedName name="LTDRELATED">#REF!</definedName>
    <definedName name="LW">#N/A</definedName>
    <definedName name="M">#N/A</definedName>
    <definedName name="miol">#REF!</definedName>
    <definedName name="MR">[30]table!$A$3:$D$14</definedName>
    <definedName name="My_Data">[38]Stock!$A$7:$AV$88</definedName>
    <definedName name="N">#N/A</definedName>
    <definedName name="NAGA">#REF!</definedName>
    <definedName name="NAMA">'[34]K.1.1.1 HGU'!#REF!</definedName>
    <definedName name="NARTO">#REF!</definedName>
    <definedName name="Neraca_okt">#REF!</definedName>
    <definedName name="Net_Income">[20]SAD!$I$34</definedName>
    <definedName name="new">[41]TBM!#REF!</definedName>
    <definedName name="NIGHT">#REF!</definedName>
    <definedName name="nm">#REF!</definedName>
    <definedName name="NOTESPAYABLE">#REF!</definedName>
    <definedName name="NOVHO">'[16]HO Data'!$Y$7:$AA$573</definedName>
    <definedName name="Num_Pmt_Per_Year">#REF!</definedName>
    <definedName name="O">#N/A</definedName>
    <definedName name="OCTHO">'[16]HO Data'!$U$7:$W$573</definedName>
    <definedName name="oo" hidden="1">#REF!</definedName>
    <definedName name="opini">#REF!</definedName>
    <definedName name="OTHADVANCEFORINVESTMENT">#REF!</definedName>
    <definedName name="OTHADVANCEFORPURCHASE">#REF!</definedName>
    <definedName name="OTHASSETNOTUSED">#REF!</definedName>
    <definedName name="OTHBANKGUARANTEE">#REF!</definedName>
    <definedName name="OTHBONDSINGKINGFUND">#REF!</definedName>
    <definedName name="OTHBUSINESSDEVELPMENTPROJECT">#REF!</definedName>
    <definedName name="OTHDEFCHARGE">#REF!</definedName>
    <definedName name="OTHDEFERREDPROJECT">#REF!</definedName>
    <definedName name="OTHDEPOSITRECEIVABLE">#REF!</definedName>
    <definedName name="OTHDUEFROMPLASMAPROJECT">#REF!</definedName>
    <definedName name="OTHER_INDIRECT">#REF!</definedName>
    <definedName name="Others_Income">[22]Ist!#REF!</definedName>
    <definedName name="OTHGUARANTEELC">#REF!</definedName>
    <definedName name="OTHLOANTOEMPLOYEE">#REF!</definedName>
    <definedName name="OTHOTHER">#REF!</definedName>
    <definedName name="OTHPREOPERATINGEXPENSE">#REF!</definedName>
    <definedName name="OTHRESTRICTEDFUND">#REF!</definedName>
    <definedName name="OTHSECURITYDEPOSIT">#REF!</definedName>
    <definedName name="OTHSEEDLING">#REF!</definedName>
    <definedName name="OTHTAXREFUND">#REF!</definedName>
    <definedName name="P">#N/A</definedName>
    <definedName name="PAGEALL">#REF!</definedName>
    <definedName name="PAGEBS">#REF!</definedName>
    <definedName name="PAGEIS">#REF!</definedName>
    <definedName name="PAIDUPCAPITAL">#REF!</definedName>
    <definedName name="Pay_Date">#REF!</definedName>
    <definedName name="Pay_Num">#REF!</definedName>
    <definedName name="PENY">#REF!</definedName>
    <definedName name="piko">[13]Sales!$A$7:$AW$7</definedName>
    <definedName name="piut">[42]TBM!#REF!</definedName>
    <definedName name="pjang">[13]AVG!$A$7:$AW$7</definedName>
    <definedName name="PKBN">[43]TBM!#REF!</definedName>
    <definedName name="PLANT_I">[39]TBM!#REF!</definedName>
    <definedName name="PLL">#REF!</definedName>
    <definedName name="PLTI">[43]TBM!#REF!</definedName>
    <definedName name="pph" hidden="1">#REF!</definedName>
    <definedName name="PRE">IF([40]!Loan_Amount*[40]!Interest_Rate*[40]!Loan_Years*[40]!Loan_Start&gt;0,1,0)</definedName>
    <definedName name="PREPAIDEXPENSES">#REF!</definedName>
    <definedName name="PREPAIDTAX">#REF!</definedName>
    <definedName name="Princ">#REF!</definedName>
    <definedName name="principle">[13]Stock!$A$98:$AW$98</definedName>
    <definedName name="_xlnm.Print_Area">#REF!</definedName>
    <definedName name="Print_Area_MI">#REF!</definedName>
    <definedName name="_xlnm.Print_Titles">#REF!</definedName>
    <definedName name="Print_Titles_MI">#REF!</definedName>
    <definedName name="PROJECTINPROGRESS">#REF!</definedName>
    <definedName name="Q">#N/A</definedName>
    <definedName name="rata">[13]AVG!$A$7:$AW$91</definedName>
    <definedName name="Rata2">[38]AVG!$A$7:$AV$88</definedName>
    <definedName name="rate">#REF!</definedName>
    <definedName name="RawData">#REF!</definedName>
    <definedName name="RawHeader">#REF!</definedName>
    <definedName name="RAYON">#REF!</definedName>
    <definedName name="READJDUETOASSETSREVALUATION">#REF!</definedName>
    <definedName name="READJDUETOSHIFTOFDEFTAX">#REF!</definedName>
    <definedName name="READJDUETOTRANSLATIONOFBEGYEAR">#REF!</definedName>
    <definedName name="READJUSTMENT">#REF!</definedName>
    <definedName name="Receivable">'[21]BS-RTI'!#REF!</definedName>
    <definedName name="Recv.Payb.2000">'[44]BS final'!$A$3:$Y$53</definedName>
    <definedName name="red">#REF!</definedName>
    <definedName name="RENGATLE12">#REF!</definedName>
    <definedName name="RETAINEDEARNINGS">#REF!</definedName>
    <definedName name="Retur">#REF!</definedName>
    <definedName name="Reversing_Errors_PY">[20]SAD!$H$20</definedName>
    <definedName name="Reversing_Judgments_PY">[20]SAD!$H$30</definedName>
    <definedName name="rged">#REF!</definedName>
    <definedName name="RL_Okt">#REF!</definedName>
    <definedName name="RUDI">#REF!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TU">#REF!</definedName>
    <definedName name="SBS">'[45]OTHER INCOME &amp; BY PERDIVISI'!$B$1:$I$65536</definedName>
    <definedName name="sby">#REF!</definedName>
    <definedName name="sbyarif">#REF!</definedName>
    <definedName name="Sched_Pay">#REF!</definedName>
    <definedName name="Scheduled_Extra_Payments">#REF!</definedName>
    <definedName name="Scheduled_Interest_Rate">#REF!</definedName>
    <definedName name="Scheduled_Monthly_Payment">#REF!</definedName>
    <definedName name="SDGFDG">#REF!</definedName>
    <definedName name="SECURITIESPAYABLE">#REF!</definedName>
    <definedName name="see">'[32]Other charges (income)'!#REF!</definedName>
    <definedName name="SEPHO">'[16]HO Data'!$Q$7:$S$573</definedName>
    <definedName name="sept">#REF!</definedName>
    <definedName name="SHORTERMINVESTMENT">#REF!</definedName>
    <definedName name="SHORTERMLOAN">#REF!</definedName>
    <definedName name="sip">[46]TBM!#REF!</definedName>
    <definedName name="Sisca0901">[47]Sheet1!$D$2:$D$393</definedName>
    <definedName name="ss">'[32]Other charges (income)'!#REF!</definedName>
    <definedName name="SUSAN">#REF!</definedName>
    <definedName name="TABEL">#REF!</definedName>
    <definedName name="Tax_Rate">[20]SAD!$I$33</definedName>
    <definedName name="TAXESPAYABLE">#REF!</definedName>
    <definedName name="TB">[48]TB!$A$3:$H$338</definedName>
    <definedName name="TB_WBS1">#REF!</definedName>
    <definedName name="TB_WBS2">#REF!</definedName>
    <definedName name="TBM">#REF!</definedName>
    <definedName name="TBWBS1">#REF!</definedName>
    <definedName name="TBWBS2">#REF!</definedName>
    <definedName name="TBWPL">#REF!</definedName>
    <definedName name="TEAST">#REF!</definedName>
    <definedName name="TEST">#REF!</definedName>
    <definedName name="TEST0">#REF!</definedName>
    <definedName name="TEST1">#REF!</definedName>
    <definedName name="TEST2">#REF!</definedName>
    <definedName name="TEST3">#REF!</definedName>
    <definedName name="TEST4">'[49]AP 31.12.06'!#REF!</definedName>
    <definedName name="TESTHKEY">[7]K.6DEPOSIT!#REF!</definedName>
    <definedName name="TESTKEYS">#REF!</definedName>
    <definedName name="TESTVKEY">[7]K.6DEPOSIT!#REF!</definedName>
    <definedName name="TGLPER">'[34]K.1.1.1 HGU'!#REF!</definedName>
    <definedName name="TIGA">#REF!</definedName>
    <definedName name="todate">#REF!</definedName>
    <definedName name="TONO">#REF!</definedName>
    <definedName name="Top">[13]Stock!$A$7:$AW$7</definedName>
    <definedName name="TOT">[33]GLOBAL!$AG$204:$AL$65536</definedName>
    <definedName name="Total_Interest">#REF!</definedName>
    <definedName name="Total_Pay">#REF!</definedName>
    <definedName name="tsa">[8]MOVE!$C$1:$P$1</definedName>
    <definedName name="TSET">#REF!</definedName>
    <definedName name="Turnaround">[20]SAD!$E$45</definedName>
    <definedName name="UDIN">#REF!</definedName>
    <definedName name="UNEARNEDINCOME">#REF!</definedName>
    <definedName name="unnamed">[50]HO!#REF!</definedName>
    <definedName name="unnamed_0">[50]HO!#REF!</definedName>
    <definedName name="UNREALIZEDPROFIT">#REF!</definedName>
    <definedName name="W">IF([40]!Loan_Amount*[40]!Interest_Rate*[40]!Loan_Years*[40]!Loan_Start&gt;0,1,0)</definedName>
    <definedName name="w100000000000000000">[51]EQ!$W$338</definedName>
    <definedName name="WPL">#REF!</definedName>
    <definedName name="Ws">[25]Worksheet!$B$11:$AN$789</definedName>
    <definedName name="ww">'[32]Other charges (income)'!#REF!</definedName>
    <definedName name="xACADAPTOR">#REF!</definedName>
    <definedName name="xCAPACITOR">#REF!</definedName>
    <definedName name="xCONNECTOR">#REF!</definedName>
    <definedName name="xHEATSINK">#REF!</definedName>
    <definedName name="xIC">#REF!</definedName>
    <definedName name="xLED">#REF!</definedName>
    <definedName name="xPCB">#REF!</definedName>
    <definedName name="xPWSWITCH">#REF!</definedName>
    <definedName name="xRESISTOR">#REF!</definedName>
    <definedName name="xROMLABEL">#REF!</definedName>
    <definedName name="xSpTrans">#REF!</definedName>
    <definedName name="yang">#REF!</definedName>
    <definedName name="yel">#REF!</definedName>
    <definedName name="Ytd">[10]table!$A$3:$D$14</definedName>
    <definedName name="YULI">#REF!</definedName>
    <definedName name="yuyy">'[52]USDt_FS(4)'!$B$84:XEV$133</definedName>
    <definedName name="yyy">[52]table!$A$3:$D$14</definedName>
    <definedName name="zCA5">#REF!</definedName>
    <definedName name="zCA5E">#REF!</definedName>
    <definedName name="zCN3">#REF!</definedName>
    <definedName name="zCN4">#REF!</definedName>
    <definedName name="zCP115V2">#REF!</definedName>
    <definedName name="zCP175">#REF!</definedName>
    <definedName name="zCP95">#REF!</definedName>
    <definedName name="zES4">#REF!</definedName>
    <definedName name="zMP4">#REF!</definedName>
    <definedName name="zPE3CL20">#REF!</definedName>
    <definedName name="zPNCN2">#REF!</definedName>
    <definedName name="zSE1">#REF!</definedName>
    <definedName name="zSE2">#REF!</definedName>
    <definedName name="クエリー1">#REF!</definedName>
    <definedName name="クエリー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6" i="19" l="1"/>
  <c r="O15" i="19"/>
  <c r="O14" i="19"/>
  <c r="O13" i="19"/>
  <c r="O12" i="19"/>
  <c r="O11" i="19"/>
  <c r="O10" i="19"/>
  <c r="O9" i="19"/>
  <c r="Y206" i="11"/>
  <c r="W206" i="11"/>
  <c r="U206" i="11"/>
  <c r="R206" i="11"/>
  <c r="R204" i="11"/>
  <c r="Y202" i="11"/>
  <c r="Y201" i="11"/>
  <c r="Y200" i="11"/>
  <c r="Y199" i="11"/>
  <c r="Y198" i="11"/>
  <c r="Y197" i="11"/>
  <c r="Y196" i="11"/>
  <c r="Y195" i="11"/>
  <c r="Y194" i="11"/>
  <c r="W202" i="11"/>
  <c r="W201" i="11"/>
  <c r="W200" i="11"/>
  <c r="W199" i="11"/>
  <c r="W198" i="11"/>
  <c r="W197" i="11"/>
  <c r="W196" i="11"/>
  <c r="W195" i="11"/>
  <c r="W194" i="11"/>
  <c r="U202" i="11"/>
  <c r="U201" i="11"/>
  <c r="U200" i="11"/>
  <c r="U199" i="11"/>
  <c r="U198" i="11"/>
  <c r="U197" i="11"/>
  <c r="U196" i="11"/>
  <c r="U195" i="11"/>
  <c r="U194" i="11"/>
  <c r="R202" i="11"/>
  <c r="R201" i="11"/>
  <c r="R200" i="11"/>
  <c r="R199" i="11"/>
  <c r="R198" i="11"/>
  <c r="R197" i="11"/>
  <c r="R196" i="11"/>
  <c r="R195" i="11"/>
  <c r="R194" i="11"/>
  <c r="P194" i="11"/>
  <c r="P202" i="11"/>
  <c r="O206" i="11"/>
  <c r="N206" i="11"/>
  <c r="M206" i="11"/>
  <c r="L206" i="11"/>
  <c r="L204" i="11"/>
  <c r="J206" i="11"/>
  <c r="H206" i="11"/>
  <c r="F206" i="11"/>
  <c r="C206" i="11"/>
  <c r="C204" i="11"/>
  <c r="P201" i="11"/>
  <c r="P200" i="11"/>
  <c r="P199" i="11"/>
  <c r="P198" i="11"/>
  <c r="P197" i="11"/>
  <c r="P196" i="11"/>
  <c r="P195" i="11"/>
  <c r="O202" i="11"/>
  <c r="O201" i="11"/>
  <c r="O200" i="11"/>
  <c r="O199" i="11"/>
  <c r="O198" i="11"/>
  <c r="O197" i="11"/>
  <c r="O196" i="11"/>
  <c r="O195" i="11"/>
  <c r="O194" i="11"/>
  <c r="N202" i="11"/>
  <c r="N201" i="11"/>
  <c r="N200" i="11"/>
  <c r="N199" i="11"/>
  <c r="N198" i="11"/>
  <c r="N197" i="11"/>
  <c r="N196" i="11"/>
  <c r="N195" i="11"/>
  <c r="N194" i="11"/>
  <c r="M202" i="11"/>
  <c r="M201" i="11"/>
  <c r="M200" i="11"/>
  <c r="M199" i="11"/>
  <c r="M198" i="11"/>
  <c r="M197" i="11"/>
  <c r="M196" i="11"/>
  <c r="M195" i="11"/>
  <c r="M194" i="11"/>
  <c r="L202" i="11"/>
  <c r="L201" i="11"/>
  <c r="L200" i="11"/>
  <c r="L199" i="11"/>
  <c r="L198" i="11"/>
  <c r="L197" i="11"/>
  <c r="L196" i="11"/>
  <c r="L195" i="11"/>
  <c r="L194" i="11"/>
  <c r="J202" i="11"/>
  <c r="J201" i="11"/>
  <c r="J200" i="11"/>
  <c r="J199" i="11"/>
  <c r="J198" i="11"/>
  <c r="J197" i="11"/>
  <c r="J196" i="11"/>
  <c r="J195" i="11"/>
  <c r="J194" i="11"/>
  <c r="H202" i="11"/>
  <c r="H201" i="11"/>
  <c r="H200" i="11"/>
  <c r="H199" i="11"/>
  <c r="H198" i="11"/>
  <c r="H197" i="11"/>
  <c r="H196" i="11"/>
  <c r="H195" i="11"/>
  <c r="H194" i="11"/>
  <c r="F202" i="11"/>
  <c r="F201" i="11"/>
  <c r="F200" i="11"/>
  <c r="F199" i="11"/>
  <c r="F198" i="11"/>
  <c r="F197" i="11"/>
  <c r="F196" i="11"/>
  <c r="F195" i="11"/>
  <c r="F194" i="11"/>
  <c r="C202" i="11"/>
  <c r="C201" i="11"/>
  <c r="C200" i="11"/>
  <c r="C199" i="11"/>
  <c r="C198" i="11"/>
  <c r="C197" i="11"/>
  <c r="C196" i="11"/>
  <c r="C195" i="11"/>
  <c r="C194" i="11"/>
  <c r="P185" i="11" l="1"/>
  <c r="O25" i="18" l="1"/>
  <c r="O24" i="18"/>
  <c r="O23" i="18"/>
  <c r="O22" i="18"/>
  <c r="O21" i="18"/>
  <c r="O20" i="18"/>
  <c r="O19" i="18"/>
  <c r="O18" i="18"/>
  <c r="O27" i="18" s="1"/>
  <c r="O28" i="18" s="1"/>
  <c r="O29" i="18" s="1"/>
  <c r="Q7" i="10"/>
  <c r="Q11" i="10"/>
  <c r="Q9" i="10"/>
  <c r="P73" i="7"/>
  <c r="P72" i="7"/>
  <c r="P71" i="7"/>
  <c r="P69" i="7"/>
  <c r="P68" i="7"/>
  <c r="P67" i="7"/>
  <c r="P59" i="7"/>
  <c r="P49" i="7"/>
  <c r="P48" i="7"/>
  <c r="P47" i="7"/>
  <c r="P46" i="7"/>
  <c r="P44" i="7"/>
  <c r="P41" i="7"/>
  <c r="P39" i="7"/>
  <c r="P31" i="7"/>
  <c r="P30" i="7"/>
  <c r="P29" i="7"/>
  <c r="P28" i="7"/>
  <c r="P27" i="7"/>
  <c r="P25" i="7"/>
  <c r="P24" i="7"/>
  <c r="P8" i="7"/>
  <c r="P17" i="7"/>
  <c r="P16" i="7"/>
  <c r="P15" i="7"/>
  <c r="P13" i="7"/>
  <c r="P11" i="7"/>
  <c r="P10" i="7"/>
  <c r="AP21" i="6"/>
  <c r="AP20" i="6"/>
  <c r="AP19" i="6"/>
  <c r="AP14" i="6"/>
  <c r="AP13" i="6"/>
  <c r="AP9" i="6"/>
  <c r="AP8" i="6"/>
  <c r="AK21" i="6"/>
  <c r="AK20" i="6"/>
  <c r="AJ20" i="6"/>
  <c r="AK19" i="6"/>
  <c r="AJ19" i="6"/>
  <c r="AK14" i="6"/>
  <c r="AJ14" i="6"/>
  <c r="AK13" i="6"/>
  <c r="AJ13" i="6"/>
  <c r="AK9" i="6"/>
  <c r="AJ9" i="6"/>
  <c r="AK8" i="6"/>
  <c r="AJ8" i="6"/>
  <c r="O7" i="19" l="1"/>
  <c r="O5" i="19"/>
  <c r="O18" i="19" l="1"/>
  <c r="O19" i="19" s="1"/>
  <c r="O6" i="19"/>
  <c r="AP33" i="13"/>
  <c r="AP32" i="13"/>
  <c r="AP31" i="13"/>
  <c r="AP30" i="13"/>
  <c r="AP24" i="13"/>
  <c r="AP23" i="13"/>
  <c r="AP19" i="13"/>
  <c r="AP15" i="13"/>
  <c r="AP14" i="13"/>
  <c r="AP13" i="13"/>
  <c r="AP12" i="13"/>
  <c r="AP11" i="13"/>
  <c r="AP10" i="13"/>
  <c r="AP9" i="13"/>
  <c r="O11" i="18"/>
  <c r="O10" i="18"/>
  <c r="O9" i="18"/>
  <c r="O7" i="18"/>
  <c r="O6" i="18"/>
  <c r="O5" i="18"/>
  <c r="P81" i="14" l="1"/>
  <c r="P80" i="14"/>
  <c r="P79" i="14"/>
  <c r="O12" i="18"/>
  <c r="Q11" i="17"/>
  <c r="Q9" i="17"/>
  <c r="Q7" i="17"/>
  <c r="P71" i="14"/>
  <c r="P67" i="14"/>
  <c r="P66" i="14"/>
  <c r="P65" i="14"/>
  <c r="P57" i="14"/>
  <c r="P53" i="14"/>
  <c r="P47" i="14"/>
  <c r="P46" i="14"/>
  <c r="P45" i="14"/>
  <c r="P44" i="14"/>
  <c r="P43" i="14"/>
  <c r="P42" i="14" l="1"/>
  <c r="P41" i="14"/>
  <c r="P39" i="14"/>
  <c r="P30" i="14"/>
  <c r="P28" i="14"/>
  <c r="P27" i="14"/>
  <c r="P25" i="14"/>
  <c r="P24" i="14"/>
  <c r="P17" i="14"/>
  <c r="P16" i="14"/>
  <c r="P15" i="14"/>
  <c r="O13" i="18" s="1"/>
  <c r="P14" i="14"/>
  <c r="P11" i="14"/>
  <c r="P10" i="14"/>
  <c r="P8" i="14"/>
  <c r="AK33" i="13" l="1"/>
  <c r="AK32" i="13"/>
  <c r="AK31" i="13"/>
  <c r="AL31" i="13" s="1"/>
  <c r="AK30" i="13"/>
  <c r="AJ33" i="13"/>
  <c r="AJ32" i="13"/>
  <c r="AJ31" i="13"/>
  <c r="AJ30" i="13"/>
  <c r="AK24" i="13"/>
  <c r="AJ24" i="13"/>
  <c r="AK23" i="13"/>
  <c r="AJ23" i="13"/>
  <c r="AK19" i="13"/>
  <c r="AJ19" i="13"/>
  <c r="AK15" i="13"/>
  <c r="AJ15" i="13"/>
  <c r="AK14" i="13"/>
  <c r="AJ14" i="13"/>
  <c r="AK13" i="13"/>
  <c r="AJ13" i="13"/>
  <c r="AK12" i="13"/>
  <c r="AJ12" i="13"/>
  <c r="AK11" i="13"/>
  <c r="AJ11" i="13"/>
  <c r="AL11" i="13" s="1"/>
  <c r="AK10" i="13"/>
  <c r="AJ10" i="13"/>
  <c r="AK9" i="13"/>
  <c r="AJ9" i="13"/>
  <c r="Q8" i="19"/>
  <c r="P8" i="19"/>
  <c r="Q8" i="18"/>
  <c r="P8" i="18"/>
  <c r="S204" i="11"/>
  <c r="N204" i="11"/>
  <c r="J204" i="11"/>
  <c r="D204" i="11"/>
  <c r="X202" i="11"/>
  <c r="I202" i="11"/>
  <c r="S200" i="11"/>
  <c r="T200" i="11" s="1"/>
  <c r="D200" i="11"/>
  <c r="E200" i="11" s="1"/>
  <c r="S199" i="11"/>
  <c r="T199" i="11" s="1"/>
  <c r="I199" i="11"/>
  <c r="S198" i="11"/>
  <c r="T198" i="11" s="1"/>
  <c r="D198" i="11"/>
  <c r="E198" i="11" s="1"/>
  <c r="S197" i="11"/>
  <c r="T197" i="11" s="1"/>
  <c r="Z196" i="11"/>
  <c r="V196" i="11"/>
  <c r="G196" i="11"/>
  <c r="S195" i="11"/>
  <c r="T195" i="11" s="1"/>
  <c r="D195" i="11"/>
  <c r="E195" i="11" s="1"/>
  <c r="Q13" i="10"/>
  <c r="P76" i="7"/>
  <c r="P70" i="7"/>
  <c r="P74" i="7" s="1"/>
  <c r="P58" i="7"/>
  <c r="P57" i="7"/>
  <c r="P55" i="7"/>
  <c r="P51" i="7"/>
  <c r="P45" i="7"/>
  <c r="P42" i="7"/>
  <c r="P26" i="7"/>
  <c r="P23" i="7"/>
  <c r="P19" i="7"/>
  <c r="P18" i="7"/>
  <c r="P14" i="7"/>
  <c r="P12" i="7"/>
  <c r="P9" i="7"/>
  <c r="AJ21" i="6"/>
  <c r="AJ23" i="6" s="1"/>
  <c r="AL20" i="6"/>
  <c r="AL19" i="6"/>
  <c r="AK23" i="6"/>
  <c r="AL14" i="6"/>
  <c r="AL13" i="6"/>
  <c r="AL9" i="6"/>
  <c r="AK10" i="6"/>
  <c r="AJ10" i="6"/>
  <c r="Q13" i="17"/>
  <c r="P78" i="14"/>
  <c r="P70" i="14"/>
  <c r="P69" i="14"/>
  <c r="P56" i="14"/>
  <c r="P55" i="14"/>
  <c r="P49" i="14"/>
  <c r="P50" i="14" s="1"/>
  <c r="P48" i="14"/>
  <c r="P31" i="14"/>
  <c r="P26" i="14"/>
  <c r="P23" i="14"/>
  <c r="P19" i="14"/>
  <c r="P20" i="14"/>
  <c r="N25" i="18"/>
  <c r="P25" i="18" s="1"/>
  <c r="N24" i="18"/>
  <c r="P24" i="18" s="1"/>
  <c r="N23" i="18"/>
  <c r="P23" i="18" s="1"/>
  <c r="N22" i="18"/>
  <c r="P22" i="18" s="1"/>
  <c r="N21" i="18"/>
  <c r="P21" i="18" s="1"/>
  <c r="N20" i="18"/>
  <c r="P20" i="18" s="1"/>
  <c r="N19" i="18"/>
  <c r="P19" i="18" s="1"/>
  <c r="N18" i="18"/>
  <c r="P18" i="18" s="1"/>
  <c r="O48" i="7"/>
  <c r="N16" i="19"/>
  <c r="P16" i="19" s="1"/>
  <c r="N15" i="19"/>
  <c r="P15" i="19" s="1"/>
  <c r="N14" i="19"/>
  <c r="P14" i="19" s="1"/>
  <c r="N13" i="19"/>
  <c r="P13" i="19" s="1"/>
  <c r="N12" i="19"/>
  <c r="P12" i="19" s="1"/>
  <c r="N11" i="19"/>
  <c r="P11" i="19" s="1"/>
  <c r="N10" i="19"/>
  <c r="P10" i="19" s="1"/>
  <c r="N9" i="19"/>
  <c r="P9" i="19" s="1"/>
  <c r="R187" i="11"/>
  <c r="Y185" i="11"/>
  <c r="W185" i="11"/>
  <c r="U185" i="11"/>
  <c r="R185" i="11"/>
  <c r="Y184" i="11"/>
  <c r="W184" i="11"/>
  <c r="U184" i="11"/>
  <c r="R184" i="11"/>
  <c r="Y183" i="11"/>
  <c r="W183" i="11"/>
  <c r="U183" i="11"/>
  <c r="R183" i="11"/>
  <c r="S183" i="11" s="1"/>
  <c r="T183" i="11" s="1"/>
  <c r="Y182" i="11"/>
  <c r="W182" i="11"/>
  <c r="U182" i="11"/>
  <c r="R182" i="11"/>
  <c r="Y181" i="11"/>
  <c r="W181" i="11"/>
  <c r="U181" i="11"/>
  <c r="R181" i="11"/>
  <c r="Y180" i="11"/>
  <c r="W180" i="11"/>
  <c r="U180" i="11"/>
  <c r="R180" i="11"/>
  <c r="S180" i="11" s="1"/>
  <c r="T180" i="11" s="1"/>
  <c r="Y179" i="11"/>
  <c r="W179" i="11"/>
  <c r="U179" i="11"/>
  <c r="R179" i="11"/>
  <c r="Y178" i="11"/>
  <c r="W178" i="11"/>
  <c r="U178" i="11"/>
  <c r="R178" i="11"/>
  <c r="Y177" i="11"/>
  <c r="W177" i="11"/>
  <c r="U177" i="11"/>
  <c r="R177" i="11"/>
  <c r="L187" i="11"/>
  <c r="C187" i="11"/>
  <c r="O185" i="11"/>
  <c r="N185" i="11"/>
  <c r="M185" i="11"/>
  <c r="L185" i="11"/>
  <c r="J185" i="11"/>
  <c r="K185" i="11" s="1"/>
  <c r="H185" i="11"/>
  <c r="I185" i="11" s="1"/>
  <c r="F185" i="11"/>
  <c r="C185" i="11"/>
  <c r="P184" i="11"/>
  <c r="O184" i="11"/>
  <c r="N184" i="11"/>
  <c r="M184" i="11"/>
  <c r="L184" i="11"/>
  <c r="J184" i="11"/>
  <c r="H184" i="11"/>
  <c r="F184" i="11"/>
  <c r="C184" i="11"/>
  <c r="D184" i="11" s="1"/>
  <c r="E184" i="11" s="1"/>
  <c r="P183" i="11"/>
  <c r="O183" i="11"/>
  <c r="N183" i="11"/>
  <c r="M183" i="11"/>
  <c r="L183" i="11"/>
  <c r="J183" i="11"/>
  <c r="H183" i="11"/>
  <c r="F183" i="11"/>
  <c r="C183" i="11"/>
  <c r="D183" i="11" s="1"/>
  <c r="E183" i="11" s="1"/>
  <c r="P182" i="11"/>
  <c r="O182" i="11"/>
  <c r="N182" i="11"/>
  <c r="M182" i="11"/>
  <c r="L182" i="11"/>
  <c r="J182" i="11"/>
  <c r="H182" i="11"/>
  <c r="F182" i="11"/>
  <c r="C182" i="11"/>
  <c r="P181" i="11"/>
  <c r="O181" i="11"/>
  <c r="N181" i="11"/>
  <c r="M181" i="11"/>
  <c r="L181" i="11"/>
  <c r="J181" i="11"/>
  <c r="H181" i="11"/>
  <c r="F181" i="11"/>
  <c r="C181" i="11"/>
  <c r="D181" i="11" s="1"/>
  <c r="E181" i="11" s="1"/>
  <c r="P180" i="11"/>
  <c r="O180" i="11"/>
  <c r="N180" i="11"/>
  <c r="M180" i="11"/>
  <c r="L180" i="11"/>
  <c r="J180" i="11"/>
  <c r="H180" i="11"/>
  <c r="F180" i="11"/>
  <c r="C180" i="11"/>
  <c r="D180" i="11" s="1"/>
  <c r="E180" i="11" s="1"/>
  <c r="P179" i="11"/>
  <c r="O179" i="11"/>
  <c r="N179" i="11"/>
  <c r="M179" i="11"/>
  <c r="L179" i="11"/>
  <c r="J179" i="11"/>
  <c r="H179" i="11"/>
  <c r="F179" i="11"/>
  <c r="C179" i="11"/>
  <c r="P178" i="11"/>
  <c r="O178" i="11"/>
  <c r="N178" i="11"/>
  <c r="M178" i="11"/>
  <c r="L178" i="11"/>
  <c r="J178" i="11"/>
  <c r="H178" i="11"/>
  <c r="F178" i="11"/>
  <c r="C178" i="11"/>
  <c r="K178" i="11" s="1"/>
  <c r="O177" i="11"/>
  <c r="N177" i="11"/>
  <c r="M177" i="11"/>
  <c r="L177" i="11"/>
  <c r="J177" i="11"/>
  <c r="H177" i="11"/>
  <c r="F177" i="11"/>
  <c r="C177" i="11"/>
  <c r="P168" i="11"/>
  <c r="X179" i="11" l="1"/>
  <c r="X201" i="11"/>
  <c r="X199" i="11"/>
  <c r="O203" i="11"/>
  <c r="O205" i="11" s="1"/>
  <c r="P60" i="7"/>
  <c r="X178" i="11"/>
  <c r="X185" i="11"/>
  <c r="D199" i="11"/>
  <c r="E199" i="11" s="1"/>
  <c r="P73" i="14"/>
  <c r="P75" i="14" s="1"/>
  <c r="G178" i="11"/>
  <c r="S182" i="11"/>
  <c r="T182" i="11" s="1"/>
  <c r="P77" i="7"/>
  <c r="P203" i="11"/>
  <c r="P205" i="11" s="1"/>
  <c r="P206" i="11" s="1"/>
  <c r="I182" i="11"/>
  <c r="X196" i="11"/>
  <c r="X197" i="11"/>
  <c r="V198" i="11"/>
  <c r="V199" i="11"/>
  <c r="Z178" i="11"/>
  <c r="Z197" i="11"/>
  <c r="X198" i="11"/>
  <c r="V182" i="11"/>
  <c r="Z198" i="11"/>
  <c r="S201" i="11"/>
  <c r="T201" i="11" s="1"/>
  <c r="V202" i="11"/>
  <c r="Z202" i="11"/>
  <c r="I181" i="11"/>
  <c r="I196" i="11"/>
  <c r="I198" i="11"/>
  <c r="Z201" i="11"/>
  <c r="I178" i="11"/>
  <c r="Z179" i="11"/>
  <c r="P52" i="7"/>
  <c r="P62" i="7" s="1"/>
  <c r="K200" i="11"/>
  <c r="I201" i="11"/>
  <c r="G202" i="11"/>
  <c r="K201" i="11"/>
  <c r="X180" i="11"/>
  <c r="K202" i="11"/>
  <c r="G182" i="11"/>
  <c r="X182" i="11"/>
  <c r="C203" i="11"/>
  <c r="C205" i="11" s="1"/>
  <c r="Z199" i="11"/>
  <c r="Z182" i="11"/>
  <c r="G199" i="11"/>
  <c r="K196" i="11"/>
  <c r="K199" i="11"/>
  <c r="Z180" i="11"/>
  <c r="G179" i="11"/>
  <c r="I179" i="11"/>
  <c r="K182" i="11"/>
  <c r="K179" i="11"/>
  <c r="P33" i="14"/>
  <c r="P35" i="14" s="1"/>
  <c r="G198" i="11"/>
  <c r="D201" i="11"/>
  <c r="E201" i="11" s="1"/>
  <c r="K181" i="11"/>
  <c r="K198" i="11"/>
  <c r="G201" i="11"/>
  <c r="D185" i="11"/>
  <c r="E185" i="11" s="1"/>
  <c r="S181" i="11"/>
  <c r="T181" i="11" s="1"/>
  <c r="N203" i="11"/>
  <c r="N205" i="11" s="1"/>
  <c r="AL23" i="6"/>
  <c r="AL13" i="13"/>
  <c r="AL19" i="13"/>
  <c r="AL23" i="13"/>
  <c r="AL12" i="13"/>
  <c r="P20" i="7"/>
  <c r="P33" i="7"/>
  <c r="P58" i="14"/>
  <c r="P60" i="14" s="1"/>
  <c r="P88" i="14" s="1"/>
  <c r="AK34" i="13"/>
  <c r="AL33" i="13"/>
  <c r="AJ34" i="13"/>
  <c r="AL34" i="13" s="1"/>
  <c r="AK26" i="13"/>
  <c r="AJ26" i="13"/>
  <c r="AL26" i="13" s="1"/>
  <c r="AL10" i="13"/>
  <c r="AJ17" i="13"/>
  <c r="AJ20" i="13" s="1"/>
  <c r="AJ27" i="13" s="1"/>
  <c r="AL14" i="13"/>
  <c r="AL15" i="13"/>
  <c r="AL9" i="13"/>
  <c r="AK17" i="13"/>
  <c r="AK20" i="13" s="1"/>
  <c r="D197" i="11"/>
  <c r="E197" i="11" s="1"/>
  <c r="Z194" i="11"/>
  <c r="S194" i="11"/>
  <c r="G197" i="11"/>
  <c r="V194" i="11"/>
  <c r="I197" i="11"/>
  <c r="X194" i="11"/>
  <c r="K197" i="11"/>
  <c r="K194" i="11"/>
  <c r="D194" i="11"/>
  <c r="U203" i="11"/>
  <c r="V200" i="11"/>
  <c r="R203" i="11"/>
  <c r="R205" i="11" s="1"/>
  <c r="G194" i="11"/>
  <c r="V195" i="11"/>
  <c r="X200" i="11"/>
  <c r="I194" i="11"/>
  <c r="F203" i="11"/>
  <c r="W203" i="11"/>
  <c r="X195" i="11"/>
  <c r="Z200" i="11"/>
  <c r="G195" i="11"/>
  <c r="Y203" i="11"/>
  <c r="L203" i="11"/>
  <c r="L205" i="11" s="1"/>
  <c r="H203" i="11"/>
  <c r="I195" i="11"/>
  <c r="G200" i="11"/>
  <c r="V201" i="11"/>
  <c r="M203" i="11"/>
  <c r="M205" i="11" s="1"/>
  <c r="J203" i="11"/>
  <c r="V197" i="11"/>
  <c r="I200" i="11"/>
  <c r="K195" i="11"/>
  <c r="Z195" i="11"/>
  <c r="D202" i="11"/>
  <c r="E202" i="11" s="1"/>
  <c r="S202" i="11"/>
  <c r="T202" i="11" s="1"/>
  <c r="D196" i="11"/>
  <c r="E196" i="11" s="1"/>
  <c r="S196" i="11"/>
  <c r="T196" i="11" s="1"/>
  <c r="AJ11" i="6"/>
  <c r="AJ16" i="6"/>
  <c r="AL10" i="6"/>
  <c r="AK16" i="6"/>
  <c r="AK11" i="6"/>
  <c r="AL8" i="6"/>
  <c r="P86" i="14"/>
  <c r="P85" i="14"/>
  <c r="AL24" i="13"/>
  <c r="V183" i="11"/>
  <c r="G184" i="11"/>
  <c r="X183" i="11"/>
  <c r="G181" i="11"/>
  <c r="I184" i="11"/>
  <c r="V180" i="11"/>
  <c r="Z183" i="11"/>
  <c r="Z184" i="11"/>
  <c r="G180" i="11"/>
  <c r="K183" i="11"/>
  <c r="Z181" i="11"/>
  <c r="K180" i="11"/>
  <c r="K184" i="11"/>
  <c r="I183" i="11"/>
  <c r="X181" i="11"/>
  <c r="D182" i="11"/>
  <c r="E182" i="11" s="1"/>
  <c r="G185" i="11"/>
  <c r="V179" i="11"/>
  <c r="G183" i="11"/>
  <c r="V178" i="11"/>
  <c r="V181" i="11"/>
  <c r="I180" i="11"/>
  <c r="V185" i="11"/>
  <c r="D179" i="11"/>
  <c r="E179" i="11" s="1"/>
  <c r="Z185" i="11"/>
  <c r="S184" i="11"/>
  <c r="T184" i="11" s="1"/>
  <c r="X184" i="11"/>
  <c r="V184" i="11"/>
  <c r="S185" i="11"/>
  <c r="T185" i="11" s="1"/>
  <c r="S179" i="11"/>
  <c r="T179" i="11" s="1"/>
  <c r="S178" i="11"/>
  <c r="T178" i="11" s="1"/>
  <c r="D178" i="11"/>
  <c r="E178" i="11" s="1"/>
  <c r="P79" i="7" l="1"/>
  <c r="P35" i="7"/>
  <c r="P80" i="7" s="1"/>
  <c r="AJ21" i="13"/>
  <c r="P84" i="14"/>
  <c r="AL17" i="13"/>
  <c r="AL20" i="13"/>
  <c r="AK27" i="13"/>
  <c r="AK36" i="13" s="1"/>
  <c r="AK21" i="13"/>
  <c r="E194" i="11"/>
  <c r="D203" i="11"/>
  <c r="Y205" i="11"/>
  <c r="Z203" i="11"/>
  <c r="Z205" i="11" s="1"/>
  <c r="W205" i="11"/>
  <c r="X203" i="11"/>
  <c r="X205" i="11" s="1"/>
  <c r="J205" i="11"/>
  <c r="K203" i="11"/>
  <c r="K205" i="11" s="1"/>
  <c r="H205" i="11"/>
  <c r="I203" i="11"/>
  <c r="I205" i="11" s="1"/>
  <c r="U205" i="11"/>
  <c r="V203" i="11"/>
  <c r="G203" i="11"/>
  <c r="F205" i="11"/>
  <c r="T194" i="11"/>
  <c r="S203" i="11"/>
  <c r="AK17" i="6"/>
  <c r="AK25" i="6"/>
  <c r="AL16" i="6"/>
  <c r="AJ17" i="6"/>
  <c r="AJ25" i="6"/>
  <c r="AJ26" i="6" s="1"/>
  <c r="P76" i="14"/>
  <c r="P87" i="14"/>
  <c r="AJ36" i="13"/>
  <c r="AJ37" i="13" s="1"/>
  <c r="AJ28" i="13"/>
  <c r="P7" i="10"/>
  <c r="P11" i="10"/>
  <c r="P9" i="10"/>
  <c r="O76" i="7"/>
  <c r="O73" i="7"/>
  <c r="O72" i="7"/>
  <c r="O71" i="7"/>
  <c r="O69" i="7"/>
  <c r="O68" i="7"/>
  <c r="O67" i="7"/>
  <c r="O59" i="7"/>
  <c r="O57" i="7"/>
  <c r="O55" i="7"/>
  <c r="O51" i="7"/>
  <c r="O49" i="7"/>
  <c r="O47" i="7"/>
  <c r="O46" i="7"/>
  <c r="O44" i="7"/>
  <c r="O41" i="7"/>
  <c r="O39" i="7"/>
  <c r="O31" i="7"/>
  <c r="O30" i="7"/>
  <c r="O29" i="7"/>
  <c r="O28" i="7"/>
  <c r="O27" i="7"/>
  <c r="O25" i="7"/>
  <c r="O24" i="7"/>
  <c r="O8" i="7"/>
  <c r="O17" i="7"/>
  <c r="O16" i="7"/>
  <c r="O15" i="7"/>
  <c r="O13" i="7"/>
  <c r="O11" i="7"/>
  <c r="O10" i="7"/>
  <c r="AL27" i="13" l="1"/>
  <c r="AK28" i="13"/>
  <c r="V205" i="11"/>
  <c r="S205" i="11"/>
  <c r="T205" i="11" s="1"/>
  <c r="T203" i="11"/>
  <c r="G205" i="11"/>
  <c r="D205" i="11"/>
  <c r="E205" i="11" s="1"/>
  <c r="E203" i="11"/>
  <c r="AK26" i="6"/>
  <c r="AL25" i="6"/>
  <c r="AK37" i="13"/>
  <c r="AL36" i="13"/>
  <c r="AH21" i="6"/>
  <c r="AH20" i="6"/>
  <c r="AH19" i="6"/>
  <c r="AG20" i="6"/>
  <c r="AG19" i="6"/>
  <c r="AH14" i="6"/>
  <c r="AH13" i="6"/>
  <c r="AG14" i="6"/>
  <c r="AG13" i="6"/>
  <c r="AH9" i="6"/>
  <c r="AG9" i="6"/>
  <c r="AH8" i="6"/>
  <c r="AG8" i="6"/>
  <c r="D206" i="11" l="1"/>
  <c r="S206" i="11"/>
  <c r="O81" i="14"/>
  <c r="O80" i="14"/>
  <c r="O79" i="14"/>
  <c r="N11" i="18"/>
  <c r="P11" i="18" s="1"/>
  <c r="N10" i="18"/>
  <c r="P10" i="18" s="1"/>
  <c r="N9" i="18"/>
  <c r="P9" i="18" s="1"/>
  <c r="N7" i="18"/>
  <c r="P7" i="18" s="1"/>
  <c r="N6" i="18"/>
  <c r="P6" i="18" s="1"/>
  <c r="N5" i="18"/>
  <c r="P5" i="18" s="1"/>
  <c r="P11" i="17"/>
  <c r="P9" i="17"/>
  <c r="P7" i="17"/>
  <c r="O71" i="14"/>
  <c r="O70" i="14"/>
  <c r="O69" i="14"/>
  <c r="O67" i="14"/>
  <c r="O66" i="14"/>
  <c r="O65" i="14"/>
  <c r="O57" i="14"/>
  <c r="O53" i="14"/>
  <c r="O47" i="14"/>
  <c r="O46" i="14"/>
  <c r="O45" i="14"/>
  <c r="O44" i="14"/>
  <c r="O43" i="14"/>
  <c r="O42" i="14"/>
  <c r="O41" i="14"/>
  <c r="O39" i="14"/>
  <c r="O30" i="14"/>
  <c r="O28" i="14"/>
  <c r="O27" i="14"/>
  <c r="O25" i="14"/>
  <c r="O24" i="14"/>
  <c r="O17" i="14"/>
  <c r="O16" i="14"/>
  <c r="O15" i="14"/>
  <c r="O14" i="14"/>
  <c r="O11" i="14"/>
  <c r="O10" i="14"/>
  <c r="O8" i="14"/>
  <c r="Q15" i="17" s="1"/>
  <c r="Q17" i="17" s="1"/>
  <c r="Q18" i="17" s="1"/>
  <c r="AH33" i="13"/>
  <c r="AG33" i="13"/>
  <c r="AH32" i="13"/>
  <c r="AG32" i="13"/>
  <c r="AH31" i="13"/>
  <c r="AG31" i="13"/>
  <c r="AH30" i="13"/>
  <c r="AG30" i="13"/>
  <c r="AH24" i="13"/>
  <c r="AH23" i="13"/>
  <c r="AG24" i="13"/>
  <c r="AG23" i="13"/>
  <c r="AH19" i="13"/>
  <c r="AG19" i="13"/>
  <c r="AH15" i="13"/>
  <c r="AG15" i="13"/>
  <c r="AH14" i="13"/>
  <c r="AG14" i="13"/>
  <c r="AH13" i="13"/>
  <c r="AG13" i="13"/>
  <c r="AH12" i="13"/>
  <c r="AG12" i="13"/>
  <c r="AH11" i="13"/>
  <c r="AG11" i="13"/>
  <c r="AH10" i="13"/>
  <c r="AG10" i="13"/>
  <c r="AH9" i="13"/>
  <c r="AG9" i="13"/>
  <c r="N7" i="19" l="1"/>
  <c r="P7" i="19" s="1"/>
  <c r="N5" i="19"/>
  <c r="P5" i="19" s="1"/>
  <c r="N17" i="18"/>
  <c r="N12" i="18"/>
  <c r="N13" i="18" s="1"/>
  <c r="S187" i="11"/>
  <c r="N187" i="11"/>
  <c r="J187" i="11"/>
  <c r="D187" i="11"/>
  <c r="W186" i="11"/>
  <c r="Z177" i="11"/>
  <c r="V177" i="11"/>
  <c r="X177" i="11"/>
  <c r="O186" i="11"/>
  <c r="O188" i="11" s="1"/>
  <c r="O189" i="11" s="1"/>
  <c r="K177" i="11"/>
  <c r="G177" i="11"/>
  <c r="I177" i="11"/>
  <c r="P13" i="10"/>
  <c r="O70" i="7"/>
  <c r="O74" i="7" s="1"/>
  <c r="O77" i="7" s="1"/>
  <c r="O58" i="7"/>
  <c r="O45" i="7"/>
  <c r="O42" i="7"/>
  <c r="O26" i="7"/>
  <c r="O23" i="7"/>
  <c r="O19" i="7"/>
  <c r="O18" i="7"/>
  <c r="O14" i="7"/>
  <c r="O12" i="7"/>
  <c r="O9" i="7"/>
  <c r="AG21" i="6"/>
  <c r="AG23" i="6" s="1"/>
  <c r="AI20" i="6"/>
  <c r="AH23" i="6"/>
  <c r="AI14" i="6"/>
  <c r="AI13" i="6"/>
  <c r="AI9" i="6"/>
  <c r="AH10" i="6"/>
  <c r="AG10" i="6"/>
  <c r="P13" i="17"/>
  <c r="O78" i="14"/>
  <c r="O73" i="14"/>
  <c r="O56" i="14"/>
  <c r="O55" i="14"/>
  <c r="O58" i="14" s="1"/>
  <c r="O49" i="14"/>
  <c r="O48" i="14"/>
  <c r="O31" i="14"/>
  <c r="O26" i="14"/>
  <c r="O23" i="14"/>
  <c r="O19" i="14"/>
  <c r="O20" i="14" s="1"/>
  <c r="AI33" i="13"/>
  <c r="AG34" i="13"/>
  <c r="AI31" i="13"/>
  <c r="AH34" i="13"/>
  <c r="AG26" i="13"/>
  <c r="AH26" i="13"/>
  <c r="AI23" i="13"/>
  <c r="AI19" i="13"/>
  <c r="AH17" i="13"/>
  <c r="AH20" i="13" s="1"/>
  <c r="AI15" i="13"/>
  <c r="AI14" i="13"/>
  <c r="AI13" i="13"/>
  <c r="AI12" i="13"/>
  <c r="AI11" i="13"/>
  <c r="AI10" i="13"/>
  <c r="AI9" i="13"/>
  <c r="AG17" i="13"/>
  <c r="AG20" i="13" s="1"/>
  <c r="N16" i="7"/>
  <c r="O60" i="7" l="1"/>
  <c r="O33" i="7"/>
  <c r="O50" i="14"/>
  <c r="O60" i="14" s="1"/>
  <c r="O88" i="14" s="1"/>
  <c r="O20" i="7"/>
  <c r="M186" i="11"/>
  <c r="M188" i="11" s="1"/>
  <c r="M189" i="11" s="1"/>
  <c r="N186" i="11"/>
  <c r="N188" i="11" s="1"/>
  <c r="N189" i="11" s="1"/>
  <c r="U186" i="11"/>
  <c r="U188" i="11" s="1"/>
  <c r="U189" i="11" s="1"/>
  <c r="N27" i="18"/>
  <c r="N28" i="18" s="1"/>
  <c r="O33" i="14"/>
  <c r="O35" i="14" s="1"/>
  <c r="F186" i="11"/>
  <c r="F188" i="11" s="1"/>
  <c r="F189" i="11" s="1"/>
  <c r="H186" i="11"/>
  <c r="H188" i="11" s="1"/>
  <c r="H189" i="11" s="1"/>
  <c r="O52" i="7"/>
  <c r="L186" i="11"/>
  <c r="L188" i="11" s="1"/>
  <c r="L189" i="11" s="1"/>
  <c r="N18" i="19"/>
  <c r="N6" i="19"/>
  <c r="P6" i="19" s="1"/>
  <c r="AI34" i="13"/>
  <c r="AI26" i="13"/>
  <c r="W188" i="11"/>
  <c r="C186" i="11"/>
  <c r="C188" i="11" s="1"/>
  <c r="C189" i="11" s="1"/>
  <c r="R186" i="11"/>
  <c r="R188" i="11" s="1"/>
  <c r="R189" i="11" s="1"/>
  <c r="D177" i="11"/>
  <c r="J186" i="11"/>
  <c r="Y186" i="11"/>
  <c r="S177" i="11"/>
  <c r="AG16" i="6"/>
  <c r="AG11" i="6"/>
  <c r="AH16" i="6"/>
  <c r="AH11" i="6"/>
  <c r="AI10" i="6"/>
  <c r="AI23" i="6"/>
  <c r="AI19" i="6"/>
  <c r="AI8" i="6"/>
  <c r="AG21" i="13"/>
  <c r="AG27" i="13"/>
  <c r="AH27" i="13"/>
  <c r="AH21" i="13"/>
  <c r="AI20" i="13"/>
  <c r="AI17" i="13"/>
  <c r="AI24" i="13"/>
  <c r="Y168" i="11"/>
  <c r="Y167" i="11"/>
  <c r="Y166" i="11"/>
  <c r="Y165" i="11"/>
  <c r="Y164" i="11"/>
  <c r="Y163" i="11"/>
  <c r="Y162" i="11"/>
  <c r="Y161" i="11"/>
  <c r="Y160" i="11"/>
  <c r="W168" i="11"/>
  <c r="W167" i="11"/>
  <c r="W166" i="11"/>
  <c r="W165" i="11"/>
  <c r="W164" i="11"/>
  <c r="W163" i="11"/>
  <c r="W162" i="11"/>
  <c r="W161" i="11"/>
  <c r="W160" i="11"/>
  <c r="U168" i="11"/>
  <c r="U167" i="11"/>
  <c r="U166" i="11"/>
  <c r="U165" i="11"/>
  <c r="U164" i="11"/>
  <c r="U163" i="11"/>
  <c r="U162" i="11"/>
  <c r="U161" i="11"/>
  <c r="U160" i="11"/>
  <c r="R170" i="11"/>
  <c r="R168" i="11"/>
  <c r="R167" i="11"/>
  <c r="R166" i="11"/>
  <c r="R165" i="11"/>
  <c r="R164" i="11"/>
  <c r="R163" i="11"/>
  <c r="R162" i="11"/>
  <c r="R161" i="11"/>
  <c r="R160" i="11"/>
  <c r="P160" i="11"/>
  <c r="L170" i="11"/>
  <c r="P167" i="11"/>
  <c r="P166" i="11"/>
  <c r="P165" i="11"/>
  <c r="P164" i="11"/>
  <c r="P163" i="11"/>
  <c r="P162" i="11"/>
  <c r="P161" i="11"/>
  <c r="O168" i="11"/>
  <c r="O167" i="11"/>
  <c r="O166" i="11"/>
  <c r="O165" i="11"/>
  <c r="O164" i="11"/>
  <c r="O163" i="11"/>
  <c r="O162" i="11"/>
  <c r="O161" i="11"/>
  <c r="O160" i="11"/>
  <c r="N168" i="11"/>
  <c r="N167" i="11"/>
  <c r="N166" i="11"/>
  <c r="N165" i="11"/>
  <c r="N164" i="11"/>
  <c r="N163" i="11"/>
  <c r="N162" i="11"/>
  <c r="N161" i="11"/>
  <c r="N160" i="11"/>
  <c r="M168" i="11"/>
  <c r="M167" i="11"/>
  <c r="M166" i="11"/>
  <c r="M165" i="11"/>
  <c r="M164" i="11"/>
  <c r="M163" i="11"/>
  <c r="M162" i="11"/>
  <c r="M161" i="11"/>
  <c r="M160" i="11"/>
  <c r="L168" i="11"/>
  <c r="L167" i="11"/>
  <c r="L166" i="11"/>
  <c r="L165" i="11"/>
  <c r="L164" i="11"/>
  <c r="L163" i="11"/>
  <c r="L162" i="11"/>
  <c r="L161" i="11"/>
  <c r="L160" i="11"/>
  <c r="J168" i="11"/>
  <c r="J167" i="11"/>
  <c r="J166" i="11"/>
  <c r="J165" i="11"/>
  <c r="J164" i="11"/>
  <c r="J163" i="11"/>
  <c r="J162" i="11"/>
  <c r="J161" i="11"/>
  <c r="J160" i="11"/>
  <c r="H168" i="11"/>
  <c r="H167" i="11"/>
  <c r="H166" i="11"/>
  <c r="H165" i="11"/>
  <c r="H164" i="11"/>
  <c r="H163" i="11"/>
  <c r="H162" i="11"/>
  <c r="H161" i="11"/>
  <c r="H160" i="11"/>
  <c r="F168" i="11"/>
  <c r="F167" i="11"/>
  <c r="F166" i="11"/>
  <c r="F165" i="11"/>
  <c r="F164" i="11"/>
  <c r="F163" i="11"/>
  <c r="F162" i="11"/>
  <c r="F161" i="11"/>
  <c r="F160" i="11"/>
  <c r="C170" i="11"/>
  <c r="C168" i="11"/>
  <c r="C167" i="11"/>
  <c r="C166" i="11"/>
  <c r="C165" i="11"/>
  <c r="C164" i="11"/>
  <c r="C163" i="11"/>
  <c r="C162" i="11"/>
  <c r="C161" i="11"/>
  <c r="C160" i="11"/>
  <c r="U143" i="11"/>
  <c r="F143" i="11"/>
  <c r="AB13" i="6"/>
  <c r="AB9" i="6"/>
  <c r="M16" i="19"/>
  <c r="M15" i="19"/>
  <c r="M14" i="19"/>
  <c r="M13" i="19"/>
  <c r="M12" i="19"/>
  <c r="M11" i="19"/>
  <c r="M10" i="19"/>
  <c r="M9" i="19"/>
  <c r="M25" i="18"/>
  <c r="M24" i="18"/>
  <c r="M23" i="18"/>
  <c r="M22" i="18"/>
  <c r="M21" i="18"/>
  <c r="M20" i="18"/>
  <c r="M19" i="18"/>
  <c r="M18" i="18"/>
  <c r="W189" i="11" l="1"/>
  <c r="O62" i="7"/>
  <c r="O79" i="7" s="1"/>
  <c r="O85" i="14"/>
  <c r="O86" i="14"/>
  <c r="O35" i="7"/>
  <c r="O80" i="7" s="1"/>
  <c r="X186" i="11"/>
  <c r="X188" i="11" s="1"/>
  <c r="V186" i="11"/>
  <c r="O75" i="14"/>
  <c r="O84" i="14"/>
  <c r="N29" i="18"/>
  <c r="O87" i="14"/>
  <c r="O76" i="14"/>
  <c r="N19" i="19"/>
  <c r="Y188" i="11"/>
  <c r="Y189" i="11" s="1"/>
  <c r="Z186" i="11"/>
  <c r="Z188" i="11" s="1"/>
  <c r="V188" i="11"/>
  <c r="J188" i="11"/>
  <c r="J189" i="11" s="1"/>
  <c r="K186" i="11"/>
  <c r="K188" i="11" s="1"/>
  <c r="D186" i="11"/>
  <c r="E177" i="11"/>
  <c r="I186" i="11"/>
  <c r="I188" i="11" s="1"/>
  <c r="T177" i="11"/>
  <c r="S186" i="11"/>
  <c r="G186" i="11"/>
  <c r="G188" i="11"/>
  <c r="AH17" i="6"/>
  <c r="AH25" i="6"/>
  <c r="AI16" i="6"/>
  <c r="AG17" i="6"/>
  <c r="AG25" i="6"/>
  <c r="AG26" i="6" s="1"/>
  <c r="AH36" i="13"/>
  <c r="AH28" i="13"/>
  <c r="AI27" i="13"/>
  <c r="AG36" i="13"/>
  <c r="AG37" i="13" s="1"/>
  <c r="AG28" i="13"/>
  <c r="O7" i="10"/>
  <c r="O11" i="10"/>
  <c r="O9" i="10"/>
  <c r="N76" i="7"/>
  <c r="N73" i="7"/>
  <c r="N72" i="7"/>
  <c r="N71" i="7"/>
  <c r="N69" i="7"/>
  <c r="N68" i="7"/>
  <c r="N67" i="7"/>
  <c r="N59" i="7"/>
  <c r="N57" i="7"/>
  <c r="N55" i="7"/>
  <c r="N51" i="7"/>
  <c r="N49" i="7"/>
  <c r="N48" i="7"/>
  <c r="N47" i="7"/>
  <c r="N46" i="7"/>
  <c r="N44" i="7"/>
  <c r="N41" i="7"/>
  <c r="N39" i="7"/>
  <c r="N31" i="7"/>
  <c r="N30" i="7"/>
  <c r="N29" i="7"/>
  <c r="N28" i="7"/>
  <c r="N27" i="7"/>
  <c r="N25" i="7"/>
  <c r="N24" i="7"/>
  <c r="N8" i="7"/>
  <c r="N17" i="7"/>
  <c r="N15" i="7"/>
  <c r="N13" i="7"/>
  <c r="N11" i="7"/>
  <c r="N10" i="7"/>
  <c r="AE21" i="6"/>
  <c r="AE20" i="6"/>
  <c r="AE19" i="6"/>
  <c r="AD21" i="6"/>
  <c r="AD20" i="6"/>
  <c r="AD19" i="6"/>
  <c r="AE14" i="6"/>
  <c r="AE13" i="6"/>
  <c r="AD14" i="6"/>
  <c r="AD13" i="6"/>
  <c r="AF13" i="6" s="1"/>
  <c r="AE9" i="6"/>
  <c r="AD9" i="6"/>
  <c r="AE8" i="6"/>
  <c r="AD8" i="6"/>
  <c r="M11" i="18"/>
  <c r="M10" i="18"/>
  <c r="M9" i="18"/>
  <c r="M7" i="18"/>
  <c r="M6" i="18"/>
  <c r="M5" i="18"/>
  <c r="N81" i="14"/>
  <c r="N80" i="14"/>
  <c r="N79" i="14"/>
  <c r="O11" i="17"/>
  <c r="O9" i="17"/>
  <c r="O7" i="17"/>
  <c r="N71" i="14"/>
  <c r="N70" i="14"/>
  <c r="N69" i="14"/>
  <c r="N67" i="14"/>
  <c r="N66" i="14"/>
  <c r="N65" i="14"/>
  <c r="N57" i="14"/>
  <c r="N53" i="14"/>
  <c r="N47" i="14"/>
  <c r="N46" i="14"/>
  <c r="N45" i="14"/>
  <c r="N44" i="14"/>
  <c r="N43" i="14"/>
  <c r="N42" i="14"/>
  <c r="N41" i="14"/>
  <c r="N39" i="14"/>
  <c r="N30" i="14"/>
  <c r="N28" i="14"/>
  <c r="N27" i="14"/>
  <c r="N25" i="14"/>
  <c r="N24" i="14"/>
  <c r="N17" i="14"/>
  <c r="N16" i="14"/>
  <c r="N15" i="14"/>
  <c r="N14" i="14"/>
  <c r="N11" i="14"/>
  <c r="N10" i="14"/>
  <c r="M5" i="19" s="1"/>
  <c r="N8" i="14"/>
  <c r="P15" i="17" s="1"/>
  <c r="P17" i="17" s="1"/>
  <c r="P18" i="17" s="1"/>
  <c r="AE33" i="13"/>
  <c r="AD33" i="13"/>
  <c r="AE32" i="13"/>
  <c r="AD32" i="13"/>
  <c r="AE31" i="13"/>
  <c r="AD31" i="13"/>
  <c r="AE30" i="13"/>
  <c r="AD30" i="13"/>
  <c r="AE24" i="13"/>
  <c r="AD24" i="13"/>
  <c r="AE23" i="13"/>
  <c r="AD23" i="13"/>
  <c r="AE19" i="13"/>
  <c r="AD19" i="13"/>
  <c r="AE15" i="13"/>
  <c r="AD15" i="13"/>
  <c r="AE14" i="13"/>
  <c r="AD14" i="13"/>
  <c r="AE13" i="13"/>
  <c r="AD13" i="13"/>
  <c r="AE12" i="13"/>
  <c r="AF12" i="13" s="1"/>
  <c r="AD12" i="13"/>
  <c r="AE11" i="13"/>
  <c r="AD11" i="13"/>
  <c r="AE10" i="13"/>
  <c r="AD10" i="13"/>
  <c r="AE9" i="13"/>
  <c r="AD9" i="13"/>
  <c r="M17" i="18"/>
  <c r="S170" i="11"/>
  <c r="N170" i="11"/>
  <c r="J170" i="11"/>
  <c r="D170" i="11"/>
  <c r="I168" i="11"/>
  <c r="V166" i="11"/>
  <c r="V164" i="11"/>
  <c r="D164" i="11"/>
  <c r="E164" i="11" s="1"/>
  <c r="X163" i="11"/>
  <c r="I163" i="11"/>
  <c r="V162" i="11"/>
  <c r="I162" i="11"/>
  <c r="D162" i="11"/>
  <c r="E162" i="11" s="1"/>
  <c r="Z160" i="11"/>
  <c r="O169" i="11"/>
  <c r="O171" i="11" s="1"/>
  <c r="N70" i="7"/>
  <c r="N58" i="7"/>
  <c r="N45" i="7"/>
  <c r="N42" i="7"/>
  <c r="N26" i="7"/>
  <c r="N23" i="7"/>
  <c r="N19" i="7"/>
  <c r="N18" i="7"/>
  <c r="N14" i="7"/>
  <c r="N12" i="7"/>
  <c r="N9" i="7"/>
  <c r="N78" i="14"/>
  <c r="N56" i="14"/>
  <c r="N55" i="14"/>
  <c r="N49" i="14"/>
  <c r="N48" i="14"/>
  <c r="N31" i="14"/>
  <c r="N26" i="14"/>
  <c r="N23" i="14"/>
  <c r="N19" i="14"/>
  <c r="L16" i="19"/>
  <c r="L15" i="19"/>
  <c r="L14" i="19"/>
  <c r="L13" i="19"/>
  <c r="L12" i="19"/>
  <c r="L11" i="19"/>
  <c r="L10" i="19"/>
  <c r="L9" i="19"/>
  <c r="L25" i="18"/>
  <c r="L24" i="18"/>
  <c r="L23" i="18"/>
  <c r="L22" i="18"/>
  <c r="L21" i="18"/>
  <c r="L20" i="18"/>
  <c r="L19" i="18"/>
  <c r="L18" i="18"/>
  <c r="R153" i="11"/>
  <c r="Y151" i="11"/>
  <c r="W151" i="11"/>
  <c r="U151" i="11"/>
  <c r="R151" i="11"/>
  <c r="Y150" i="11"/>
  <c r="W150" i="11"/>
  <c r="U150" i="11"/>
  <c r="R150" i="11"/>
  <c r="Y149" i="11"/>
  <c r="W149" i="11"/>
  <c r="U149" i="11"/>
  <c r="R149" i="11"/>
  <c r="Y148" i="11"/>
  <c r="W148" i="11"/>
  <c r="U148" i="11"/>
  <c r="R148" i="11"/>
  <c r="S148" i="11" s="1"/>
  <c r="T148" i="11" s="1"/>
  <c r="Y147" i="11"/>
  <c r="W147" i="11"/>
  <c r="U147" i="11"/>
  <c r="R147" i="11"/>
  <c r="Y146" i="11"/>
  <c r="W146" i="11"/>
  <c r="U146" i="11"/>
  <c r="R146" i="11"/>
  <c r="Y145" i="11"/>
  <c r="W145" i="11"/>
  <c r="U145" i="11"/>
  <c r="R145" i="11"/>
  <c r="Y144" i="11"/>
  <c r="W144" i="11"/>
  <c r="U144" i="11"/>
  <c r="R144" i="11"/>
  <c r="Y143" i="11"/>
  <c r="W143" i="11"/>
  <c r="R143" i="11"/>
  <c r="L153" i="11"/>
  <c r="C153" i="11"/>
  <c r="O151" i="11"/>
  <c r="N151" i="11"/>
  <c r="M151" i="11"/>
  <c r="L151" i="11"/>
  <c r="J151" i="11"/>
  <c r="H151" i="11"/>
  <c r="F151" i="11"/>
  <c r="C151" i="11"/>
  <c r="P150" i="11"/>
  <c r="O150" i="11"/>
  <c r="N150" i="11"/>
  <c r="M150" i="11"/>
  <c r="L150" i="11"/>
  <c r="J150" i="11"/>
  <c r="H150" i="11"/>
  <c r="F150" i="11"/>
  <c r="C150" i="11"/>
  <c r="D150" i="11" s="1"/>
  <c r="E150" i="11" s="1"/>
  <c r="P149" i="11"/>
  <c r="O149" i="11"/>
  <c r="N149" i="11"/>
  <c r="M149" i="11"/>
  <c r="L149" i="11"/>
  <c r="J149" i="11"/>
  <c r="H149" i="11"/>
  <c r="F149" i="11"/>
  <c r="C149" i="11"/>
  <c r="P148" i="11"/>
  <c r="O148" i="11"/>
  <c r="N148" i="11"/>
  <c r="M148" i="11"/>
  <c r="L148" i="11"/>
  <c r="J148" i="11"/>
  <c r="H148" i="11"/>
  <c r="F148" i="11"/>
  <c r="C148" i="11"/>
  <c r="G148" i="11" s="1"/>
  <c r="P147" i="11"/>
  <c r="O147" i="11"/>
  <c r="N147" i="11"/>
  <c r="M147" i="11"/>
  <c r="L147" i="11"/>
  <c r="J147" i="11"/>
  <c r="H147" i="11"/>
  <c r="F147" i="11"/>
  <c r="C147" i="11"/>
  <c r="P146" i="11"/>
  <c r="O146" i="11"/>
  <c r="N146" i="11"/>
  <c r="M146" i="11"/>
  <c r="L146" i="11"/>
  <c r="J146" i="11"/>
  <c r="H146" i="11"/>
  <c r="F146" i="11"/>
  <c r="C146" i="11"/>
  <c r="P145" i="11"/>
  <c r="O145" i="11"/>
  <c r="N145" i="11"/>
  <c r="M145" i="11"/>
  <c r="L145" i="11"/>
  <c r="J145" i="11"/>
  <c r="H145" i="11"/>
  <c r="F145" i="11"/>
  <c r="C145" i="11"/>
  <c r="D145" i="11" s="1"/>
  <c r="E145" i="11" s="1"/>
  <c r="P144" i="11"/>
  <c r="O144" i="11"/>
  <c r="N144" i="11"/>
  <c r="M144" i="11"/>
  <c r="L144" i="11"/>
  <c r="J144" i="11"/>
  <c r="H144" i="11"/>
  <c r="F144" i="11"/>
  <c r="C144" i="11"/>
  <c r="N143" i="11"/>
  <c r="M143" i="11"/>
  <c r="L143" i="11"/>
  <c r="J143" i="11"/>
  <c r="H143" i="11"/>
  <c r="C143" i="11"/>
  <c r="P126" i="11"/>
  <c r="P134" i="11"/>
  <c r="AF31" i="13" l="1"/>
  <c r="AF23" i="13"/>
  <c r="AF14" i="13"/>
  <c r="N58" i="14"/>
  <c r="AF19" i="13"/>
  <c r="O13" i="17"/>
  <c r="AF15" i="13"/>
  <c r="AD17" i="13"/>
  <c r="AD20" i="13" s="1"/>
  <c r="G144" i="11"/>
  <c r="AF10" i="13"/>
  <c r="AF11" i="13"/>
  <c r="S144" i="11"/>
  <c r="T144" i="11" s="1"/>
  <c r="S151" i="11"/>
  <c r="T151" i="11" s="1"/>
  <c r="AF13" i="13"/>
  <c r="D188" i="11"/>
  <c r="E186" i="11"/>
  <c r="S188" i="11"/>
  <c r="O172" i="11"/>
  <c r="AI25" i="6"/>
  <c r="AH26" i="6"/>
  <c r="AH37" i="13"/>
  <c r="AI36" i="13"/>
  <c r="V149" i="11"/>
  <c r="Z149" i="11"/>
  <c r="AF19" i="6"/>
  <c r="AF9" i="6"/>
  <c r="AD10" i="6"/>
  <c r="AD11" i="6" s="1"/>
  <c r="N74" i="7"/>
  <c r="N77" i="7" s="1"/>
  <c r="AF14" i="6"/>
  <c r="AE23" i="6"/>
  <c r="O13" i="10"/>
  <c r="AE10" i="6"/>
  <c r="M7" i="19"/>
  <c r="V160" i="11"/>
  <c r="G166" i="11"/>
  <c r="I167" i="11"/>
  <c r="Y169" i="11"/>
  <c r="Y171" i="11" s="1"/>
  <c r="K168" i="11"/>
  <c r="I165" i="11"/>
  <c r="K166" i="11"/>
  <c r="G163" i="11"/>
  <c r="I164" i="11"/>
  <c r="K165" i="11"/>
  <c r="G160" i="11"/>
  <c r="I166" i="11"/>
  <c r="I160" i="11"/>
  <c r="G168" i="11"/>
  <c r="X160" i="11"/>
  <c r="I150" i="11"/>
  <c r="S146" i="11"/>
  <c r="T146" i="11" s="1"/>
  <c r="X149" i="11"/>
  <c r="K167" i="11"/>
  <c r="V168" i="11"/>
  <c r="G149" i="11"/>
  <c r="S150" i="11"/>
  <c r="T150" i="11" s="1"/>
  <c r="S167" i="11"/>
  <c r="T167" i="11" s="1"/>
  <c r="D167" i="11"/>
  <c r="E167" i="11" s="1"/>
  <c r="D146" i="11"/>
  <c r="E146" i="11" s="1"/>
  <c r="S164" i="11"/>
  <c r="T164" i="11" s="1"/>
  <c r="V165" i="11"/>
  <c r="X166" i="11"/>
  <c r="S147" i="11"/>
  <c r="T147" i="11" s="1"/>
  <c r="N52" i="7"/>
  <c r="S162" i="11"/>
  <c r="T162" i="11" s="1"/>
  <c r="S163" i="11"/>
  <c r="T163" i="11" s="1"/>
  <c r="X165" i="11"/>
  <c r="M169" i="11"/>
  <c r="M171" i="11" s="1"/>
  <c r="M172" i="11" s="1"/>
  <c r="I146" i="11"/>
  <c r="V163" i="11"/>
  <c r="S165" i="11"/>
  <c r="T165" i="11" s="1"/>
  <c r="S166" i="11"/>
  <c r="T166" i="11" s="1"/>
  <c r="X168" i="11"/>
  <c r="X144" i="11"/>
  <c r="Z162" i="11"/>
  <c r="Z164" i="11"/>
  <c r="Z166" i="11"/>
  <c r="X167" i="11"/>
  <c r="Z168" i="11"/>
  <c r="M27" i="18"/>
  <c r="L169" i="11"/>
  <c r="L171" i="11" s="1"/>
  <c r="L172" i="11" s="1"/>
  <c r="N169" i="11"/>
  <c r="N171" i="11" s="1"/>
  <c r="N172" i="11" s="1"/>
  <c r="C169" i="11"/>
  <c r="C171" i="11" s="1"/>
  <c r="C172" i="11" s="1"/>
  <c r="K163" i="11"/>
  <c r="G165" i="11"/>
  <c r="Z165" i="11"/>
  <c r="Z167" i="11"/>
  <c r="N20" i="14"/>
  <c r="S145" i="11"/>
  <c r="T145" i="11" s="1"/>
  <c r="K160" i="11"/>
  <c r="F169" i="11"/>
  <c r="F171" i="11" s="1"/>
  <c r="F172" i="11" s="1"/>
  <c r="G162" i="11"/>
  <c r="G164" i="11"/>
  <c r="D166" i="11"/>
  <c r="E166" i="11" s="1"/>
  <c r="X162" i="11"/>
  <c r="V151" i="11"/>
  <c r="X164" i="11"/>
  <c r="N33" i="14"/>
  <c r="J169" i="11"/>
  <c r="J171" i="11" s="1"/>
  <c r="J172" i="11" s="1"/>
  <c r="K162" i="11"/>
  <c r="K164" i="11"/>
  <c r="N60" i="7"/>
  <c r="N33" i="7"/>
  <c r="N20" i="7"/>
  <c r="AD23" i="6"/>
  <c r="M12" i="18"/>
  <c r="M13" i="18" s="1"/>
  <c r="N73" i="14"/>
  <c r="N50" i="14"/>
  <c r="N60" i="14" s="1"/>
  <c r="AF33" i="13"/>
  <c r="AD34" i="13"/>
  <c r="AE34" i="13"/>
  <c r="AF34" i="13" s="1"/>
  <c r="AD26" i="13"/>
  <c r="AE26" i="13"/>
  <c r="AE17" i="13"/>
  <c r="AE20" i="13" s="1"/>
  <c r="AE21" i="13" s="1"/>
  <c r="AF9" i="13"/>
  <c r="R169" i="11"/>
  <c r="R171" i="11" s="1"/>
  <c r="R172" i="11" s="1"/>
  <c r="S161" i="11"/>
  <c r="T161" i="11" s="1"/>
  <c r="V161" i="11"/>
  <c r="X161" i="11"/>
  <c r="D161" i="11"/>
  <c r="E161" i="11" s="1"/>
  <c r="I161" i="11"/>
  <c r="G167" i="11"/>
  <c r="V167" i="11"/>
  <c r="G161" i="11"/>
  <c r="U169" i="11"/>
  <c r="S160" i="11"/>
  <c r="H169" i="11"/>
  <c r="W169" i="11"/>
  <c r="K161" i="11"/>
  <c r="Z161" i="11"/>
  <c r="D168" i="11"/>
  <c r="E168" i="11" s="1"/>
  <c r="S168" i="11"/>
  <c r="T168" i="11" s="1"/>
  <c r="D165" i="11"/>
  <c r="E165" i="11" s="1"/>
  <c r="D163" i="11"/>
  <c r="E163" i="11" s="1"/>
  <c r="D160" i="11"/>
  <c r="Z163" i="11"/>
  <c r="AF20" i="6"/>
  <c r="AF8" i="6"/>
  <c r="AD21" i="13"/>
  <c r="AD27" i="13"/>
  <c r="AF24" i="13"/>
  <c r="V146" i="11"/>
  <c r="I149" i="11"/>
  <c r="X146" i="11"/>
  <c r="G145" i="11"/>
  <c r="G151" i="11"/>
  <c r="V144" i="11"/>
  <c r="X147" i="11"/>
  <c r="I145" i="11"/>
  <c r="I151" i="11"/>
  <c r="Z144" i="11"/>
  <c r="G150" i="11"/>
  <c r="X151" i="11"/>
  <c r="G147" i="11"/>
  <c r="Z151" i="11"/>
  <c r="I147" i="11"/>
  <c r="S149" i="11"/>
  <c r="T149" i="11" s="1"/>
  <c r="V148" i="11"/>
  <c r="I144" i="11"/>
  <c r="I148" i="11"/>
  <c r="D149" i="11"/>
  <c r="E149" i="11" s="1"/>
  <c r="X148" i="11"/>
  <c r="K144" i="11"/>
  <c r="K148" i="11"/>
  <c r="V145" i="11"/>
  <c r="Z146" i="11"/>
  <c r="Z148" i="11"/>
  <c r="V150" i="11"/>
  <c r="X145" i="11"/>
  <c r="X150" i="11"/>
  <c r="Z145" i="11"/>
  <c r="V147" i="11"/>
  <c r="G146" i="11"/>
  <c r="K145" i="11"/>
  <c r="D147" i="11"/>
  <c r="E147" i="11" s="1"/>
  <c r="K149" i="11"/>
  <c r="D151" i="11"/>
  <c r="E151" i="11" s="1"/>
  <c r="Z150" i="11"/>
  <c r="Z147" i="11"/>
  <c r="S143" i="11"/>
  <c r="D144" i="11"/>
  <c r="E144" i="11" s="1"/>
  <c r="D148" i="11"/>
  <c r="E148" i="11" s="1"/>
  <c r="K147" i="11"/>
  <c r="K151" i="11"/>
  <c r="K146" i="11"/>
  <c r="K150" i="11"/>
  <c r="L11" i="18"/>
  <c r="L10" i="18"/>
  <c r="L9" i="18"/>
  <c r="L7" i="18"/>
  <c r="L6" i="18"/>
  <c r="L5" i="18"/>
  <c r="N11" i="17"/>
  <c r="N9" i="17"/>
  <c r="N7" i="17"/>
  <c r="M81" i="14"/>
  <c r="M80" i="14"/>
  <c r="M79" i="14"/>
  <c r="M71" i="14"/>
  <c r="M70" i="14"/>
  <c r="M69" i="14"/>
  <c r="M67" i="14"/>
  <c r="M66" i="14"/>
  <c r="M65" i="14"/>
  <c r="M57" i="14"/>
  <c r="M53" i="14"/>
  <c r="M47" i="14"/>
  <c r="M46" i="14"/>
  <c r="M45" i="14"/>
  <c r="M44" i="14"/>
  <c r="M43" i="14"/>
  <c r="M42" i="14"/>
  <c r="M41" i="14"/>
  <c r="M39" i="14"/>
  <c r="M30" i="14"/>
  <c r="M28" i="14"/>
  <c r="M27" i="14"/>
  <c r="M25" i="14"/>
  <c r="M24" i="14"/>
  <c r="M16" i="14"/>
  <c r="M17" i="14"/>
  <c r="M15" i="14"/>
  <c r="M14" i="14"/>
  <c r="M11" i="14"/>
  <c r="M10" i="14"/>
  <c r="M8" i="14"/>
  <c r="O15" i="17" s="1"/>
  <c r="AB33" i="13"/>
  <c r="AB32" i="13"/>
  <c r="AB31" i="13"/>
  <c r="AB30" i="13"/>
  <c r="AB24" i="13"/>
  <c r="AB23" i="13"/>
  <c r="AB19" i="13"/>
  <c r="AB15" i="13"/>
  <c r="AB14" i="13"/>
  <c r="AB13" i="13"/>
  <c r="AB12" i="13"/>
  <c r="AB11" i="13"/>
  <c r="AB10" i="13"/>
  <c r="AB9" i="13"/>
  <c r="O17" i="17" l="1"/>
  <c r="O18" i="17" s="1"/>
  <c r="N62" i="7"/>
  <c r="AF17" i="13"/>
  <c r="N35" i="7"/>
  <c r="M6" i="19"/>
  <c r="AF10" i="6"/>
  <c r="N35" i="14"/>
  <c r="AF23" i="6"/>
  <c r="T188" i="11"/>
  <c r="S189" i="11"/>
  <c r="E188" i="11"/>
  <c r="D189" i="11"/>
  <c r="AD16" i="6"/>
  <c r="AD17" i="6" s="1"/>
  <c r="AE11" i="6"/>
  <c r="AE16" i="6"/>
  <c r="AE17" i="6" s="1"/>
  <c r="M18" i="19"/>
  <c r="M19" i="19" s="1"/>
  <c r="AF26" i="13"/>
  <c r="N79" i="7"/>
  <c r="N80" i="7" s="1"/>
  <c r="K169" i="11"/>
  <c r="K171" i="11" s="1"/>
  <c r="G169" i="11"/>
  <c r="M28" i="18"/>
  <c r="M29" i="18" s="1"/>
  <c r="N88" i="14"/>
  <c r="N75" i="14"/>
  <c r="N76" i="14" s="1"/>
  <c r="N86" i="14"/>
  <c r="N85" i="14"/>
  <c r="N84" i="14"/>
  <c r="AE27" i="13"/>
  <c r="AE36" i="13" s="1"/>
  <c r="AF20" i="13"/>
  <c r="E160" i="11"/>
  <c r="D169" i="11"/>
  <c r="G171" i="11"/>
  <c r="W171" i="11"/>
  <c r="X169" i="11"/>
  <c r="X171" i="11" s="1"/>
  <c r="H171" i="11"/>
  <c r="H172" i="11" s="1"/>
  <c r="I169" i="11"/>
  <c r="I171" i="11" s="1"/>
  <c r="Z169" i="11"/>
  <c r="Z171" i="11" s="1"/>
  <c r="S169" i="11"/>
  <c r="T160" i="11"/>
  <c r="U171" i="11"/>
  <c r="U172" i="11" s="1"/>
  <c r="V169" i="11"/>
  <c r="N87" i="14"/>
  <c r="AD36" i="13"/>
  <c r="AD37" i="13" s="1"/>
  <c r="AD28" i="13"/>
  <c r="AA33" i="13"/>
  <c r="AC33" i="13" s="1"/>
  <c r="AA32" i="13"/>
  <c r="AA31" i="13"/>
  <c r="AB34" i="13"/>
  <c r="AA30" i="13"/>
  <c r="AB26" i="13"/>
  <c r="AA24" i="13"/>
  <c r="AC24" i="13" s="1"/>
  <c r="AA23" i="13"/>
  <c r="AA19" i="13"/>
  <c r="AC19" i="13" s="1"/>
  <c r="AA15" i="13"/>
  <c r="AC15" i="13" s="1"/>
  <c r="AA14" i="13"/>
  <c r="AC14" i="13" s="1"/>
  <c r="AA13" i="13"/>
  <c r="AC13" i="13" s="1"/>
  <c r="AA12" i="13"/>
  <c r="AC12" i="13" s="1"/>
  <c r="AA11" i="13"/>
  <c r="AC11" i="13" s="1"/>
  <c r="AA10" i="13"/>
  <c r="AC10" i="13" s="1"/>
  <c r="AB17" i="13"/>
  <c r="AA9" i="13"/>
  <c r="AD25" i="6" l="1"/>
  <c r="AD26" i="6" s="1"/>
  <c r="AE25" i="6"/>
  <c r="Y172" i="11" s="1"/>
  <c r="W172" i="11"/>
  <c r="AF16" i="6"/>
  <c r="AA26" i="13"/>
  <c r="AC26" i="13" s="1"/>
  <c r="AF27" i="13"/>
  <c r="AE28" i="13"/>
  <c r="V171" i="11"/>
  <c r="S171" i="11"/>
  <c r="D171" i="11"/>
  <c r="E169" i="11"/>
  <c r="AE37" i="13"/>
  <c r="AF36" i="13"/>
  <c r="AA34" i="13"/>
  <c r="AC34" i="13" s="1"/>
  <c r="AA17" i="13"/>
  <c r="AA20" i="13" s="1"/>
  <c r="AB20" i="13"/>
  <c r="AC9" i="13"/>
  <c r="AC23" i="13"/>
  <c r="AC31" i="13"/>
  <c r="L5" i="19"/>
  <c r="L27" i="18"/>
  <c r="L17" i="18"/>
  <c r="L12" i="18"/>
  <c r="L13" i="18" s="1"/>
  <c r="S153" i="11"/>
  <c r="N153" i="11"/>
  <c r="J153" i="11"/>
  <c r="D153" i="11"/>
  <c r="N152" i="11"/>
  <c r="M152" i="11"/>
  <c r="M154" i="11" s="1"/>
  <c r="Y152" i="11"/>
  <c r="U152" i="11"/>
  <c r="L152" i="11"/>
  <c r="L154" i="11" s="1"/>
  <c r="K143" i="11"/>
  <c r="I143" i="11"/>
  <c r="H152" i="11"/>
  <c r="G143" i="11"/>
  <c r="D143" i="11"/>
  <c r="D152" i="11" s="1"/>
  <c r="M70" i="7"/>
  <c r="M58" i="7"/>
  <c r="M45" i="7"/>
  <c r="M42" i="7"/>
  <c r="M26" i="7"/>
  <c r="M23" i="7"/>
  <c r="M19" i="7"/>
  <c r="M18" i="7"/>
  <c r="M14" i="7"/>
  <c r="M12" i="7"/>
  <c r="M9" i="7"/>
  <c r="AA21" i="6"/>
  <c r="AA20" i="6"/>
  <c r="AA19" i="6"/>
  <c r="AA23" i="6" s="1"/>
  <c r="AA14" i="6"/>
  <c r="AA13" i="6"/>
  <c r="AA9" i="6"/>
  <c r="AA8" i="6"/>
  <c r="N13" i="17"/>
  <c r="M78" i="14"/>
  <c r="M73" i="14"/>
  <c r="M56" i="14"/>
  <c r="M55" i="14"/>
  <c r="M58" i="14" s="1"/>
  <c r="M49" i="14"/>
  <c r="M48" i="14"/>
  <c r="M50" i="14" s="1"/>
  <c r="M31" i="14"/>
  <c r="M26" i="14"/>
  <c r="M23" i="14"/>
  <c r="M19" i="14"/>
  <c r="M20" i="14" s="1"/>
  <c r="AF25" i="6" l="1"/>
  <c r="AE26" i="6"/>
  <c r="AA27" i="13"/>
  <c r="AA21" i="13"/>
  <c r="AC17" i="13"/>
  <c r="N154" i="11"/>
  <c r="AA10" i="6"/>
  <c r="AA16" i="6" s="1"/>
  <c r="AA17" i="6" s="1"/>
  <c r="E171" i="11"/>
  <c r="D172" i="11"/>
  <c r="T171" i="11"/>
  <c r="S172" i="11"/>
  <c r="M33" i="14"/>
  <c r="M35" i="14" s="1"/>
  <c r="L28" i="18"/>
  <c r="AC20" i="13"/>
  <c r="AB27" i="13"/>
  <c r="AB21" i="13"/>
  <c r="AA28" i="13"/>
  <c r="AA36" i="13"/>
  <c r="AA37" i="13" s="1"/>
  <c r="D154" i="11"/>
  <c r="T143" i="11"/>
  <c r="S152" i="11"/>
  <c r="U154" i="11"/>
  <c r="H154" i="11"/>
  <c r="H155" i="11" s="1"/>
  <c r="Y154" i="11"/>
  <c r="E143" i="11"/>
  <c r="V143" i="11"/>
  <c r="F152" i="11"/>
  <c r="W152" i="11"/>
  <c r="X143" i="11"/>
  <c r="R152" i="11"/>
  <c r="R154" i="11" s="1"/>
  <c r="Z143" i="11"/>
  <c r="J152" i="11"/>
  <c r="C152" i="11"/>
  <c r="C154" i="11" s="1"/>
  <c r="C155" i="11" s="1"/>
  <c r="M86" i="14"/>
  <c r="M85" i="14"/>
  <c r="M60" i="14"/>
  <c r="AA11" i="6" l="1"/>
  <c r="M88" i="14"/>
  <c r="AA25" i="6"/>
  <c r="AA26" i="6" s="1"/>
  <c r="E152" i="11"/>
  <c r="AB28" i="13"/>
  <c r="AB36" i="13"/>
  <c r="AC27" i="13"/>
  <c r="F154" i="11"/>
  <c r="F155" i="11" s="1"/>
  <c r="G152" i="11"/>
  <c r="I152" i="11"/>
  <c r="I154" i="11" s="1"/>
  <c r="V152" i="11"/>
  <c r="K152" i="11"/>
  <c r="K154" i="11" s="1"/>
  <c r="J154" i="11"/>
  <c r="J155" i="11" s="1"/>
  <c r="V154" i="11"/>
  <c r="S154" i="11"/>
  <c r="T154" i="11" s="1"/>
  <c r="W154" i="11"/>
  <c r="X152" i="11"/>
  <c r="X154" i="11" s="1"/>
  <c r="Z152" i="11"/>
  <c r="Z154" i="11" s="1"/>
  <c r="E154" i="11"/>
  <c r="M84" i="14"/>
  <c r="M87" i="14"/>
  <c r="M75" i="14"/>
  <c r="M76" i="14" s="1"/>
  <c r="I9" i="10"/>
  <c r="I11" i="10"/>
  <c r="D155" i="11" l="1"/>
  <c r="AC36" i="13"/>
  <c r="AB37" i="13"/>
  <c r="S155" i="11"/>
  <c r="G154" i="11"/>
  <c r="K16" i="19"/>
  <c r="K15" i="19"/>
  <c r="K14" i="19"/>
  <c r="K13" i="19"/>
  <c r="K12" i="19"/>
  <c r="K11" i="19"/>
  <c r="K10" i="19"/>
  <c r="K9" i="19"/>
  <c r="K25" i="18"/>
  <c r="K24" i="18"/>
  <c r="K23" i="18"/>
  <c r="K22" i="18"/>
  <c r="K21" i="18"/>
  <c r="K20" i="18"/>
  <c r="K19" i="18"/>
  <c r="K18" i="18"/>
  <c r="R136" i="11"/>
  <c r="Y134" i="11"/>
  <c r="W134" i="11"/>
  <c r="U134" i="11"/>
  <c r="R134" i="11"/>
  <c r="O134" i="11"/>
  <c r="N134" i="11"/>
  <c r="M134" i="11"/>
  <c r="Y133" i="11"/>
  <c r="W133" i="11"/>
  <c r="U133" i="11"/>
  <c r="R133" i="11"/>
  <c r="P133" i="11"/>
  <c r="O133" i="11"/>
  <c r="N133" i="11"/>
  <c r="M133" i="11"/>
  <c r="Y132" i="11"/>
  <c r="W132" i="11"/>
  <c r="U132" i="11"/>
  <c r="R132" i="11"/>
  <c r="P132" i="11"/>
  <c r="O132" i="11"/>
  <c r="N132" i="11"/>
  <c r="M132" i="11"/>
  <c r="Y131" i="11"/>
  <c r="W131" i="11"/>
  <c r="U131" i="11"/>
  <c r="R131" i="11"/>
  <c r="P131" i="11"/>
  <c r="O131" i="11"/>
  <c r="N131" i="11"/>
  <c r="M131" i="11"/>
  <c r="Y130" i="11"/>
  <c r="W130" i="11"/>
  <c r="U130" i="11"/>
  <c r="R130" i="11"/>
  <c r="P130" i="11"/>
  <c r="O130" i="11"/>
  <c r="N130" i="11"/>
  <c r="M130" i="11"/>
  <c r="Y129" i="11"/>
  <c r="W129" i="11"/>
  <c r="U129" i="11"/>
  <c r="R129" i="11"/>
  <c r="P129" i="11"/>
  <c r="O129" i="11"/>
  <c r="N129" i="11"/>
  <c r="M129" i="11"/>
  <c r="Y128" i="11"/>
  <c r="W128" i="11"/>
  <c r="U128" i="11"/>
  <c r="R128" i="11"/>
  <c r="P128" i="11"/>
  <c r="O128" i="11"/>
  <c r="N128" i="11"/>
  <c r="M128" i="11"/>
  <c r="Y127" i="11"/>
  <c r="W127" i="11"/>
  <c r="U127" i="11"/>
  <c r="R127" i="11"/>
  <c r="P127" i="11"/>
  <c r="O127" i="11"/>
  <c r="N127" i="11"/>
  <c r="M127" i="11"/>
  <c r="Y126" i="11"/>
  <c r="W126" i="11"/>
  <c r="U126" i="11"/>
  <c r="R126" i="11"/>
  <c r="O126" i="11"/>
  <c r="N126" i="11"/>
  <c r="M126" i="11"/>
  <c r="L136" i="11"/>
  <c r="L134" i="11"/>
  <c r="L133" i="11"/>
  <c r="L132" i="11"/>
  <c r="L131" i="11"/>
  <c r="L130" i="11"/>
  <c r="L129" i="11"/>
  <c r="L128" i="11"/>
  <c r="L127" i="11"/>
  <c r="L126" i="11"/>
  <c r="J134" i="11"/>
  <c r="J133" i="11"/>
  <c r="J132" i="11"/>
  <c r="J131" i="11"/>
  <c r="J130" i="11"/>
  <c r="J129" i="11"/>
  <c r="J128" i="11"/>
  <c r="J127" i="11"/>
  <c r="J126" i="11"/>
  <c r="H134" i="11"/>
  <c r="H133" i="11"/>
  <c r="H132" i="11"/>
  <c r="H131" i="11"/>
  <c r="H130" i="11"/>
  <c r="H129" i="11"/>
  <c r="H128" i="11"/>
  <c r="H127" i="11"/>
  <c r="H126" i="11"/>
  <c r="F134" i="11"/>
  <c r="F133" i="11"/>
  <c r="F132" i="11"/>
  <c r="F131" i="11"/>
  <c r="F130" i="11"/>
  <c r="F129" i="11"/>
  <c r="F128" i="11"/>
  <c r="F127" i="11"/>
  <c r="F126" i="11"/>
  <c r="C136" i="11"/>
  <c r="C134" i="11"/>
  <c r="C133" i="11"/>
  <c r="C132" i="11"/>
  <c r="C131" i="11"/>
  <c r="C130" i="11"/>
  <c r="C129" i="11"/>
  <c r="C128" i="11"/>
  <c r="C127" i="11"/>
  <c r="C126" i="11"/>
  <c r="M11" i="10"/>
  <c r="M9" i="10"/>
  <c r="M7" i="10"/>
  <c r="L76" i="7"/>
  <c r="L73" i="7"/>
  <c r="L72" i="7"/>
  <c r="L71" i="7"/>
  <c r="L69" i="7"/>
  <c r="L68" i="7"/>
  <c r="L67" i="7"/>
  <c r="L59" i="7"/>
  <c r="L57" i="7"/>
  <c r="L55" i="7"/>
  <c r="L51" i="7"/>
  <c r="L49" i="7"/>
  <c r="L48" i="7"/>
  <c r="L47" i="7"/>
  <c r="L46" i="7"/>
  <c r="L44" i="7"/>
  <c r="L41" i="7"/>
  <c r="L39" i="7"/>
  <c r="L31" i="7"/>
  <c r="L30" i="7"/>
  <c r="L29" i="7"/>
  <c r="L28" i="7"/>
  <c r="L27" i="7"/>
  <c r="L25" i="7"/>
  <c r="L24" i="7"/>
  <c r="L17" i="7"/>
  <c r="L16" i="7"/>
  <c r="L15" i="7"/>
  <c r="L13" i="7"/>
  <c r="L11" i="7"/>
  <c r="L10" i="7"/>
  <c r="L8" i="7"/>
  <c r="Y21" i="6"/>
  <c r="Y20" i="6"/>
  <c r="Y19" i="6"/>
  <c r="Y14" i="6"/>
  <c r="Y13" i="6"/>
  <c r="Y9" i="6"/>
  <c r="Y8" i="6"/>
  <c r="AT13" i="6" l="1"/>
  <c r="AT14" i="6" s="1"/>
  <c r="T39" i="7"/>
  <c r="J11" i="19"/>
  <c r="K11" i="18" l="1"/>
  <c r="K10" i="18"/>
  <c r="K9" i="18"/>
  <c r="K7" i="18"/>
  <c r="K6" i="18"/>
  <c r="K5" i="18"/>
  <c r="M11" i="17"/>
  <c r="M9" i="17"/>
  <c r="M7" i="17"/>
  <c r="L81" i="14"/>
  <c r="L80" i="14"/>
  <c r="L79" i="14"/>
  <c r="L71" i="14"/>
  <c r="L70" i="14"/>
  <c r="L69" i="14"/>
  <c r="L67" i="14"/>
  <c r="L66" i="14"/>
  <c r="L65" i="14"/>
  <c r="L57" i="14"/>
  <c r="L53" i="14"/>
  <c r="L47" i="14"/>
  <c r="L46" i="14"/>
  <c r="L45" i="14"/>
  <c r="L44" i="14"/>
  <c r="L43" i="14"/>
  <c r="L42" i="14"/>
  <c r="L41" i="14"/>
  <c r="L39" i="14"/>
  <c r="L30" i="14"/>
  <c r="L28" i="14"/>
  <c r="L27" i="14"/>
  <c r="L25" i="14"/>
  <c r="L24" i="14"/>
  <c r="L16" i="14"/>
  <c r="L17" i="14"/>
  <c r="L15" i="14"/>
  <c r="L14" i="14"/>
  <c r="L11" i="14"/>
  <c r="L10" i="14"/>
  <c r="L8" i="14"/>
  <c r="N15" i="17" s="1"/>
  <c r="N17" i="17" s="1"/>
  <c r="N18" i="17" s="1"/>
  <c r="Y33" i="13"/>
  <c r="Y32" i="13"/>
  <c r="Y31" i="13"/>
  <c r="Y30" i="13"/>
  <c r="Y24" i="13"/>
  <c r="Y23" i="13"/>
  <c r="Y19" i="13"/>
  <c r="Y15" i="13"/>
  <c r="Y14" i="13"/>
  <c r="Y13" i="13"/>
  <c r="Y12" i="13"/>
  <c r="Y11" i="13"/>
  <c r="Y10" i="13"/>
  <c r="Y9" i="13"/>
  <c r="K17" i="18" l="1"/>
  <c r="S136" i="11"/>
  <c r="N136" i="11"/>
  <c r="J136" i="11"/>
  <c r="D136" i="11"/>
  <c r="V132" i="11"/>
  <c r="G129" i="11"/>
  <c r="K128" i="11"/>
  <c r="S127" i="11"/>
  <c r="T127" i="11" s="1"/>
  <c r="D126" i="11"/>
  <c r="L70" i="7"/>
  <c r="L58" i="7"/>
  <c r="L45" i="7"/>
  <c r="L42" i="7"/>
  <c r="L26" i="7"/>
  <c r="L23" i="7"/>
  <c r="L19" i="7"/>
  <c r="L18" i="7"/>
  <c r="L14" i="7"/>
  <c r="L12" i="7"/>
  <c r="L9" i="7"/>
  <c r="X21" i="6"/>
  <c r="X20" i="6"/>
  <c r="X19" i="6"/>
  <c r="X14" i="6"/>
  <c r="X13" i="6"/>
  <c r="X9" i="6"/>
  <c r="X8" i="6"/>
  <c r="L78" i="14"/>
  <c r="L56" i="14"/>
  <c r="L55" i="14"/>
  <c r="L49" i="14"/>
  <c r="L48" i="14"/>
  <c r="L31" i="14"/>
  <c r="L26" i="14"/>
  <c r="L23" i="14"/>
  <c r="L19" i="14"/>
  <c r="X33" i="13"/>
  <c r="X32" i="13"/>
  <c r="X31" i="13"/>
  <c r="X30" i="13"/>
  <c r="X24" i="13"/>
  <c r="X23" i="13"/>
  <c r="X19" i="13"/>
  <c r="X15" i="13"/>
  <c r="X14" i="13"/>
  <c r="X13" i="13"/>
  <c r="X12" i="13"/>
  <c r="X11" i="13"/>
  <c r="X10" i="13"/>
  <c r="X9" i="13"/>
  <c r="S133" i="11" l="1"/>
  <c r="T133" i="11" s="1"/>
  <c r="X128" i="11"/>
  <c r="Z128" i="11"/>
  <c r="Z13" i="13"/>
  <c r="K7" i="19"/>
  <c r="K18" i="19" s="1"/>
  <c r="D129" i="11"/>
  <c r="E129" i="11" s="1"/>
  <c r="V129" i="11"/>
  <c r="I126" i="11"/>
  <c r="X129" i="11"/>
  <c r="I134" i="11"/>
  <c r="S129" i="11"/>
  <c r="T129" i="11" s="1"/>
  <c r="D134" i="11"/>
  <c r="E134" i="11" s="1"/>
  <c r="K132" i="11"/>
  <c r="G131" i="11"/>
  <c r="K126" i="11"/>
  <c r="X126" i="11"/>
  <c r="K131" i="11"/>
  <c r="Z134" i="11"/>
  <c r="Z20" i="6"/>
  <c r="L60" i="7"/>
  <c r="V127" i="11"/>
  <c r="I130" i="11"/>
  <c r="V130" i="11"/>
  <c r="D132" i="11"/>
  <c r="E132" i="11" s="1"/>
  <c r="L74" i="7"/>
  <c r="L77" i="7" s="1"/>
  <c r="K130" i="11"/>
  <c r="X130" i="11"/>
  <c r="S132" i="11"/>
  <c r="T132" i="11" s="1"/>
  <c r="L20" i="14"/>
  <c r="Z11" i="13"/>
  <c r="L73" i="14"/>
  <c r="Z130" i="11"/>
  <c r="K27" i="18"/>
  <c r="M13" i="10"/>
  <c r="U135" i="11"/>
  <c r="U137" i="11" s="1"/>
  <c r="I129" i="11"/>
  <c r="D131" i="11"/>
  <c r="E131" i="11" s="1"/>
  <c r="K12" i="18"/>
  <c r="K13" i="18" s="1"/>
  <c r="F135" i="11"/>
  <c r="F137" i="11" s="1"/>
  <c r="F138" i="11" s="1"/>
  <c r="X26" i="13"/>
  <c r="S134" i="11"/>
  <c r="T134" i="11" s="1"/>
  <c r="L33" i="14"/>
  <c r="L135" i="11"/>
  <c r="L137" i="11" s="1"/>
  <c r="L138" i="11" s="1"/>
  <c r="I128" i="11"/>
  <c r="V128" i="11"/>
  <c r="I131" i="11"/>
  <c r="I133" i="11"/>
  <c r="Z19" i="13"/>
  <c r="Z31" i="13"/>
  <c r="X131" i="11"/>
  <c r="X132" i="11"/>
  <c r="X23" i="6"/>
  <c r="G126" i="11"/>
  <c r="W135" i="11"/>
  <c r="W137" i="11" s="1"/>
  <c r="G130" i="11"/>
  <c r="S130" i="11"/>
  <c r="T130" i="11" s="1"/>
  <c r="Z132" i="11"/>
  <c r="G134" i="11"/>
  <c r="K5" i="19"/>
  <c r="Y17" i="13"/>
  <c r="Y20" i="13" s="1"/>
  <c r="Y26" i="13"/>
  <c r="M135" i="11"/>
  <c r="M137" i="11" s="1"/>
  <c r="M138" i="11" s="1"/>
  <c r="N135" i="11"/>
  <c r="N137" i="11" s="1"/>
  <c r="N138" i="11" s="1"/>
  <c r="K134" i="11"/>
  <c r="X134" i="11"/>
  <c r="Z9" i="6"/>
  <c r="Z126" i="11"/>
  <c r="O135" i="11"/>
  <c r="O137" i="11" s="1"/>
  <c r="O138" i="11" s="1"/>
  <c r="D128" i="11"/>
  <c r="E128" i="11" s="1"/>
  <c r="V133" i="11"/>
  <c r="D127" i="11"/>
  <c r="E127" i="11" s="1"/>
  <c r="G132" i="11"/>
  <c r="I132" i="11"/>
  <c r="M13" i="17"/>
  <c r="Z129" i="11"/>
  <c r="X17" i="13"/>
  <c r="X20" i="13" s="1"/>
  <c r="X21" i="13" s="1"/>
  <c r="Z12" i="13"/>
  <c r="X34" i="13"/>
  <c r="Z13" i="6"/>
  <c r="L20" i="7"/>
  <c r="Z15" i="13"/>
  <c r="Z14" i="6"/>
  <c r="Z10" i="13"/>
  <c r="L50" i="14"/>
  <c r="L58" i="14"/>
  <c r="Z8" i="6"/>
  <c r="Z19" i="6"/>
  <c r="L33" i="7"/>
  <c r="Z14" i="13"/>
  <c r="Z24" i="13"/>
  <c r="Z33" i="13"/>
  <c r="X10" i="6"/>
  <c r="X16" i="6" s="1"/>
  <c r="L52" i="7"/>
  <c r="Z131" i="11"/>
  <c r="E126" i="11"/>
  <c r="V126" i="11"/>
  <c r="D133" i="11"/>
  <c r="E133" i="11" s="1"/>
  <c r="V134" i="11"/>
  <c r="G127" i="11"/>
  <c r="X127" i="11"/>
  <c r="H135" i="11"/>
  <c r="Y135" i="11"/>
  <c r="K133" i="11"/>
  <c r="G128" i="11"/>
  <c r="S131" i="11"/>
  <c r="T131" i="11" s="1"/>
  <c r="I127" i="11"/>
  <c r="Z127" i="11"/>
  <c r="S128" i="11"/>
  <c r="T128" i="11" s="1"/>
  <c r="K129" i="11"/>
  <c r="D130" i="11"/>
  <c r="E130" i="11" s="1"/>
  <c r="V131" i="11"/>
  <c r="G133" i="11"/>
  <c r="X133" i="11"/>
  <c r="R135" i="11"/>
  <c r="R137" i="11" s="1"/>
  <c r="R138" i="11" s="1"/>
  <c r="J135" i="11"/>
  <c r="S126" i="11"/>
  <c r="K127" i="11"/>
  <c r="Z133" i="11"/>
  <c r="C135" i="11"/>
  <c r="C137" i="11" s="1"/>
  <c r="C138" i="11" s="1"/>
  <c r="Y10" i="6"/>
  <c r="Y23" i="6"/>
  <c r="Y34" i="13"/>
  <c r="Z9" i="13"/>
  <c r="Z23" i="13"/>
  <c r="J16" i="19"/>
  <c r="J15" i="19"/>
  <c r="J14" i="19"/>
  <c r="J13" i="19"/>
  <c r="J12" i="19"/>
  <c r="J10" i="19"/>
  <c r="J9" i="19"/>
  <c r="J25" i="18"/>
  <c r="J24" i="18"/>
  <c r="J23" i="18"/>
  <c r="J22" i="18"/>
  <c r="J21" i="18"/>
  <c r="J20" i="18"/>
  <c r="J19" i="18"/>
  <c r="J18" i="18"/>
  <c r="R119" i="11"/>
  <c r="Y117" i="11"/>
  <c r="Y116" i="11"/>
  <c r="Y115" i="11"/>
  <c r="Y114" i="11"/>
  <c r="Y113" i="11"/>
  <c r="Y112" i="11"/>
  <c r="Y111" i="11"/>
  <c r="Y110" i="11"/>
  <c r="Y109" i="11"/>
  <c r="W117" i="11"/>
  <c r="W116" i="11"/>
  <c r="W115" i="11"/>
  <c r="W114" i="11"/>
  <c r="W113" i="11"/>
  <c r="W112" i="11"/>
  <c r="W111" i="11"/>
  <c r="W110" i="11"/>
  <c r="W109" i="11"/>
  <c r="U117" i="11"/>
  <c r="U116" i="11"/>
  <c r="U115" i="11"/>
  <c r="U114" i="11"/>
  <c r="U113" i="11"/>
  <c r="U112" i="11"/>
  <c r="U111" i="11"/>
  <c r="U110" i="11"/>
  <c r="U109" i="11"/>
  <c r="R117" i="11"/>
  <c r="R116" i="11"/>
  <c r="R115" i="11"/>
  <c r="R114" i="11"/>
  <c r="R113" i="11"/>
  <c r="R112" i="11"/>
  <c r="R111" i="11"/>
  <c r="R110" i="11"/>
  <c r="R109" i="11"/>
  <c r="P109" i="11"/>
  <c r="L119" i="11"/>
  <c r="O117" i="11"/>
  <c r="N117" i="11"/>
  <c r="M117" i="11"/>
  <c r="P116" i="11"/>
  <c r="O116" i="11"/>
  <c r="N116" i="11"/>
  <c r="M116" i="11"/>
  <c r="P115" i="11"/>
  <c r="O115" i="11"/>
  <c r="N115" i="11"/>
  <c r="M115" i="11"/>
  <c r="P114" i="11"/>
  <c r="O114" i="11"/>
  <c r="N114" i="11"/>
  <c r="M114" i="11"/>
  <c r="P113" i="11"/>
  <c r="O113" i="11"/>
  <c r="N113" i="11"/>
  <c r="M113" i="11"/>
  <c r="P112" i="11"/>
  <c r="O112" i="11"/>
  <c r="N112" i="11"/>
  <c r="M112" i="11"/>
  <c r="P111" i="11"/>
  <c r="O111" i="11"/>
  <c r="N111" i="11"/>
  <c r="M111" i="11"/>
  <c r="P110" i="11"/>
  <c r="O110" i="11"/>
  <c r="N110" i="11"/>
  <c r="M110" i="11"/>
  <c r="O109" i="11"/>
  <c r="N109" i="11"/>
  <c r="M109" i="11"/>
  <c r="L117" i="11"/>
  <c r="L116" i="11"/>
  <c r="L115" i="11"/>
  <c r="L114" i="11"/>
  <c r="L113" i="11"/>
  <c r="L112" i="11"/>
  <c r="L111" i="11"/>
  <c r="L110" i="11"/>
  <c r="L109" i="11"/>
  <c r="J117" i="11"/>
  <c r="J116" i="11"/>
  <c r="J115" i="11"/>
  <c r="J114" i="11"/>
  <c r="J113" i="11"/>
  <c r="J112" i="11"/>
  <c r="J111" i="11"/>
  <c r="J110" i="11"/>
  <c r="J109" i="11"/>
  <c r="H117" i="11"/>
  <c r="H116" i="11"/>
  <c r="H115" i="11"/>
  <c r="H114" i="11"/>
  <c r="H113" i="11"/>
  <c r="H112" i="11"/>
  <c r="H111" i="11"/>
  <c r="H110" i="11"/>
  <c r="H109" i="11"/>
  <c r="F117" i="11"/>
  <c r="F116" i="11"/>
  <c r="F115" i="11"/>
  <c r="F114" i="11"/>
  <c r="F113" i="11"/>
  <c r="F112" i="11"/>
  <c r="F111" i="11"/>
  <c r="F110" i="11"/>
  <c r="F109" i="11"/>
  <c r="C119" i="11"/>
  <c r="C117" i="11"/>
  <c r="C116" i="11"/>
  <c r="C115" i="11"/>
  <c r="C114" i="11"/>
  <c r="C113" i="11"/>
  <c r="C112" i="11"/>
  <c r="C111" i="11"/>
  <c r="C110" i="11"/>
  <c r="C109" i="11"/>
  <c r="L11" i="10"/>
  <c r="L9" i="10"/>
  <c r="L7" i="10"/>
  <c r="K76" i="7"/>
  <c r="K73" i="7"/>
  <c r="K72" i="7"/>
  <c r="K71" i="7"/>
  <c r="K69" i="7"/>
  <c r="K68" i="7"/>
  <c r="K67" i="7"/>
  <c r="K59" i="7"/>
  <c r="K57" i="7"/>
  <c r="K55" i="7"/>
  <c r="K51" i="7"/>
  <c r="K50" i="7"/>
  <c r="J50" i="7"/>
  <c r="I50" i="7"/>
  <c r="H50" i="7"/>
  <c r="G50" i="7"/>
  <c r="F50" i="7"/>
  <c r="E50" i="7"/>
  <c r="K49" i="7"/>
  <c r="K48" i="7"/>
  <c r="K47" i="7"/>
  <c r="K46" i="7"/>
  <c r="K44" i="7"/>
  <c r="K41" i="7"/>
  <c r="K39" i="7"/>
  <c r="K31" i="7"/>
  <c r="K30" i="7"/>
  <c r="K29" i="7"/>
  <c r="K28" i="7"/>
  <c r="K27" i="7"/>
  <c r="K25" i="7"/>
  <c r="K24" i="7"/>
  <c r="K17" i="7"/>
  <c r="K16" i="7"/>
  <c r="K15" i="7"/>
  <c r="K13" i="7"/>
  <c r="K11" i="7"/>
  <c r="K10" i="7"/>
  <c r="K8" i="7"/>
  <c r="V21" i="6"/>
  <c r="V20" i="6"/>
  <c r="V19" i="6"/>
  <c r="V14" i="6"/>
  <c r="V13" i="6"/>
  <c r="V9" i="6"/>
  <c r="V8" i="6"/>
  <c r="Z26" i="13" l="1"/>
  <c r="X27" i="13"/>
  <c r="X28" i="13" s="1"/>
  <c r="U138" i="11"/>
  <c r="L35" i="7"/>
  <c r="Z34" i="13"/>
  <c r="L35" i="14"/>
  <c r="L87" i="14" s="1"/>
  <c r="L60" i="14"/>
  <c r="L88" i="14" s="1"/>
  <c r="L85" i="14"/>
  <c r="L86" i="14"/>
  <c r="Z23" i="6"/>
  <c r="L62" i="7"/>
  <c r="L79" i="7" s="1"/>
  <c r="Z17" i="13"/>
  <c r="K28" i="18"/>
  <c r="K29" i="18" s="1"/>
  <c r="K19" i="19"/>
  <c r="V135" i="11"/>
  <c r="K6" i="19"/>
  <c r="X11" i="6"/>
  <c r="Z135" i="11"/>
  <c r="Z137" i="11" s="1"/>
  <c r="Y137" i="11"/>
  <c r="V137" i="11"/>
  <c r="G135" i="11"/>
  <c r="T126" i="11"/>
  <c r="S135" i="11"/>
  <c r="G137" i="11"/>
  <c r="I135" i="11"/>
  <c r="I137" i="11" s="1"/>
  <c r="H137" i="11"/>
  <c r="H138" i="11" s="1"/>
  <c r="K135" i="11"/>
  <c r="K137" i="11" s="1"/>
  <c r="J137" i="11"/>
  <c r="J138" i="11" s="1"/>
  <c r="D135" i="11"/>
  <c r="X135" i="11"/>
  <c r="X137" i="11" s="1"/>
  <c r="Y16" i="6"/>
  <c r="W138" i="11" s="1"/>
  <c r="Y11" i="6"/>
  <c r="Z10" i="6"/>
  <c r="X25" i="6"/>
  <c r="X26" i="6" s="1"/>
  <c r="X17" i="6"/>
  <c r="Y21" i="13"/>
  <c r="Z20" i="13"/>
  <c r="Y27" i="13"/>
  <c r="D26" i="14"/>
  <c r="E26" i="14"/>
  <c r="F26" i="14"/>
  <c r="G26" i="14"/>
  <c r="H26" i="14"/>
  <c r="I26" i="14"/>
  <c r="J26" i="14"/>
  <c r="K26" i="14"/>
  <c r="J11" i="18"/>
  <c r="J10" i="18"/>
  <c r="J9" i="18"/>
  <c r="J7" i="18"/>
  <c r="J6" i="18"/>
  <c r="J5" i="18"/>
  <c r="L11" i="17"/>
  <c r="L9" i="17"/>
  <c r="L7" i="17"/>
  <c r="K81" i="14"/>
  <c r="K80" i="14"/>
  <c r="K79" i="14"/>
  <c r="K71" i="14"/>
  <c r="K70" i="14"/>
  <c r="K69" i="14"/>
  <c r="K67" i="14"/>
  <c r="K66" i="14"/>
  <c r="K65" i="14"/>
  <c r="K57" i="14"/>
  <c r="K53" i="14"/>
  <c r="K47" i="14"/>
  <c r="K46" i="14"/>
  <c r="K45" i="14"/>
  <c r="K44" i="14"/>
  <c r="K43" i="14"/>
  <c r="K41" i="14"/>
  <c r="K42" i="14"/>
  <c r="K39" i="14"/>
  <c r="K30" i="14"/>
  <c r="K28" i="14"/>
  <c r="K27" i="14"/>
  <c r="K25" i="14"/>
  <c r="K24" i="14"/>
  <c r="K16" i="14"/>
  <c r="K17" i="14"/>
  <c r="K15" i="14"/>
  <c r="K14" i="14"/>
  <c r="K11" i="14"/>
  <c r="K10" i="14"/>
  <c r="K8" i="14"/>
  <c r="M15" i="17" s="1"/>
  <c r="M17" i="17" s="1"/>
  <c r="M18" i="17" s="1"/>
  <c r="X36" i="13" l="1"/>
  <c r="X37" i="13" s="1"/>
  <c r="L75" i="14"/>
  <c r="L80" i="7"/>
  <c r="L76" i="14"/>
  <c r="L84" i="14"/>
  <c r="S137" i="11"/>
  <c r="D137" i="11"/>
  <c r="E135" i="11"/>
  <c r="Y25" i="6"/>
  <c r="Y138" i="11" s="1"/>
  <c r="Z16" i="6"/>
  <c r="Y17" i="6"/>
  <c r="Y28" i="13"/>
  <c r="Y36" i="13"/>
  <c r="Z27" i="13"/>
  <c r="V33" i="13"/>
  <c r="V32" i="13"/>
  <c r="V31" i="13"/>
  <c r="V30" i="13"/>
  <c r="V24" i="13"/>
  <c r="V23" i="13"/>
  <c r="V19" i="13"/>
  <c r="V15" i="13"/>
  <c r="V14" i="13"/>
  <c r="V13" i="13"/>
  <c r="V12" i="13"/>
  <c r="V11" i="13"/>
  <c r="V10" i="13"/>
  <c r="V9" i="13"/>
  <c r="E137" i="11" l="1"/>
  <c r="D138" i="11"/>
  <c r="T137" i="11"/>
  <c r="S138" i="11"/>
  <c r="Y26" i="6"/>
  <c r="Z25" i="6"/>
  <c r="Y37" i="13"/>
  <c r="Z36" i="13"/>
  <c r="J7" i="19"/>
  <c r="J5" i="19"/>
  <c r="J27" i="18"/>
  <c r="J17" i="18"/>
  <c r="J12" i="18"/>
  <c r="S119" i="11"/>
  <c r="N119" i="11"/>
  <c r="J119" i="11"/>
  <c r="D119" i="11"/>
  <c r="Z117" i="11"/>
  <c r="X117" i="11"/>
  <c r="V117" i="11"/>
  <c r="S117" i="11"/>
  <c r="T117" i="11" s="1"/>
  <c r="I117" i="11"/>
  <c r="D117" i="11"/>
  <c r="E117" i="11" s="1"/>
  <c r="K117" i="11"/>
  <c r="Z116" i="11"/>
  <c r="X116" i="11"/>
  <c r="V116" i="11"/>
  <c r="S116" i="11"/>
  <c r="T116" i="11" s="1"/>
  <c r="I116" i="11"/>
  <c r="G116" i="11"/>
  <c r="D116" i="11"/>
  <c r="E116" i="11" s="1"/>
  <c r="X115" i="11"/>
  <c r="S115" i="11"/>
  <c r="T115" i="11" s="1"/>
  <c r="Z115" i="11"/>
  <c r="K115" i="11"/>
  <c r="I115" i="11"/>
  <c r="G115" i="11"/>
  <c r="D115" i="11"/>
  <c r="E115" i="11" s="1"/>
  <c r="X114" i="11"/>
  <c r="V114" i="11"/>
  <c r="S114" i="11"/>
  <c r="T114" i="11" s="1"/>
  <c r="K114" i="11"/>
  <c r="G114" i="11"/>
  <c r="I114" i="11"/>
  <c r="Z113" i="11"/>
  <c r="X113" i="11"/>
  <c r="V113" i="11"/>
  <c r="S113" i="11"/>
  <c r="T113" i="11" s="1"/>
  <c r="K113" i="11"/>
  <c r="I113" i="11"/>
  <c r="D113" i="11"/>
  <c r="E113" i="11" s="1"/>
  <c r="G113" i="11"/>
  <c r="V112" i="11"/>
  <c r="X112" i="11"/>
  <c r="I112" i="11"/>
  <c r="G112" i="11"/>
  <c r="Z111" i="11"/>
  <c r="X111" i="11"/>
  <c r="S111" i="11"/>
  <c r="T111" i="11" s="1"/>
  <c r="V111" i="11"/>
  <c r="K111" i="11"/>
  <c r="I111" i="11"/>
  <c r="G111" i="11"/>
  <c r="D111" i="11"/>
  <c r="E111" i="11" s="1"/>
  <c r="Z110" i="11"/>
  <c r="X110" i="11"/>
  <c r="V110" i="11"/>
  <c r="O118" i="11"/>
  <c r="O120" i="11" s="1"/>
  <c r="O121" i="11" s="1"/>
  <c r="K110" i="11"/>
  <c r="I110" i="11"/>
  <c r="G110" i="11"/>
  <c r="D110" i="11"/>
  <c r="E110" i="11" s="1"/>
  <c r="Z109" i="11"/>
  <c r="W118" i="11"/>
  <c r="V109" i="11"/>
  <c r="S109" i="11"/>
  <c r="N118" i="11"/>
  <c r="M118" i="11"/>
  <c r="M120" i="11" s="1"/>
  <c r="M121" i="11" s="1"/>
  <c r="L118" i="11"/>
  <c r="L120" i="11" s="1"/>
  <c r="L121" i="11" s="1"/>
  <c r="K109" i="11"/>
  <c r="I109" i="11"/>
  <c r="F118" i="11"/>
  <c r="C118" i="11"/>
  <c r="C120" i="11" s="1"/>
  <c r="C121" i="11" s="1"/>
  <c r="P100" i="11"/>
  <c r="N120" i="11" l="1"/>
  <c r="N121" i="11" s="1"/>
  <c r="J13" i="18"/>
  <c r="J18" i="19"/>
  <c r="J6" i="19"/>
  <c r="J28" i="18"/>
  <c r="W120" i="11"/>
  <c r="F120" i="11"/>
  <c r="F121" i="11" s="1"/>
  <c r="G118" i="11"/>
  <c r="T109" i="11"/>
  <c r="Z112" i="11"/>
  <c r="G109" i="11"/>
  <c r="X109" i="11"/>
  <c r="S112" i="11"/>
  <c r="T112" i="11" s="1"/>
  <c r="D114" i="11"/>
  <c r="E114" i="11" s="1"/>
  <c r="V115" i="11"/>
  <c r="G117" i="11"/>
  <c r="H118" i="11"/>
  <c r="Y118" i="11"/>
  <c r="S110" i="11"/>
  <c r="T110" i="11" s="1"/>
  <c r="J118" i="11"/>
  <c r="D112" i="11"/>
  <c r="E112" i="11" s="1"/>
  <c r="R118" i="11"/>
  <c r="R120" i="11" s="1"/>
  <c r="R121" i="11" s="1"/>
  <c r="U118" i="11"/>
  <c r="K112" i="11"/>
  <c r="Z114" i="11"/>
  <c r="K116" i="11"/>
  <c r="D109" i="11"/>
  <c r="L13" i="10"/>
  <c r="K70" i="7"/>
  <c r="K58" i="7"/>
  <c r="K45" i="7"/>
  <c r="K42" i="7"/>
  <c r="K26" i="7"/>
  <c r="K23" i="7"/>
  <c r="K19" i="7"/>
  <c r="K18" i="7"/>
  <c r="K14" i="7"/>
  <c r="K12" i="7"/>
  <c r="K9" i="7"/>
  <c r="U21" i="6"/>
  <c r="U20" i="6"/>
  <c r="U19" i="6"/>
  <c r="U14" i="6"/>
  <c r="U13" i="6"/>
  <c r="U9" i="6"/>
  <c r="W9" i="6" s="1"/>
  <c r="U8" i="6"/>
  <c r="U10" i="6" s="1"/>
  <c r="L13" i="17"/>
  <c r="K78" i="14"/>
  <c r="K56" i="14"/>
  <c r="K55" i="14"/>
  <c r="K49" i="14"/>
  <c r="K48" i="14"/>
  <c r="K31" i="14"/>
  <c r="K23" i="14"/>
  <c r="K19" i="14"/>
  <c r="U33" i="13"/>
  <c r="W33" i="13" s="1"/>
  <c r="U32" i="13"/>
  <c r="U31" i="13"/>
  <c r="W31" i="13" s="1"/>
  <c r="U30" i="13"/>
  <c r="V26" i="13"/>
  <c r="U24" i="13"/>
  <c r="W24" i="13" s="1"/>
  <c r="U23" i="13"/>
  <c r="U19" i="13"/>
  <c r="W19" i="13" s="1"/>
  <c r="U15" i="13"/>
  <c r="W15" i="13" s="1"/>
  <c r="U14" i="13"/>
  <c r="U13" i="13"/>
  <c r="U12" i="13"/>
  <c r="W12" i="13" s="1"/>
  <c r="U11" i="13"/>
  <c r="W11" i="13" s="1"/>
  <c r="U10" i="13"/>
  <c r="W10" i="13" s="1"/>
  <c r="V17" i="13"/>
  <c r="U9" i="13"/>
  <c r="J29" i="18" l="1"/>
  <c r="J19" i="19"/>
  <c r="U26" i="13"/>
  <c r="W26" i="13" s="1"/>
  <c r="U23" i="6"/>
  <c r="K60" i="7"/>
  <c r="K33" i="7"/>
  <c r="Y120" i="11"/>
  <c r="Z118" i="11"/>
  <c r="Z120" i="11" s="1"/>
  <c r="H120" i="11"/>
  <c r="H121" i="11" s="1"/>
  <c r="I118" i="11"/>
  <c r="I120" i="11" s="1"/>
  <c r="S118" i="11"/>
  <c r="G120" i="11"/>
  <c r="K118" i="11"/>
  <c r="K120" i="11" s="1"/>
  <c r="J120" i="11"/>
  <c r="J121" i="11" s="1"/>
  <c r="V118" i="11"/>
  <c r="U120" i="11"/>
  <c r="E109" i="11"/>
  <c r="D118" i="11"/>
  <c r="X118" i="11"/>
  <c r="X120" i="11" s="1"/>
  <c r="U16" i="6"/>
  <c r="U11" i="6"/>
  <c r="W13" i="13"/>
  <c r="W23" i="13"/>
  <c r="W19" i="6"/>
  <c r="W14" i="13"/>
  <c r="K73" i="14"/>
  <c r="W20" i="6"/>
  <c r="K52" i="7"/>
  <c r="W13" i="6"/>
  <c r="K20" i="14"/>
  <c r="K33" i="14"/>
  <c r="K20" i="7"/>
  <c r="K50" i="14"/>
  <c r="W8" i="6"/>
  <c r="W14" i="6"/>
  <c r="K74" i="7"/>
  <c r="K77" i="7" s="1"/>
  <c r="U17" i="13"/>
  <c r="U20" i="13" s="1"/>
  <c r="U21" i="13" s="1"/>
  <c r="V34" i="13"/>
  <c r="K58" i="14"/>
  <c r="V10" i="6"/>
  <c r="V23" i="6"/>
  <c r="V20" i="13"/>
  <c r="U34" i="13"/>
  <c r="W9" i="13"/>
  <c r="U25" i="6" l="1"/>
  <c r="U26" i="6" s="1"/>
  <c r="U121" i="11"/>
  <c r="W23" i="6"/>
  <c r="U17" i="6"/>
  <c r="K62" i="7"/>
  <c r="K79" i="7" s="1"/>
  <c r="K35" i="7"/>
  <c r="K60" i="14"/>
  <c r="K88" i="14" s="1"/>
  <c r="K85" i="14"/>
  <c r="E118" i="11"/>
  <c r="D120" i="11"/>
  <c r="S120" i="11"/>
  <c r="T120" i="11" s="1"/>
  <c r="V120" i="11"/>
  <c r="K35" i="14"/>
  <c r="K87" i="14" s="1"/>
  <c r="W17" i="13"/>
  <c r="U27" i="13"/>
  <c r="U28" i="13" s="1"/>
  <c r="K86" i="14"/>
  <c r="W34" i="13"/>
  <c r="V16" i="6"/>
  <c r="W121" i="11" s="1"/>
  <c r="V11" i="6"/>
  <c r="W10" i="6"/>
  <c r="W20" i="13"/>
  <c r="V27" i="13"/>
  <c r="V21" i="13"/>
  <c r="I81" i="14"/>
  <c r="I80" i="14"/>
  <c r="I79" i="14"/>
  <c r="H81" i="14"/>
  <c r="H80" i="14"/>
  <c r="H79" i="14"/>
  <c r="G81" i="14"/>
  <c r="G80" i="14"/>
  <c r="G79" i="14"/>
  <c r="F81" i="14"/>
  <c r="F80" i="14"/>
  <c r="F79" i="14"/>
  <c r="E80" i="14"/>
  <c r="E79" i="14"/>
  <c r="U36" i="13" l="1"/>
  <c r="U37" i="13" s="1"/>
  <c r="S121" i="11"/>
  <c r="K80" i="7"/>
  <c r="K75" i="14"/>
  <c r="K76" i="14" s="1"/>
  <c r="K84" i="14"/>
  <c r="E120" i="11"/>
  <c r="D121" i="11"/>
  <c r="W16" i="6"/>
  <c r="V25" i="6"/>
  <c r="V17" i="6"/>
  <c r="V28" i="13"/>
  <c r="V36" i="13"/>
  <c r="W27" i="13"/>
  <c r="I16" i="19"/>
  <c r="I15" i="19"/>
  <c r="I14" i="19"/>
  <c r="I13" i="19"/>
  <c r="I12" i="19"/>
  <c r="I11" i="19"/>
  <c r="I10" i="19"/>
  <c r="I9" i="19"/>
  <c r="Y100" i="11"/>
  <c r="Y99" i="11"/>
  <c r="Y98" i="11"/>
  <c r="Y97" i="11"/>
  <c r="Y96" i="11"/>
  <c r="Y95" i="11"/>
  <c r="Y94" i="11"/>
  <c r="Y93" i="11"/>
  <c r="Y92" i="11"/>
  <c r="W100" i="11"/>
  <c r="W99" i="11"/>
  <c r="W98" i="11"/>
  <c r="W97" i="11"/>
  <c r="W96" i="11"/>
  <c r="W95" i="11"/>
  <c r="W94" i="11"/>
  <c r="W93" i="11"/>
  <c r="W92" i="11"/>
  <c r="U100" i="11"/>
  <c r="U99" i="11"/>
  <c r="U98" i="11"/>
  <c r="U97" i="11"/>
  <c r="U96" i="11"/>
  <c r="U95" i="11"/>
  <c r="U94" i="11"/>
  <c r="U93" i="11"/>
  <c r="U92" i="11"/>
  <c r="R102" i="11"/>
  <c r="R100" i="11"/>
  <c r="R99" i="11"/>
  <c r="R98" i="11"/>
  <c r="R97" i="11"/>
  <c r="R96" i="11"/>
  <c r="R95" i="11"/>
  <c r="R94" i="11"/>
  <c r="R93" i="11"/>
  <c r="R92" i="11"/>
  <c r="P92" i="11"/>
  <c r="L102" i="11"/>
  <c r="P99" i="11"/>
  <c r="P98" i="11"/>
  <c r="P97" i="11"/>
  <c r="P96" i="11"/>
  <c r="P95" i="11"/>
  <c r="P94" i="11"/>
  <c r="P93" i="11"/>
  <c r="O100" i="11"/>
  <c r="O99" i="11"/>
  <c r="O98" i="11"/>
  <c r="O97" i="11"/>
  <c r="O96" i="11"/>
  <c r="O95" i="11"/>
  <c r="O94" i="11"/>
  <c r="O93" i="11"/>
  <c r="O92" i="11"/>
  <c r="N100" i="11"/>
  <c r="N99" i="11"/>
  <c r="N98" i="11"/>
  <c r="N97" i="11"/>
  <c r="N96" i="11"/>
  <c r="N95" i="11"/>
  <c r="N94" i="11"/>
  <c r="N93" i="11"/>
  <c r="N92" i="11"/>
  <c r="M100" i="11"/>
  <c r="M99" i="11"/>
  <c r="M98" i="11"/>
  <c r="M97" i="11"/>
  <c r="M96" i="11"/>
  <c r="M95" i="11"/>
  <c r="M94" i="11"/>
  <c r="M93" i="11"/>
  <c r="M92" i="11"/>
  <c r="L100" i="11"/>
  <c r="L99" i="11"/>
  <c r="L98" i="11"/>
  <c r="L97" i="11"/>
  <c r="L96" i="11"/>
  <c r="L95" i="11"/>
  <c r="L94" i="11"/>
  <c r="L93" i="11"/>
  <c r="L92" i="11"/>
  <c r="J100" i="11"/>
  <c r="J99" i="11"/>
  <c r="J98" i="11"/>
  <c r="J97" i="11"/>
  <c r="J96" i="11"/>
  <c r="J95" i="11"/>
  <c r="J94" i="11"/>
  <c r="J93" i="11"/>
  <c r="J92" i="11"/>
  <c r="H100" i="11"/>
  <c r="H99" i="11"/>
  <c r="H98" i="11"/>
  <c r="H97" i="11"/>
  <c r="H96" i="11"/>
  <c r="H95" i="11"/>
  <c r="H94" i="11"/>
  <c r="H93" i="11"/>
  <c r="H92" i="11"/>
  <c r="F92" i="11"/>
  <c r="F100" i="11"/>
  <c r="F99" i="11"/>
  <c r="F98" i="11"/>
  <c r="F97" i="11"/>
  <c r="F96" i="11"/>
  <c r="F95" i="11"/>
  <c r="F94" i="11"/>
  <c r="F93" i="11"/>
  <c r="C102" i="11"/>
  <c r="C100" i="11"/>
  <c r="C99" i="11"/>
  <c r="C98" i="11"/>
  <c r="C97" i="11"/>
  <c r="C96" i="11"/>
  <c r="C95" i="11"/>
  <c r="C94" i="11"/>
  <c r="C93" i="11"/>
  <c r="C92" i="11"/>
  <c r="K11" i="10"/>
  <c r="K9" i="10"/>
  <c r="K7" i="10"/>
  <c r="I11" i="18"/>
  <c r="I10" i="18"/>
  <c r="I9" i="18"/>
  <c r="Y121" i="11" l="1"/>
  <c r="W25" i="6"/>
  <c r="V26" i="6"/>
  <c r="W36" i="13"/>
  <c r="V37" i="13"/>
  <c r="I25" i="18"/>
  <c r="I24" i="18"/>
  <c r="I23" i="18"/>
  <c r="I22" i="18"/>
  <c r="I21" i="18"/>
  <c r="I20" i="18"/>
  <c r="I19" i="18"/>
  <c r="I18" i="18"/>
  <c r="I7" i="18"/>
  <c r="I6" i="18" l="1"/>
  <c r="I5" i="18"/>
  <c r="S9" i="6" l="1"/>
  <c r="S20" i="6"/>
  <c r="S21" i="6"/>
  <c r="J8" i="7" l="1"/>
  <c r="J29" i="7"/>
  <c r="J15" i="7"/>
  <c r="J31" i="7"/>
  <c r="S13" i="6"/>
  <c r="S8" i="6"/>
  <c r="S19" i="6"/>
  <c r="S14" i="6" l="1"/>
  <c r="J51" i="7"/>
  <c r="J49" i="7"/>
  <c r="J57" i="7"/>
  <c r="J27" i="7"/>
  <c r="J55" i="7"/>
  <c r="J67" i="7"/>
  <c r="J11" i="7"/>
  <c r="J10" i="7"/>
  <c r="J76" i="7"/>
  <c r="J47" i="7"/>
  <c r="J71" i="7"/>
  <c r="J24" i="7"/>
  <c r="J59" i="7"/>
  <c r="J48" i="7"/>
  <c r="J25" i="7"/>
  <c r="J30" i="7"/>
  <c r="J68" i="7"/>
  <c r="J69" i="7"/>
  <c r="J39" i="7"/>
  <c r="J44" i="7"/>
  <c r="J17" i="7"/>
  <c r="J72" i="7"/>
  <c r="J28" i="7"/>
  <c r="J41" i="7"/>
  <c r="J46" i="7"/>
  <c r="J13" i="7"/>
  <c r="J16" i="7"/>
  <c r="J73" i="7" l="1"/>
  <c r="K11" i="17" l="1"/>
  <c r="K9" i="17"/>
  <c r="K7" i="17"/>
  <c r="J81" i="14"/>
  <c r="J80" i="14"/>
  <c r="J79" i="14"/>
  <c r="J71" i="14"/>
  <c r="J70" i="14"/>
  <c r="J69" i="14"/>
  <c r="J67" i="14"/>
  <c r="J66" i="14"/>
  <c r="J65" i="14"/>
  <c r="J57" i="14"/>
  <c r="J53" i="14"/>
  <c r="J47" i="14"/>
  <c r="J46" i="14"/>
  <c r="J45" i="14"/>
  <c r="J44" i="14"/>
  <c r="J43" i="14"/>
  <c r="J41" i="14"/>
  <c r="J42" i="14"/>
  <c r="J39" i="14"/>
  <c r="J30" i="14"/>
  <c r="J28" i="14"/>
  <c r="J27" i="14"/>
  <c r="J25" i="14"/>
  <c r="J24" i="14"/>
  <c r="J17" i="14"/>
  <c r="J15" i="14"/>
  <c r="J14" i="14"/>
  <c r="J16" i="14"/>
  <c r="J11" i="14"/>
  <c r="J10" i="14"/>
  <c r="I7" i="19" s="1"/>
  <c r="J8" i="14"/>
  <c r="L15" i="17" s="1"/>
  <c r="L17" i="17" s="1"/>
  <c r="L18" i="17" s="1"/>
  <c r="S33" i="13" l="1"/>
  <c r="S32" i="13"/>
  <c r="S31" i="13"/>
  <c r="S30" i="13"/>
  <c r="S24" i="13"/>
  <c r="S23" i="13"/>
  <c r="S19" i="13"/>
  <c r="S15" i="13"/>
  <c r="S14" i="13"/>
  <c r="S13" i="13"/>
  <c r="S12" i="13"/>
  <c r="S11" i="13"/>
  <c r="S10" i="13"/>
  <c r="S9" i="13"/>
  <c r="P83" i="11" l="1"/>
  <c r="I17" i="18" l="1"/>
  <c r="S102" i="11"/>
  <c r="N102" i="11"/>
  <c r="J102" i="11"/>
  <c r="D102" i="11"/>
  <c r="S100" i="11"/>
  <c r="T100" i="11" s="1"/>
  <c r="K100" i="11"/>
  <c r="I100" i="11"/>
  <c r="G100" i="11"/>
  <c r="S98" i="11"/>
  <c r="T98" i="11" s="1"/>
  <c r="D98" i="11"/>
  <c r="E98" i="11" s="1"/>
  <c r="I97" i="11"/>
  <c r="D97" i="11"/>
  <c r="E97" i="11" s="1"/>
  <c r="V96" i="11"/>
  <c r="K96" i="11"/>
  <c r="G96" i="11"/>
  <c r="X95" i="11"/>
  <c r="S95" i="11"/>
  <c r="T95" i="11" s="1"/>
  <c r="G95" i="11"/>
  <c r="D94" i="11"/>
  <c r="E94" i="11" s="1"/>
  <c r="V93" i="11"/>
  <c r="Z93" i="11"/>
  <c r="D93" i="11"/>
  <c r="E93" i="11" s="1"/>
  <c r="D92" i="11"/>
  <c r="K13" i="10"/>
  <c r="J70" i="7"/>
  <c r="J58" i="7"/>
  <c r="J45" i="7"/>
  <c r="J42" i="7"/>
  <c r="J26" i="7"/>
  <c r="J23" i="7"/>
  <c r="J19" i="7"/>
  <c r="J18" i="7"/>
  <c r="J14" i="7"/>
  <c r="J12" i="7"/>
  <c r="J9" i="7"/>
  <c r="R21" i="6"/>
  <c r="R20" i="6"/>
  <c r="T20" i="6" s="1"/>
  <c r="R19" i="6"/>
  <c r="T19" i="6" s="1"/>
  <c r="R14" i="6"/>
  <c r="T14" i="6" s="1"/>
  <c r="R13" i="6"/>
  <c r="S10" i="6"/>
  <c r="S16" i="6" s="1"/>
  <c r="R9" i="6"/>
  <c r="R8" i="6"/>
  <c r="J78" i="14"/>
  <c r="J56" i="14"/>
  <c r="J55" i="14"/>
  <c r="J49" i="14"/>
  <c r="J48" i="14"/>
  <c r="J31" i="14"/>
  <c r="J23" i="14"/>
  <c r="J19" i="14"/>
  <c r="R33" i="13"/>
  <c r="R32" i="13"/>
  <c r="R31" i="13"/>
  <c r="R30" i="13"/>
  <c r="R24" i="13"/>
  <c r="S26" i="13"/>
  <c r="R23" i="13"/>
  <c r="R19" i="13"/>
  <c r="R15" i="13"/>
  <c r="R14" i="13"/>
  <c r="R13" i="13"/>
  <c r="T13" i="13" s="1"/>
  <c r="R12" i="13"/>
  <c r="R11" i="13"/>
  <c r="T11" i="13" s="1"/>
  <c r="R10" i="13"/>
  <c r="R9" i="13"/>
  <c r="R10" i="6" l="1"/>
  <c r="R16" i="6" s="1"/>
  <c r="T16" i="6" s="1"/>
  <c r="T8" i="6"/>
  <c r="J60" i="7"/>
  <c r="J58" i="14"/>
  <c r="T19" i="13"/>
  <c r="D95" i="11"/>
  <c r="E95" i="11" s="1"/>
  <c r="K13" i="17"/>
  <c r="X96" i="11"/>
  <c r="Z99" i="11"/>
  <c r="T12" i="13"/>
  <c r="X92" i="11"/>
  <c r="I95" i="11"/>
  <c r="Z96" i="11"/>
  <c r="T10" i="13"/>
  <c r="L101" i="11"/>
  <c r="L103" i="11" s="1"/>
  <c r="L104" i="11" s="1"/>
  <c r="Y101" i="11"/>
  <c r="Y103" i="11" s="1"/>
  <c r="O101" i="11"/>
  <c r="O103" i="11" s="1"/>
  <c r="O104" i="11" s="1"/>
  <c r="V99" i="11"/>
  <c r="J74" i="7"/>
  <c r="J77" i="7" s="1"/>
  <c r="Z98" i="11"/>
  <c r="T15" i="13"/>
  <c r="J73" i="14"/>
  <c r="D99" i="11"/>
  <c r="E99" i="11" s="1"/>
  <c r="S17" i="13"/>
  <c r="S34" i="13"/>
  <c r="T9" i="6"/>
  <c r="I92" i="11"/>
  <c r="U101" i="11"/>
  <c r="U103" i="11" s="1"/>
  <c r="U104" i="11" s="1"/>
  <c r="M101" i="11"/>
  <c r="M103" i="11" s="1"/>
  <c r="M104" i="11" s="1"/>
  <c r="W101" i="11"/>
  <c r="S96" i="11"/>
  <c r="T96" i="11" s="1"/>
  <c r="R26" i="13"/>
  <c r="T26" i="13" s="1"/>
  <c r="J33" i="7"/>
  <c r="J52" i="7"/>
  <c r="K92" i="11"/>
  <c r="N101" i="11"/>
  <c r="N103" i="11" s="1"/>
  <c r="N104" i="11" s="1"/>
  <c r="I96" i="11"/>
  <c r="K97" i="11"/>
  <c r="X97" i="11"/>
  <c r="X98" i="11"/>
  <c r="D100" i="11"/>
  <c r="E100" i="11" s="1"/>
  <c r="I12" i="18"/>
  <c r="I27" i="18"/>
  <c r="T14" i="13"/>
  <c r="T33" i="13"/>
  <c r="J20" i="14"/>
  <c r="J33" i="14"/>
  <c r="T13" i="6"/>
  <c r="J20" i="7"/>
  <c r="G93" i="11"/>
  <c r="I94" i="11"/>
  <c r="V94" i="11"/>
  <c r="S99" i="11"/>
  <c r="T99" i="11" s="1"/>
  <c r="V100" i="11"/>
  <c r="G94" i="11"/>
  <c r="J50" i="14"/>
  <c r="S23" i="6"/>
  <c r="S25" i="6" s="1"/>
  <c r="S93" i="11"/>
  <c r="T93" i="11" s="1"/>
  <c r="X94" i="11"/>
  <c r="G98" i="11"/>
  <c r="I99" i="11"/>
  <c r="X100" i="11"/>
  <c r="I5" i="19"/>
  <c r="T24" i="13"/>
  <c r="G92" i="11"/>
  <c r="K93" i="11"/>
  <c r="Z94" i="11"/>
  <c r="Z95" i="11"/>
  <c r="G97" i="11"/>
  <c r="I98" i="11"/>
  <c r="I18" i="19"/>
  <c r="V95" i="11"/>
  <c r="R17" i="13"/>
  <c r="R20" i="13" s="1"/>
  <c r="R34" i="13"/>
  <c r="R23" i="6"/>
  <c r="H101" i="11"/>
  <c r="H103" i="11" s="1"/>
  <c r="H104" i="11" s="1"/>
  <c r="S92" i="11"/>
  <c r="T92" i="11" s="1"/>
  <c r="K95" i="11"/>
  <c r="Z97" i="11"/>
  <c r="K98" i="11"/>
  <c r="V98" i="11"/>
  <c r="V92" i="11"/>
  <c r="S97" i="11"/>
  <c r="T97" i="11" s="1"/>
  <c r="F101" i="11"/>
  <c r="E92" i="11"/>
  <c r="X93" i="11"/>
  <c r="I93" i="11"/>
  <c r="S94" i="11"/>
  <c r="T94" i="11" s="1"/>
  <c r="D96" i="11"/>
  <c r="E96" i="11" s="1"/>
  <c r="V97" i="11"/>
  <c r="G99" i="11"/>
  <c r="X99" i="11"/>
  <c r="R101" i="11"/>
  <c r="R103" i="11" s="1"/>
  <c r="R104" i="11" s="1"/>
  <c r="Z92" i="11"/>
  <c r="K94" i="11"/>
  <c r="Z100" i="11"/>
  <c r="J101" i="11"/>
  <c r="C101" i="11"/>
  <c r="C103" i="11" s="1"/>
  <c r="C104" i="11" s="1"/>
  <c r="K99" i="11"/>
  <c r="S17" i="6"/>
  <c r="S11" i="6"/>
  <c r="T23" i="13"/>
  <c r="T31" i="13"/>
  <c r="T9" i="13"/>
  <c r="R11" i="6" l="1"/>
  <c r="T10" i="6"/>
  <c r="J62" i="7"/>
  <c r="J60" i="14"/>
  <c r="J88" i="14" s="1"/>
  <c r="R27" i="13"/>
  <c r="T34" i="13"/>
  <c r="T17" i="13"/>
  <c r="Y104" i="11"/>
  <c r="R25" i="6"/>
  <c r="R26" i="6" s="1"/>
  <c r="Z101" i="11"/>
  <c r="Z103" i="11" s="1"/>
  <c r="W103" i="11"/>
  <c r="W104" i="11" s="1"/>
  <c r="I28" i="18"/>
  <c r="I29" i="18" s="1"/>
  <c r="J79" i="7"/>
  <c r="J35" i="7"/>
  <c r="J85" i="14"/>
  <c r="S20" i="13"/>
  <c r="S21" i="13" s="1"/>
  <c r="T23" i="6"/>
  <c r="R21" i="13"/>
  <c r="R17" i="6"/>
  <c r="J86" i="14"/>
  <c r="I19" i="19"/>
  <c r="V101" i="11"/>
  <c r="I6" i="19"/>
  <c r="I101" i="11"/>
  <c r="I103" i="11" s="1"/>
  <c r="I13" i="18"/>
  <c r="J35" i="14"/>
  <c r="J87" i="14" s="1"/>
  <c r="S101" i="11"/>
  <c r="V103" i="11"/>
  <c r="F103" i="11"/>
  <c r="F104" i="11" s="1"/>
  <c r="G101" i="11"/>
  <c r="K101" i="11"/>
  <c r="K103" i="11" s="1"/>
  <c r="J103" i="11"/>
  <c r="J104" i="11" s="1"/>
  <c r="X101" i="11"/>
  <c r="X103" i="11" s="1"/>
  <c r="D101" i="11"/>
  <c r="S26" i="6"/>
  <c r="R28" i="13"/>
  <c r="R36" i="13"/>
  <c r="R37" i="13" s="1"/>
  <c r="J75" i="14" l="1"/>
  <c r="J76" i="14" s="1"/>
  <c r="T25" i="6"/>
  <c r="J80" i="7"/>
  <c r="S27" i="13"/>
  <c r="S28" i="13" s="1"/>
  <c r="T20" i="13"/>
  <c r="J84" i="14"/>
  <c r="E101" i="11"/>
  <c r="D103" i="11"/>
  <c r="G103" i="11"/>
  <c r="S103" i="11"/>
  <c r="T27" i="13" l="1"/>
  <c r="S36" i="13"/>
  <c r="E103" i="11"/>
  <c r="D104" i="11"/>
  <c r="T103" i="11"/>
  <c r="S104" i="11"/>
  <c r="T36" i="13" l="1"/>
  <c r="S37" i="13"/>
  <c r="L85" i="11"/>
  <c r="I10" i="7" l="1"/>
  <c r="I13" i="7"/>
  <c r="I14" i="7"/>
  <c r="H16" i="19" l="1"/>
  <c r="H15" i="19"/>
  <c r="H14" i="19"/>
  <c r="H13" i="19"/>
  <c r="H12" i="19"/>
  <c r="H11" i="19"/>
  <c r="H10" i="19"/>
  <c r="H9" i="19"/>
  <c r="R85" i="11"/>
  <c r="P75" i="11"/>
  <c r="Y83" i="11"/>
  <c r="Y82" i="11"/>
  <c r="Y81" i="11"/>
  <c r="Y80" i="11"/>
  <c r="Y79" i="11"/>
  <c r="Y78" i="11"/>
  <c r="Y77" i="11"/>
  <c r="Y76" i="11"/>
  <c r="Y75" i="11"/>
  <c r="W83" i="11"/>
  <c r="W82" i="11"/>
  <c r="W81" i="11"/>
  <c r="W80" i="11"/>
  <c r="W79" i="11"/>
  <c r="W78" i="11"/>
  <c r="W77" i="11"/>
  <c r="W76" i="11"/>
  <c r="W75" i="11"/>
  <c r="U83" i="11"/>
  <c r="U82" i="11"/>
  <c r="U81" i="11"/>
  <c r="U80" i="11"/>
  <c r="U79" i="11"/>
  <c r="U78" i="11"/>
  <c r="U77" i="11"/>
  <c r="U76" i="11"/>
  <c r="U75" i="11"/>
  <c r="R83" i="11"/>
  <c r="R82" i="11"/>
  <c r="R81" i="11"/>
  <c r="R80" i="11"/>
  <c r="R79" i="11"/>
  <c r="R78" i="11"/>
  <c r="R77" i="11"/>
  <c r="R76" i="11"/>
  <c r="R75" i="11"/>
  <c r="O83" i="11"/>
  <c r="N83" i="11"/>
  <c r="M83" i="11"/>
  <c r="P82" i="11"/>
  <c r="O82" i="11"/>
  <c r="N82" i="11"/>
  <c r="M82" i="11"/>
  <c r="P81" i="11"/>
  <c r="O81" i="11"/>
  <c r="N81" i="11"/>
  <c r="M81" i="11"/>
  <c r="P80" i="11"/>
  <c r="O80" i="11"/>
  <c r="N80" i="11"/>
  <c r="M80" i="11"/>
  <c r="P79" i="11"/>
  <c r="O79" i="11"/>
  <c r="N79" i="11"/>
  <c r="M79" i="11"/>
  <c r="P78" i="11"/>
  <c r="O78" i="11"/>
  <c r="N78" i="11"/>
  <c r="M78" i="11"/>
  <c r="P77" i="11"/>
  <c r="O77" i="11"/>
  <c r="N77" i="11"/>
  <c r="M77" i="11"/>
  <c r="P76" i="11"/>
  <c r="O76" i="11"/>
  <c r="N76" i="11"/>
  <c r="M76" i="11"/>
  <c r="O75" i="11"/>
  <c r="N75" i="11"/>
  <c r="M75" i="11"/>
  <c r="J85" i="11"/>
  <c r="L83" i="11"/>
  <c r="L82" i="11"/>
  <c r="L81" i="11"/>
  <c r="L80" i="11"/>
  <c r="L79" i="11"/>
  <c r="L78" i="11"/>
  <c r="L77" i="11"/>
  <c r="L76" i="11"/>
  <c r="L75" i="11"/>
  <c r="J83" i="11"/>
  <c r="J82" i="11"/>
  <c r="J81" i="11"/>
  <c r="J80" i="11"/>
  <c r="J79" i="11"/>
  <c r="J78" i="11"/>
  <c r="J77" i="11"/>
  <c r="J76" i="11"/>
  <c r="J75" i="11"/>
  <c r="H83" i="11"/>
  <c r="H82" i="11"/>
  <c r="H81" i="11"/>
  <c r="H80" i="11"/>
  <c r="H79" i="11"/>
  <c r="H78" i="11"/>
  <c r="H77" i="11"/>
  <c r="H76" i="11"/>
  <c r="H75" i="11"/>
  <c r="F83" i="11"/>
  <c r="F82" i="11"/>
  <c r="F81" i="11"/>
  <c r="F80" i="11"/>
  <c r="F79" i="11"/>
  <c r="F78" i="11"/>
  <c r="F77" i="11"/>
  <c r="F76" i="11"/>
  <c r="F75" i="11"/>
  <c r="C75" i="11"/>
  <c r="C85" i="11"/>
  <c r="C83" i="11"/>
  <c r="C82" i="11"/>
  <c r="C81" i="11"/>
  <c r="C80" i="11"/>
  <c r="C79" i="11"/>
  <c r="C78" i="11"/>
  <c r="C77" i="11"/>
  <c r="C76" i="11"/>
  <c r="J11" i="10" l="1"/>
  <c r="J9" i="10"/>
  <c r="J7" i="10"/>
  <c r="I73" i="7"/>
  <c r="I72" i="7"/>
  <c r="I71" i="7"/>
  <c r="I69" i="7"/>
  <c r="I68" i="7"/>
  <c r="I67" i="7"/>
  <c r="I59" i="7"/>
  <c r="I57" i="7"/>
  <c r="I55" i="7"/>
  <c r="I51" i="7"/>
  <c r="I49" i="7"/>
  <c r="I48" i="7"/>
  <c r="I47" i="7"/>
  <c r="I46" i="7"/>
  <c r="I44" i="7"/>
  <c r="I41" i="7"/>
  <c r="I39" i="7"/>
  <c r="I31" i="7"/>
  <c r="I30" i="7"/>
  <c r="I29" i="7"/>
  <c r="I28" i="7"/>
  <c r="I27" i="7"/>
  <c r="I25" i="7"/>
  <c r="I24" i="7"/>
  <c r="H25" i="18"/>
  <c r="H24" i="18"/>
  <c r="H23" i="18"/>
  <c r="H22" i="18"/>
  <c r="H21" i="18"/>
  <c r="H20" i="18"/>
  <c r="H19" i="18"/>
  <c r="H18" i="18"/>
  <c r="I17" i="7"/>
  <c r="I16" i="7"/>
  <c r="I15" i="7"/>
  <c r="I11" i="7"/>
  <c r="I8" i="7"/>
  <c r="P21" i="6"/>
  <c r="O21" i="6"/>
  <c r="P20" i="6"/>
  <c r="O20" i="6"/>
  <c r="P19" i="6"/>
  <c r="O19" i="6"/>
  <c r="P14" i="6"/>
  <c r="O14" i="6"/>
  <c r="P13" i="6"/>
  <c r="O13" i="6"/>
  <c r="P9" i="6"/>
  <c r="O9" i="6"/>
  <c r="P8" i="6"/>
  <c r="O8" i="6"/>
  <c r="H11" i="18"/>
  <c r="H10" i="18"/>
  <c r="H9" i="18"/>
  <c r="H7" i="18"/>
  <c r="H6" i="18"/>
  <c r="H5" i="18"/>
  <c r="J11" i="17"/>
  <c r="J9" i="17"/>
  <c r="J7" i="17"/>
  <c r="I71" i="14"/>
  <c r="I70" i="14"/>
  <c r="I69" i="14"/>
  <c r="I67" i="14"/>
  <c r="I66" i="14"/>
  <c r="I65" i="14"/>
  <c r="I57" i="14"/>
  <c r="I53" i="14"/>
  <c r="I47" i="14"/>
  <c r="I46" i="14"/>
  <c r="I45" i="14"/>
  <c r="I44" i="14"/>
  <c r="I43" i="14"/>
  <c r="I42" i="14"/>
  <c r="I41" i="14"/>
  <c r="I39" i="14"/>
  <c r="I30" i="14"/>
  <c r="I28" i="14"/>
  <c r="I27" i="14"/>
  <c r="I25" i="14"/>
  <c r="I24" i="14"/>
  <c r="I17" i="14"/>
  <c r="I16" i="14"/>
  <c r="I15" i="14"/>
  <c r="I14" i="14"/>
  <c r="I11" i="14"/>
  <c r="I10" i="14"/>
  <c r="H7" i="19" s="1"/>
  <c r="I8" i="14"/>
  <c r="K15" i="17" s="1"/>
  <c r="K17" i="17" s="1"/>
  <c r="K18" i="17" s="1"/>
  <c r="P33" i="13"/>
  <c r="O33" i="13"/>
  <c r="P32" i="13"/>
  <c r="O32" i="13"/>
  <c r="P31" i="13"/>
  <c r="O31" i="13"/>
  <c r="P30" i="13"/>
  <c r="O30" i="13"/>
  <c r="P24" i="13"/>
  <c r="O24" i="13"/>
  <c r="P23" i="13"/>
  <c r="O23" i="13"/>
  <c r="P19" i="13"/>
  <c r="O19" i="13"/>
  <c r="P15" i="13"/>
  <c r="O15" i="13"/>
  <c r="P14" i="13"/>
  <c r="O14" i="13"/>
  <c r="P13" i="13"/>
  <c r="O13" i="13"/>
  <c r="P12" i="13"/>
  <c r="O12" i="13"/>
  <c r="P11" i="13"/>
  <c r="O11" i="13"/>
  <c r="P10" i="13"/>
  <c r="O10" i="13"/>
  <c r="P9" i="13"/>
  <c r="O9" i="13"/>
  <c r="H5" i="19" l="1"/>
  <c r="H27" i="18"/>
  <c r="H17" i="18"/>
  <c r="H12" i="18"/>
  <c r="S85" i="11"/>
  <c r="N85" i="11"/>
  <c r="D85" i="11"/>
  <c r="V83" i="11"/>
  <c r="Z83" i="11"/>
  <c r="K83" i="11"/>
  <c r="G83" i="11"/>
  <c r="X82" i="11"/>
  <c r="V82" i="11"/>
  <c r="I82" i="11"/>
  <c r="S81" i="11"/>
  <c r="T81" i="11" s="1"/>
  <c r="I81" i="11"/>
  <c r="X80" i="11"/>
  <c r="S80" i="11"/>
  <c r="T80" i="11" s="1"/>
  <c r="K80" i="11"/>
  <c r="I80" i="11"/>
  <c r="G80" i="11"/>
  <c r="I79" i="11"/>
  <c r="G79" i="11"/>
  <c r="V78" i="11"/>
  <c r="S78" i="11"/>
  <c r="T78" i="11" s="1"/>
  <c r="I78" i="11"/>
  <c r="G78" i="11"/>
  <c r="Z77" i="11"/>
  <c r="X77" i="11"/>
  <c r="S77" i="11"/>
  <c r="T77" i="11" s="1"/>
  <c r="G77" i="11"/>
  <c r="D77" i="11"/>
  <c r="E77" i="11" s="1"/>
  <c r="Z76" i="11"/>
  <c r="V76" i="11"/>
  <c r="N84" i="11"/>
  <c r="L84" i="11"/>
  <c r="L86" i="11" s="1"/>
  <c r="L87" i="11" s="1"/>
  <c r="I76" i="11"/>
  <c r="D76" i="11"/>
  <c r="E76" i="11" s="1"/>
  <c r="X75" i="11"/>
  <c r="V75" i="11"/>
  <c r="Z75" i="11"/>
  <c r="M84" i="11"/>
  <c r="M86" i="11" s="1"/>
  <c r="M87" i="11" s="1"/>
  <c r="K75" i="11"/>
  <c r="G75" i="11"/>
  <c r="J13" i="10"/>
  <c r="I76" i="7"/>
  <c r="I70" i="7"/>
  <c r="I74" i="7" s="1"/>
  <c r="I58" i="7"/>
  <c r="I45" i="7"/>
  <c r="I42" i="7"/>
  <c r="I26" i="7"/>
  <c r="I23" i="7"/>
  <c r="I19" i="7"/>
  <c r="I18" i="7"/>
  <c r="I12" i="7"/>
  <c r="I9" i="7"/>
  <c r="Q20" i="6"/>
  <c r="Q19" i="6"/>
  <c r="P23" i="6"/>
  <c r="O23" i="6"/>
  <c r="Q14" i="6"/>
  <c r="Q13" i="6"/>
  <c r="Q9" i="6"/>
  <c r="Q8" i="6"/>
  <c r="O10" i="6"/>
  <c r="J13" i="17"/>
  <c r="I78" i="14"/>
  <c r="I73" i="14"/>
  <c r="I56" i="14"/>
  <c r="I55" i="14"/>
  <c r="I49" i="14"/>
  <c r="I48" i="14"/>
  <c r="I31" i="14"/>
  <c r="I23" i="14"/>
  <c r="I19" i="14"/>
  <c r="O34" i="13"/>
  <c r="Q33" i="13"/>
  <c r="P34" i="13"/>
  <c r="Q24" i="13"/>
  <c r="P26" i="13"/>
  <c r="O26" i="13"/>
  <c r="Q19" i="13"/>
  <c r="Q15" i="13"/>
  <c r="Q14" i="13"/>
  <c r="Q13" i="13"/>
  <c r="Q12" i="13"/>
  <c r="Q11" i="13"/>
  <c r="Q10" i="13"/>
  <c r="P17" i="13"/>
  <c r="O17" i="13"/>
  <c r="O20" i="13" s="1"/>
  <c r="I58" i="14" l="1"/>
  <c r="I77" i="7"/>
  <c r="I50" i="14"/>
  <c r="H13" i="18"/>
  <c r="I20" i="14"/>
  <c r="I60" i="7"/>
  <c r="I33" i="14"/>
  <c r="I52" i="7"/>
  <c r="I20" i="7"/>
  <c r="K79" i="11"/>
  <c r="X79" i="11"/>
  <c r="D82" i="11"/>
  <c r="E82" i="11" s="1"/>
  <c r="S83" i="11"/>
  <c r="T83" i="11" s="1"/>
  <c r="O84" i="11"/>
  <c r="O86" i="11" s="1"/>
  <c r="O87" i="11" s="1"/>
  <c r="K78" i="11"/>
  <c r="Z80" i="11"/>
  <c r="G82" i="11"/>
  <c r="D75" i="11"/>
  <c r="F84" i="11"/>
  <c r="F86" i="11" s="1"/>
  <c r="F87" i="11" s="1"/>
  <c r="I77" i="11"/>
  <c r="V77" i="11"/>
  <c r="X78" i="11"/>
  <c r="D80" i="11"/>
  <c r="E80" i="11" s="1"/>
  <c r="D81" i="11"/>
  <c r="E81" i="11" s="1"/>
  <c r="S82" i="11"/>
  <c r="T82" i="11" s="1"/>
  <c r="N86" i="11"/>
  <c r="N87" i="11" s="1"/>
  <c r="Z78" i="11"/>
  <c r="X83" i="11"/>
  <c r="S75" i="11"/>
  <c r="T75" i="11" s="1"/>
  <c r="W84" i="11"/>
  <c r="W86" i="11" s="1"/>
  <c r="W87" i="11" s="1"/>
  <c r="D79" i="11"/>
  <c r="E79" i="11" s="1"/>
  <c r="V81" i="11"/>
  <c r="K82" i="11"/>
  <c r="H6" i="19"/>
  <c r="I33" i="7"/>
  <c r="K77" i="11"/>
  <c r="S79" i="11"/>
  <c r="T79" i="11" s="1"/>
  <c r="V80" i="11"/>
  <c r="Z81" i="11"/>
  <c r="D83" i="11"/>
  <c r="E83" i="11" s="1"/>
  <c r="H18" i="19"/>
  <c r="Q23" i="6"/>
  <c r="H28" i="18"/>
  <c r="Q34" i="13"/>
  <c r="Z79" i="11"/>
  <c r="K81" i="11"/>
  <c r="G76" i="11"/>
  <c r="X76" i="11"/>
  <c r="H84" i="11"/>
  <c r="Y84" i="11"/>
  <c r="R84" i="11"/>
  <c r="R86" i="11" s="1"/>
  <c r="R87" i="11" s="1"/>
  <c r="I75" i="11"/>
  <c r="S76" i="11"/>
  <c r="T76" i="11" s="1"/>
  <c r="D78" i="11"/>
  <c r="E78" i="11" s="1"/>
  <c r="V79" i="11"/>
  <c r="G81" i="11"/>
  <c r="X81" i="11"/>
  <c r="I83" i="11"/>
  <c r="J84" i="11"/>
  <c r="K76" i="11"/>
  <c r="Z82" i="11"/>
  <c r="C84" i="11"/>
  <c r="C86" i="11" s="1"/>
  <c r="C87" i="11" s="1"/>
  <c r="U84" i="11"/>
  <c r="O11" i="6"/>
  <c r="O16" i="6"/>
  <c r="P10" i="6"/>
  <c r="Q10" i="6" s="1"/>
  <c r="O21" i="13"/>
  <c r="O27" i="13"/>
  <c r="Q17" i="13"/>
  <c r="P20" i="13"/>
  <c r="Q26" i="13"/>
  <c r="Q23" i="13"/>
  <c r="Q31" i="13"/>
  <c r="Q9" i="13"/>
  <c r="G7" i="19"/>
  <c r="G16" i="19"/>
  <c r="G15" i="19"/>
  <c r="G14" i="19"/>
  <c r="G13" i="19"/>
  <c r="G12" i="19"/>
  <c r="G11" i="19"/>
  <c r="G10" i="19"/>
  <c r="G9" i="19"/>
  <c r="Y68" i="11"/>
  <c r="Y66" i="11"/>
  <c r="Y65" i="11"/>
  <c r="Y64" i="11"/>
  <c r="Y63" i="11"/>
  <c r="Y62" i="11"/>
  <c r="Y61" i="11"/>
  <c r="Y60" i="11"/>
  <c r="Y59" i="11"/>
  <c r="Y58" i="11"/>
  <c r="W66" i="11"/>
  <c r="W65" i="11"/>
  <c r="W64" i="11"/>
  <c r="W63" i="11"/>
  <c r="W62" i="11"/>
  <c r="W61" i="11"/>
  <c r="W60" i="11"/>
  <c r="W59" i="11"/>
  <c r="W58" i="11"/>
  <c r="R68" i="11"/>
  <c r="U66" i="11"/>
  <c r="U65" i="11"/>
  <c r="U64" i="11"/>
  <c r="U63" i="11"/>
  <c r="U62" i="11"/>
  <c r="U61" i="11"/>
  <c r="U60" i="11"/>
  <c r="U59" i="11"/>
  <c r="U58" i="11"/>
  <c r="R66" i="11"/>
  <c r="R65" i="11"/>
  <c r="R64" i="11"/>
  <c r="R63" i="11"/>
  <c r="R62" i="11"/>
  <c r="R61" i="11"/>
  <c r="R60" i="11"/>
  <c r="R59" i="11"/>
  <c r="R58" i="11"/>
  <c r="P58" i="11"/>
  <c r="L68" i="11"/>
  <c r="J68" i="11"/>
  <c r="P65" i="11"/>
  <c r="P64" i="11"/>
  <c r="P63" i="11"/>
  <c r="P62" i="11"/>
  <c r="P61" i="11"/>
  <c r="P60" i="11"/>
  <c r="P59" i="11"/>
  <c r="O66" i="11"/>
  <c r="O65" i="11"/>
  <c r="O64" i="11"/>
  <c r="O63" i="11"/>
  <c r="O62" i="11"/>
  <c r="O61" i="11"/>
  <c r="O60" i="11"/>
  <c r="O59" i="11"/>
  <c r="O58" i="11"/>
  <c r="N66" i="11"/>
  <c r="N65" i="11"/>
  <c r="N64" i="11"/>
  <c r="N63" i="11"/>
  <c r="N62" i="11"/>
  <c r="N61" i="11"/>
  <c r="N60" i="11"/>
  <c r="N59" i="11"/>
  <c r="N58" i="11"/>
  <c r="M66" i="11"/>
  <c r="M65" i="11"/>
  <c r="M64" i="11"/>
  <c r="M63" i="11"/>
  <c r="M62" i="11"/>
  <c r="M61" i="11"/>
  <c r="M60" i="11"/>
  <c r="M59" i="11"/>
  <c r="M58" i="11"/>
  <c r="L66" i="11"/>
  <c r="L65" i="11"/>
  <c r="L64" i="11"/>
  <c r="L63" i="11"/>
  <c r="L62" i="11"/>
  <c r="L61" i="11"/>
  <c r="L60" i="11"/>
  <c r="L59" i="11"/>
  <c r="L58" i="11"/>
  <c r="J66" i="11"/>
  <c r="J65" i="11"/>
  <c r="J64" i="11"/>
  <c r="J63" i="11"/>
  <c r="J62" i="11"/>
  <c r="J61" i="11"/>
  <c r="J60" i="11"/>
  <c r="J59" i="11"/>
  <c r="J58" i="11"/>
  <c r="H66" i="11"/>
  <c r="H65" i="11"/>
  <c r="H64" i="11"/>
  <c r="H63" i="11"/>
  <c r="H62" i="11"/>
  <c r="H61" i="11"/>
  <c r="H60" i="11"/>
  <c r="H59" i="11"/>
  <c r="H58" i="11"/>
  <c r="F66" i="11"/>
  <c r="F65" i="11"/>
  <c r="F64" i="11"/>
  <c r="F63" i="11"/>
  <c r="F62" i="11"/>
  <c r="F61" i="11"/>
  <c r="F60" i="11"/>
  <c r="F58" i="11"/>
  <c r="F59" i="11"/>
  <c r="C68" i="11"/>
  <c r="C66" i="11"/>
  <c r="C65" i="11"/>
  <c r="C64" i="11"/>
  <c r="C63" i="11"/>
  <c r="C62" i="11"/>
  <c r="C61" i="11"/>
  <c r="C60" i="11"/>
  <c r="C59" i="11"/>
  <c r="C58" i="11"/>
  <c r="P41" i="11"/>
  <c r="P7" i="11"/>
  <c r="F7" i="10"/>
  <c r="F9" i="10"/>
  <c r="F11" i="10"/>
  <c r="I7" i="10"/>
  <c r="G25" i="18"/>
  <c r="G24" i="18"/>
  <c r="G23" i="18"/>
  <c r="G22" i="18"/>
  <c r="G21" i="18"/>
  <c r="G20" i="18"/>
  <c r="G19" i="18"/>
  <c r="G18" i="18"/>
  <c r="H76" i="7"/>
  <c r="G73" i="7"/>
  <c r="H73" i="7"/>
  <c r="H72" i="7"/>
  <c r="H71" i="7"/>
  <c r="H69" i="7"/>
  <c r="H68" i="7"/>
  <c r="H67" i="7"/>
  <c r="H59" i="7"/>
  <c r="H57" i="7"/>
  <c r="H55" i="7"/>
  <c r="H51" i="7"/>
  <c r="H49" i="7"/>
  <c r="H48" i="7"/>
  <c r="H47" i="7"/>
  <c r="H46" i="7"/>
  <c r="H44" i="7"/>
  <c r="H42" i="7"/>
  <c r="H41" i="7"/>
  <c r="H39" i="7"/>
  <c r="H31" i="7"/>
  <c r="H30" i="7"/>
  <c r="H29" i="7"/>
  <c r="H28" i="7"/>
  <c r="H27" i="7"/>
  <c r="H25" i="7"/>
  <c r="H24" i="7"/>
  <c r="H17" i="7"/>
  <c r="H16" i="7"/>
  <c r="H15" i="7"/>
  <c r="H13" i="7"/>
  <c r="H11" i="7"/>
  <c r="H10" i="7"/>
  <c r="H8" i="7"/>
  <c r="M21" i="6"/>
  <c r="M20" i="6"/>
  <c r="M19" i="6"/>
  <c r="L20" i="6"/>
  <c r="L19" i="6"/>
  <c r="M14" i="6"/>
  <c r="M13" i="6"/>
  <c r="L14" i="6"/>
  <c r="L13" i="6"/>
  <c r="M9" i="6"/>
  <c r="M8" i="6"/>
  <c r="L9" i="6"/>
  <c r="L8" i="6"/>
  <c r="I60" i="14" l="1"/>
  <c r="I88" i="14" s="1"/>
  <c r="I62" i="7"/>
  <c r="I79" i="7" s="1"/>
  <c r="I86" i="14"/>
  <c r="I35" i="14"/>
  <c r="I87" i="14" s="1"/>
  <c r="I85" i="14"/>
  <c r="H29" i="18"/>
  <c r="I35" i="7"/>
  <c r="D84" i="11"/>
  <c r="D86" i="11" s="1"/>
  <c r="D87" i="11" s="1"/>
  <c r="E75" i="11"/>
  <c r="H19" i="19"/>
  <c r="S84" i="11"/>
  <c r="S86" i="11" s="1"/>
  <c r="S87" i="11" s="1"/>
  <c r="V84" i="11"/>
  <c r="U86" i="11"/>
  <c r="U87" i="11" s="1"/>
  <c r="K84" i="11"/>
  <c r="K86" i="11" s="1"/>
  <c r="K87" i="11" s="1"/>
  <c r="J86" i="11"/>
  <c r="J87" i="11" s="1"/>
  <c r="X84" i="11"/>
  <c r="X86" i="11" s="1"/>
  <c r="X87" i="11" s="1"/>
  <c r="Y86" i="11"/>
  <c r="Y87" i="11" s="1"/>
  <c r="Z84" i="11"/>
  <c r="Z86" i="11" s="1"/>
  <c r="Z87" i="11" s="1"/>
  <c r="G86" i="11"/>
  <c r="G87" i="11" s="1"/>
  <c r="H86" i="11"/>
  <c r="H87" i="11" s="1"/>
  <c r="I84" i="11"/>
  <c r="I86" i="11" s="1"/>
  <c r="I87" i="11" s="1"/>
  <c r="G84" i="11"/>
  <c r="O25" i="6"/>
  <c r="O26" i="6" s="1"/>
  <c r="O17" i="6"/>
  <c r="P16" i="6"/>
  <c r="P11" i="6"/>
  <c r="P21" i="13"/>
  <c r="Q20" i="13"/>
  <c r="P27" i="13"/>
  <c r="Q27" i="13" s="1"/>
  <c r="O28" i="13"/>
  <c r="O36" i="13"/>
  <c r="O37" i="13" s="1"/>
  <c r="G11" i="18"/>
  <c r="G10" i="18"/>
  <c r="G9" i="18"/>
  <c r="G7" i="18"/>
  <c r="G6" i="18"/>
  <c r="G5" i="18"/>
  <c r="F7" i="17"/>
  <c r="I11" i="17"/>
  <c r="I9" i="17"/>
  <c r="I7" i="17"/>
  <c r="H71" i="14"/>
  <c r="H70" i="14"/>
  <c r="H69" i="14"/>
  <c r="H67" i="14"/>
  <c r="H66" i="14"/>
  <c r="H65" i="14"/>
  <c r="H57" i="14"/>
  <c r="H53" i="14"/>
  <c r="H47" i="14"/>
  <c r="H46" i="14"/>
  <c r="H45" i="14"/>
  <c r="H44" i="14"/>
  <c r="H43" i="14"/>
  <c r="H42" i="14"/>
  <c r="H41" i="14"/>
  <c r="H39" i="14"/>
  <c r="H30" i="14"/>
  <c r="H28" i="14"/>
  <c r="H27" i="14"/>
  <c r="H25" i="14"/>
  <c r="H24" i="14"/>
  <c r="H16" i="14"/>
  <c r="H17" i="14"/>
  <c r="H15" i="14"/>
  <c r="H14" i="14"/>
  <c r="H11" i="14"/>
  <c r="H10" i="14"/>
  <c r="H8" i="14"/>
  <c r="J15" i="17" s="1"/>
  <c r="J17" i="17" s="1"/>
  <c r="J18" i="17" s="1"/>
  <c r="I15" i="13"/>
  <c r="F31" i="13"/>
  <c r="F15" i="13"/>
  <c r="C15" i="13"/>
  <c r="I75" i="14" l="1"/>
  <c r="I84" i="14"/>
  <c r="I80" i="7"/>
  <c r="I76" i="14"/>
  <c r="E84" i="11"/>
  <c r="T86" i="11"/>
  <c r="T87" i="11" s="1"/>
  <c r="E86" i="11"/>
  <c r="E87" i="11" s="1"/>
  <c r="V86" i="11"/>
  <c r="V87" i="11" s="1"/>
  <c r="Q16" i="6"/>
  <c r="P25" i="6"/>
  <c r="P17" i="6"/>
  <c r="P28" i="13"/>
  <c r="P36" i="13"/>
  <c r="L33" i="13"/>
  <c r="L32" i="13"/>
  <c r="L31" i="13"/>
  <c r="L30" i="13"/>
  <c r="L24" i="13"/>
  <c r="L23" i="13"/>
  <c r="L19" i="13"/>
  <c r="L15" i="13"/>
  <c r="AM15" i="13" s="1"/>
  <c r="L14" i="13"/>
  <c r="L13" i="13"/>
  <c r="L12" i="13"/>
  <c r="L11" i="13"/>
  <c r="L10" i="13"/>
  <c r="L9" i="13"/>
  <c r="M33" i="13"/>
  <c r="M32" i="13"/>
  <c r="M31" i="13"/>
  <c r="M30" i="13"/>
  <c r="M24" i="13"/>
  <c r="M23" i="13"/>
  <c r="M19" i="13"/>
  <c r="M15" i="13"/>
  <c r="M14" i="13"/>
  <c r="M13" i="13"/>
  <c r="M12" i="13"/>
  <c r="M11" i="13"/>
  <c r="M10" i="13"/>
  <c r="M9" i="13"/>
  <c r="G18" i="19"/>
  <c r="G5" i="19"/>
  <c r="G27" i="18"/>
  <c r="G17" i="18"/>
  <c r="G12" i="18"/>
  <c r="S68" i="11"/>
  <c r="N68" i="11"/>
  <c r="D68" i="11"/>
  <c r="S66" i="11"/>
  <c r="T66" i="11" s="1"/>
  <c r="I66" i="11"/>
  <c r="G66" i="11"/>
  <c r="X65" i="11"/>
  <c r="V65" i="11"/>
  <c r="S65" i="11"/>
  <c r="T65" i="11" s="1"/>
  <c r="I65" i="11"/>
  <c r="G65" i="11"/>
  <c r="D65" i="11"/>
  <c r="E65" i="11" s="1"/>
  <c r="X64" i="11"/>
  <c r="V64" i="11"/>
  <c r="S64" i="11"/>
  <c r="T64" i="11" s="1"/>
  <c r="I64" i="11"/>
  <c r="V63" i="11"/>
  <c r="I63" i="11"/>
  <c r="G63" i="11"/>
  <c r="Z62" i="11"/>
  <c r="X62" i="11"/>
  <c r="V62" i="11"/>
  <c r="I62" i="11"/>
  <c r="G62" i="11"/>
  <c r="X61" i="11"/>
  <c r="S61" i="11"/>
  <c r="T61" i="11" s="1"/>
  <c r="G61" i="11"/>
  <c r="Z60" i="11"/>
  <c r="X60" i="11"/>
  <c r="V60" i="11"/>
  <c r="S60" i="11"/>
  <c r="T60" i="11" s="1"/>
  <c r="K60" i="11"/>
  <c r="I60" i="11"/>
  <c r="D60" i="11"/>
  <c r="E60" i="11" s="1"/>
  <c r="S59" i="11"/>
  <c r="T59" i="11" s="1"/>
  <c r="K59" i="11"/>
  <c r="I59" i="11"/>
  <c r="G59" i="11"/>
  <c r="D59" i="11"/>
  <c r="E59" i="11" s="1"/>
  <c r="U67" i="11"/>
  <c r="S58" i="11"/>
  <c r="M67" i="11"/>
  <c r="M69" i="11" s="1"/>
  <c r="M70" i="11" s="1"/>
  <c r="I58" i="11"/>
  <c r="F67" i="11"/>
  <c r="I13" i="10"/>
  <c r="H70" i="7"/>
  <c r="H58" i="7"/>
  <c r="H60" i="7" s="1"/>
  <c r="H45" i="7"/>
  <c r="H52" i="7" s="1"/>
  <c r="H26" i="7"/>
  <c r="H23" i="7"/>
  <c r="H19" i="7"/>
  <c r="H18" i="7"/>
  <c r="H14" i="7"/>
  <c r="H12" i="7"/>
  <c r="H9" i="7"/>
  <c r="L21" i="6"/>
  <c r="N20" i="6"/>
  <c r="N19" i="6"/>
  <c r="N14" i="6"/>
  <c r="N13" i="6"/>
  <c r="N9" i="6"/>
  <c r="L10" i="6"/>
  <c r="N8" i="6"/>
  <c r="H78" i="14"/>
  <c r="H73" i="14"/>
  <c r="H56" i="14"/>
  <c r="H55" i="14"/>
  <c r="H49" i="14"/>
  <c r="H48" i="14"/>
  <c r="H31" i="14"/>
  <c r="H23" i="14"/>
  <c r="H19" i="14"/>
  <c r="N19" i="13" l="1"/>
  <c r="H50" i="14"/>
  <c r="H33" i="14"/>
  <c r="N11" i="13"/>
  <c r="L26" i="13"/>
  <c r="H20" i="7"/>
  <c r="H20" i="14"/>
  <c r="H35" i="14" s="1"/>
  <c r="N12" i="13"/>
  <c r="N13" i="13"/>
  <c r="N14" i="13"/>
  <c r="G6" i="19"/>
  <c r="H58" i="14"/>
  <c r="N10" i="13"/>
  <c r="H33" i="7"/>
  <c r="G19" i="19"/>
  <c r="L23" i="6"/>
  <c r="G28" i="18"/>
  <c r="Q25" i="6"/>
  <c r="P26" i="6"/>
  <c r="P37" i="13"/>
  <c r="Q36" i="13"/>
  <c r="N9" i="13"/>
  <c r="M34" i="13"/>
  <c r="G13" i="18"/>
  <c r="H62" i="7"/>
  <c r="N10" i="6"/>
  <c r="L34" i="13"/>
  <c r="N23" i="13"/>
  <c r="L17" i="13"/>
  <c r="L20" i="13" s="1"/>
  <c r="L21" i="13" s="1"/>
  <c r="N33" i="13"/>
  <c r="N31" i="13"/>
  <c r="N24" i="13"/>
  <c r="M26" i="13"/>
  <c r="N15" i="13"/>
  <c r="M17" i="13"/>
  <c r="M20" i="13" s="1"/>
  <c r="G64" i="11"/>
  <c r="V66" i="11"/>
  <c r="J67" i="11"/>
  <c r="J69" i="11" s="1"/>
  <c r="J70" i="11" s="1"/>
  <c r="V58" i="11"/>
  <c r="V59" i="11"/>
  <c r="D63" i="11"/>
  <c r="E63" i="11" s="1"/>
  <c r="K65" i="11"/>
  <c r="X66" i="11"/>
  <c r="L67" i="11"/>
  <c r="L69" i="11" s="1"/>
  <c r="L70" i="11" s="1"/>
  <c r="W67" i="11"/>
  <c r="W69" i="11" s="1"/>
  <c r="D62" i="11"/>
  <c r="E62" i="11" s="1"/>
  <c r="S63" i="11"/>
  <c r="T63" i="11" s="1"/>
  <c r="Z66" i="11"/>
  <c r="Z58" i="11"/>
  <c r="N67" i="11"/>
  <c r="N69" i="11" s="1"/>
  <c r="N70" i="11" s="1"/>
  <c r="D61" i="11"/>
  <c r="E61" i="11" s="1"/>
  <c r="O67" i="11"/>
  <c r="O69" i="11" s="1"/>
  <c r="O70" i="11" s="1"/>
  <c r="X63" i="11"/>
  <c r="Z65" i="11"/>
  <c r="X59" i="11"/>
  <c r="K64" i="11"/>
  <c r="D58" i="11"/>
  <c r="E58" i="11" s="1"/>
  <c r="G60" i="11"/>
  <c r="V61" i="11"/>
  <c r="K62" i="11"/>
  <c r="Z63" i="11"/>
  <c r="D66" i="11"/>
  <c r="E66" i="11" s="1"/>
  <c r="F69" i="11"/>
  <c r="F70" i="11" s="1"/>
  <c r="U69" i="11"/>
  <c r="T58" i="11"/>
  <c r="I61" i="11"/>
  <c r="Z61" i="11"/>
  <c r="S62" i="11"/>
  <c r="T62" i="11" s="1"/>
  <c r="K63" i="11"/>
  <c r="D64" i="11"/>
  <c r="E64" i="11" s="1"/>
  <c r="G58" i="11"/>
  <c r="X58" i="11"/>
  <c r="H67" i="11"/>
  <c r="Y67" i="11"/>
  <c r="Z59" i="11"/>
  <c r="K61" i="11"/>
  <c r="R67" i="11"/>
  <c r="R69" i="11" s="1"/>
  <c r="R70" i="11" s="1"/>
  <c r="C67" i="11"/>
  <c r="C69" i="11" s="1"/>
  <c r="K58" i="11"/>
  <c r="Z64" i="11"/>
  <c r="K66" i="11"/>
  <c r="L16" i="6"/>
  <c r="L11" i="6"/>
  <c r="M10" i="6"/>
  <c r="M23" i="6"/>
  <c r="H60" i="14" l="1"/>
  <c r="H88" i="14" s="1"/>
  <c r="H35" i="7"/>
  <c r="U70" i="11"/>
  <c r="H86" i="14"/>
  <c r="H85" i="14"/>
  <c r="N26" i="13"/>
  <c r="N23" i="6"/>
  <c r="M27" i="13"/>
  <c r="M36" i="13" s="1"/>
  <c r="C70" i="11"/>
  <c r="N34" i="13"/>
  <c r="K67" i="11"/>
  <c r="K69" i="11" s="1"/>
  <c r="D67" i="11"/>
  <c r="D69" i="11" s="1"/>
  <c r="D70" i="11" s="1"/>
  <c r="G29" i="18"/>
  <c r="H84" i="14"/>
  <c r="L27" i="13"/>
  <c r="L28" i="13" s="1"/>
  <c r="M21" i="13"/>
  <c r="N20" i="13"/>
  <c r="N17" i="13"/>
  <c r="Y69" i="11"/>
  <c r="Z67" i="11"/>
  <c r="Z69" i="11" s="1"/>
  <c r="X67" i="11"/>
  <c r="X69" i="11" s="1"/>
  <c r="S67" i="11"/>
  <c r="V69" i="11"/>
  <c r="V67" i="11"/>
  <c r="H69" i="11"/>
  <c r="H70" i="11" s="1"/>
  <c r="I67" i="11"/>
  <c r="I69" i="11" s="1"/>
  <c r="G67" i="11"/>
  <c r="G69" i="11"/>
  <c r="L25" i="6"/>
  <c r="L26" i="6" s="1"/>
  <c r="L17" i="6"/>
  <c r="M16" i="6"/>
  <c r="W70" i="11" s="1"/>
  <c r="M11" i="6"/>
  <c r="H87" i="14"/>
  <c r="F11" i="17"/>
  <c r="F9" i="17"/>
  <c r="G7" i="10"/>
  <c r="G11" i="10"/>
  <c r="G9" i="10"/>
  <c r="H7" i="10"/>
  <c r="H75" i="14" l="1"/>
  <c r="H76" i="14" s="1"/>
  <c r="M28" i="13"/>
  <c r="N27" i="13"/>
  <c r="L36" i="13"/>
  <c r="L37" i="13" s="1"/>
  <c r="E67" i="11"/>
  <c r="E69" i="11"/>
  <c r="S69" i="11"/>
  <c r="S70" i="11" s="1"/>
  <c r="M25" i="6"/>
  <c r="N16" i="6"/>
  <c r="M17" i="6"/>
  <c r="M37" i="13"/>
  <c r="C25" i="18"/>
  <c r="Q25" i="18" s="1"/>
  <c r="C24" i="18"/>
  <c r="Q24" i="18" s="1"/>
  <c r="C22" i="18"/>
  <c r="Q22" i="18" s="1"/>
  <c r="C5" i="18"/>
  <c r="Q5" i="18" s="1"/>
  <c r="D39" i="7"/>
  <c r="N36" i="13" l="1"/>
  <c r="Y70" i="11"/>
  <c r="T69" i="11"/>
  <c r="N25" i="6"/>
  <c r="M26" i="6"/>
  <c r="D8" i="14"/>
  <c r="D10" i="14"/>
  <c r="D11" i="14"/>
  <c r="D13" i="14"/>
  <c r="D14" i="14"/>
  <c r="D15" i="14"/>
  <c r="D16" i="14"/>
  <c r="D17" i="14"/>
  <c r="D18" i="14"/>
  <c r="D19" i="14"/>
  <c r="D23" i="14"/>
  <c r="D24" i="14"/>
  <c r="D25" i="14"/>
  <c r="D27" i="14"/>
  <c r="D28" i="14"/>
  <c r="D29" i="14"/>
  <c r="D30" i="14"/>
  <c r="D31" i="14"/>
  <c r="D39" i="14"/>
  <c r="D40" i="14"/>
  <c r="D41" i="14"/>
  <c r="D42" i="14"/>
  <c r="D43" i="14"/>
  <c r="D44" i="14"/>
  <c r="D45" i="14"/>
  <c r="D46" i="14"/>
  <c r="D47" i="14"/>
  <c r="D53" i="14"/>
  <c r="D54" i="14"/>
  <c r="D55" i="14"/>
  <c r="D56" i="14"/>
  <c r="D57" i="14"/>
  <c r="D63" i="14"/>
  <c r="D64" i="14"/>
  <c r="D65" i="14"/>
  <c r="D66" i="14"/>
  <c r="D67" i="14"/>
  <c r="D68" i="14"/>
  <c r="D69" i="14"/>
  <c r="D70" i="14"/>
  <c r="D71" i="14"/>
  <c r="D79" i="14"/>
  <c r="D80" i="14"/>
  <c r="D81" i="14"/>
  <c r="D84" i="14"/>
  <c r="D85" i="14"/>
  <c r="D86" i="14"/>
  <c r="D87" i="14"/>
  <c r="D88" i="14"/>
  <c r="F16" i="19"/>
  <c r="C7" i="19"/>
  <c r="Q7" i="19" s="1"/>
  <c r="C16" i="19"/>
  <c r="Q16" i="19" s="1"/>
  <c r="C15" i="19"/>
  <c r="Q15" i="19" s="1"/>
  <c r="C14" i="19"/>
  <c r="Q14" i="19" s="1"/>
  <c r="C10" i="19"/>
  <c r="Q10" i="19" s="1"/>
  <c r="C5" i="19"/>
  <c r="Q5" i="19" s="1"/>
  <c r="D50" i="14" l="1"/>
  <c r="D58" i="14"/>
  <c r="D33" i="14"/>
  <c r="D20" i="14"/>
  <c r="D73" i="14"/>
  <c r="C6" i="19"/>
  <c r="Q6" i="19" s="1"/>
  <c r="F15" i="19"/>
  <c r="F14" i="19"/>
  <c r="F13" i="19"/>
  <c r="F12" i="19"/>
  <c r="F11" i="19"/>
  <c r="F10" i="19"/>
  <c r="F9" i="19"/>
  <c r="F25" i="18"/>
  <c r="F24" i="18"/>
  <c r="F23" i="18"/>
  <c r="F22" i="18"/>
  <c r="F21" i="18"/>
  <c r="F20" i="18"/>
  <c r="F19" i="18"/>
  <c r="F18" i="18"/>
  <c r="Y49" i="11"/>
  <c r="Y48" i="11"/>
  <c r="Y47" i="11"/>
  <c r="Y46" i="11"/>
  <c r="Y45" i="11"/>
  <c r="Y44" i="11"/>
  <c r="Y43" i="11"/>
  <c r="Y42" i="11"/>
  <c r="Y41" i="11"/>
  <c r="W49" i="11"/>
  <c r="W48" i="11"/>
  <c r="W47" i="11"/>
  <c r="W46" i="11"/>
  <c r="W45" i="11"/>
  <c r="W44" i="11"/>
  <c r="W43" i="11"/>
  <c r="W42" i="11"/>
  <c r="W41" i="11"/>
  <c r="U49" i="11"/>
  <c r="U48" i="11"/>
  <c r="U47" i="11"/>
  <c r="U46" i="11"/>
  <c r="U45" i="11"/>
  <c r="U44" i="11"/>
  <c r="U43" i="11"/>
  <c r="U42" i="11"/>
  <c r="U41" i="11"/>
  <c r="R51" i="11"/>
  <c r="R49" i="11"/>
  <c r="R48" i="11"/>
  <c r="R47" i="11"/>
  <c r="R46" i="11"/>
  <c r="R45" i="11"/>
  <c r="R44" i="11"/>
  <c r="R43" i="11"/>
  <c r="R42" i="11"/>
  <c r="R41" i="11"/>
  <c r="L51" i="11"/>
  <c r="P48" i="11"/>
  <c r="P47" i="11"/>
  <c r="P46" i="11"/>
  <c r="P45" i="11"/>
  <c r="P44" i="11"/>
  <c r="P43" i="11"/>
  <c r="P42" i="11"/>
  <c r="O49" i="11"/>
  <c r="O48" i="11"/>
  <c r="O47" i="11"/>
  <c r="O46" i="11"/>
  <c r="O45" i="11"/>
  <c r="O44" i="11"/>
  <c r="O43" i="11"/>
  <c r="O42" i="11"/>
  <c r="O41" i="11"/>
  <c r="N49" i="11"/>
  <c r="N48" i="11"/>
  <c r="N47" i="11"/>
  <c r="N46" i="11"/>
  <c r="N45" i="11"/>
  <c r="N44" i="11"/>
  <c r="N43" i="11"/>
  <c r="N42" i="11"/>
  <c r="N41" i="11"/>
  <c r="M49" i="11"/>
  <c r="M48" i="11"/>
  <c r="M47" i="11"/>
  <c r="M46" i="11"/>
  <c r="M45" i="11"/>
  <c r="M44" i="11"/>
  <c r="M43" i="11"/>
  <c r="M42" i="11"/>
  <c r="M41" i="11"/>
  <c r="L49" i="11"/>
  <c r="L48" i="11"/>
  <c r="L47" i="11"/>
  <c r="L46" i="11"/>
  <c r="L45" i="11"/>
  <c r="L44" i="11"/>
  <c r="L43" i="11"/>
  <c r="L42" i="11"/>
  <c r="L41" i="11"/>
  <c r="J49" i="11"/>
  <c r="J48" i="11"/>
  <c r="J47" i="11"/>
  <c r="J46" i="11"/>
  <c r="J45" i="11"/>
  <c r="J44" i="11"/>
  <c r="J43" i="11"/>
  <c r="J42" i="11"/>
  <c r="J41" i="11"/>
  <c r="H49" i="11"/>
  <c r="H48" i="11"/>
  <c r="H47" i="11"/>
  <c r="H46" i="11"/>
  <c r="H45" i="11"/>
  <c r="H44" i="11"/>
  <c r="H43" i="11"/>
  <c r="H42" i="11"/>
  <c r="H41" i="11"/>
  <c r="F49" i="11"/>
  <c r="F48" i="11"/>
  <c r="F47" i="11"/>
  <c r="F46" i="11"/>
  <c r="F45" i="11"/>
  <c r="F44" i="11"/>
  <c r="F43" i="11"/>
  <c r="F42" i="11"/>
  <c r="F41" i="11"/>
  <c r="C51" i="11"/>
  <c r="C49" i="11"/>
  <c r="C48" i="11"/>
  <c r="C47" i="11"/>
  <c r="C46" i="11"/>
  <c r="C45" i="11"/>
  <c r="C44" i="11"/>
  <c r="C43" i="11"/>
  <c r="C42" i="11"/>
  <c r="C41" i="11"/>
  <c r="P24" i="11"/>
  <c r="P32" i="11"/>
  <c r="D35" i="14" l="1"/>
  <c r="D60" i="14"/>
  <c r="D75" i="14" s="1"/>
  <c r="H11" i="10" l="1"/>
  <c r="H9" i="10"/>
  <c r="G69" i="7" l="1"/>
  <c r="G59" i="7"/>
  <c r="G57" i="7"/>
  <c r="G55" i="7"/>
  <c r="G51" i="7"/>
  <c r="G49" i="7"/>
  <c r="G48" i="7"/>
  <c r="G47" i="7"/>
  <c r="G46" i="7"/>
  <c r="G44" i="7"/>
  <c r="G42" i="7"/>
  <c r="G41" i="7"/>
  <c r="G39" i="7"/>
  <c r="G31" i="7"/>
  <c r="G30" i="7"/>
  <c r="G29" i="7"/>
  <c r="G28" i="7"/>
  <c r="G27" i="7"/>
  <c r="G25" i="7"/>
  <c r="G24" i="7"/>
  <c r="G17" i="7"/>
  <c r="G16" i="7"/>
  <c r="G15" i="7"/>
  <c r="G13" i="7"/>
  <c r="G11" i="7"/>
  <c r="G10" i="7"/>
  <c r="G8" i="7"/>
  <c r="E55" i="7"/>
  <c r="E24" i="7"/>
  <c r="E8" i="7" l="1"/>
  <c r="E76" i="7"/>
  <c r="E69" i="7"/>
  <c r="E72" i="7"/>
  <c r="E70" i="14" l="1"/>
  <c r="D25" i="7" l="1"/>
  <c r="D13" i="7"/>
  <c r="D11" i="7"/>
  <c r="D76" i="7"/>
  <c r="G76" i="7" s="1"/>
  <c r="D73" i="7"/>
  <c r="D72" i="7"/>
  <c r="D69" i="7"/>
  <c r="D59" i="7"/>
  <c r="D57" i="7"/>
  <c r="D55" i="7"/>
  <c r="D51" i="7"/>
  <c r="D49" i="7"/>
  <c r="D47" i="7"/>
  <c r="D46" i="7"/>
  <c r="D44" i="7"/>
  <c r="D41" i="7"/>
  <c r="D42" i="7"/>
  <c r="D31" i="7"/>
  <c r="D30" i="7"/>
  <c r="D28" i="7"/>
  <c r="D29" i="7"/>
  <c r="D27" i="7"/>
  <c r="D24" i="7"/>
  <c r="D17" i="7"/>
  <c r="D16" i="7"/>
  <c r="D15" i="7"/>
  <c r="D10" i="7"/>
  <c r="D8" i="7"/>
  <c r="F15" i="10" s="1"/>
  <c r="J21" i="6"/>
  <c r="J20" i="6"/>
  <c r="J19" i="6"/>
  <c r="I20" i="6"/>
  <c r="I19" i="6"/>
  <c r="J14" i="6"/>
  <c r="J13" i="6"/>
  <c r="I14" i="6"/>
  <c r="I13" i="6"/>
  <c r="J9" i="6"/>
  <c r="I9" i="6"/>
  <c r="J8" i="6"/>
  <c r="I8" i="6"/>
  <c r="D88" i="7" l="1"/>
  <c r="D86" i="7"/>
  <c r="D87" i="7"/>
  <c r="G72" i="7"/>
  <c r="F11" i="18"/>
  <c r="F10" i="18"/>
  <c r="F9" i="18"/>
  <c r="F7" i="18"/>
  <c r="F6" i="18"/>
  <c r="F5" i="18"/>
  <c r="H11" i="17"/>
  <c r="H9" i="17"/>
  <c r="H7" i="17"/>
  <c r="G41" i="14"/>
  <c r="G71" i="14" l="1"/>
  <c r="G70" i="14"/>
  <c r="G69" i="14"/>
  <c r="G67" i="14"/>
  <c r="G57" i="14"/>
  <c r="G53" i="14"/>
  <c r="G47" i="14"/>
  <c r="G46" i="14"/>
  <c r="G45" i="14"/>
  <c r="G44" i="14"/>
  <c r="G43" i="14"/>
  <c r="G42" i="14"/>
  <c r="G39" i="14"/>
  <c r="G30" i="14"/>
  <c r="G27" i="14"/>
  <c r="G25" i="14"/>
  <c r="G23" i="14"/>
  <c r="G24" i="14"/>
  <c r="G28" i="14"/>
  <c r="G17" i="14"/>
  <c r="G16" i="14"/>
  <c r="G15" i="14"/>
  <c r="G14" i="14"/>
  <c r="G11" i="14"/>
  <c r="G10" i="14"/>
  <c r="F7" i="19" s="1"/>
  <c r="G8" i="14"/>
  <c r="I15" i="17" s="1"/>
  <c r="F15" i="17"/>
  <c r="R15" i="17" s="1"/>
  <c r="J33" i="13" l="1"/>
  <c r="J32" i="13"/>
  <c r="J31" i="13"/>
  <c r="J30" i="13"/>
  <c r="I33" i="13"/>
  <c r="I32" i="13"/>
  <c r="I31" i="13"/>
  <c r="I30" i="13"/>
  <c r="J24" i="13"/>
  <c r="J23" i="13"/>
  <c r="I24" i="13"/>
  <c r="I23" i="13"/>
  <c r="J19" i="13"/>
  <c r="I19" i="13"/>
  <c r="J15" i="13"/>
  <c r="J14" i="13"/>
  <c r="J13" i="13"/>
  <c r="J12" i="13"/>
  <c r="J11" i="13"/>
  <c r="J10" i="13"/>
  <c r="I14" i="13"/>
  <c r="I13" i="13"/>
  <c r="I12" i="13"/>
  <c r="I11" i="13"/>
  <c r="I10" i="13"/>
  <c r="J9" i="13"/>
  <c r="I9" i="13"/>
  <c r="F5" i="19" l="1"/>
  <c r="F17" i="18"/>
  <c r="F12" i="18"/>
  <c r="S51" i="11"/>
  <c r="N51" i="11"/>
  <c r="J51" i="11"/>
  <c r="D51" i="11"/>
  <c r="X49" i="11"/>
  <c r="K49" i="11"/>
  <c r="I49" i="11"/>
  <c r="G49" i="11"/>
  <c r="V48" i="11"/>
  <c r="S47" i="11"/>
  <c r="T47" i="11" s="1"/>
  <c r="X46" i="11"/>
  <c r="S46" i="11"/>
  <c r="T46" i="11" s="1"/>
  <c r="X45" i="11"/>
  <c r="D45" i="11"/>
  <c r="E45" i="11" s="1"/>
  <c r="V44" i="11"/>
  <c r="Z44" i="11"/>
  <c r="G44" i="11"/>
  <c r="I43" i="11"/>
  <c r="G43" i="11"/>
  <c r="D43" i="11"/>
  <c r="E43" i="11" s="1"/>
  <c r="S42" i="11"/>
  <c r="T42" i="11" s="1"/>
  <c r="V41" i="11"/>
  <c r="S41" i="11"/>
  <c r="T41" i="11" s="1"/>
  <c r="I41" i="11"/>
  <c r="D41" i="11"/>
  <c r="G71" i="7"/>
  <c r="G70" i="7"/>
  <c r="G68" i="7"/>
  <c r="G67" i="7"/>
  <c r="G58" i="7"/>
  <c r="G60" i="7" s="1"/>
  <c r="G45" i="7"/>
  <c r="G26" i="7"/>
  <c r="G23" i="7"/>
  <c r="G19" i="7"/>
  <c r="G18" i="7"/>
  <c r="G14" i="7"/>
  <c r="G12" i="7"/>
  <c r="G9" i="7"/>
  <c r="I21" i="6"/>
  <c r="I23" i="6" s="1"/>
  <c r="K20" i="6"/>
  <c r="J23" i="6"/>
  <c r="K19" i="6"/>
  <c r="K14" i="6"/>
  <c r="K13" i="6"/>
  <c r="J10" i="6"/>
  <c r="J16" i="6" s="1"/>
  <c r="I10" i="6"/>
  <c r="I16" i="6" s="1"/>
  <c r="K9" i="6"/>
  <c r="K8" i="6"/>
  <c r="H13" i="17"/>
  <c r="G78" i="14"/>
  <c r="G66" i="14"/>
  <c r="G65" i="14"/>
  <c r="G56" i="14"/>
  <c r="G55" i="14"/>
  <c r="G49" i="14"/>
  <c r="G48" i="14"/>
  <c r="G31" i="14"/>
  <c r="G19" i="14"/>
  <c r="K33" i="13"/>
  <c r="K31" i="13"/>
  <c r="J34" i="13"/>
  <c r="I34" i="13"/>
  <c r="J26" i="13"/>
  <c r="I26" i="13"/>
  <c r="K24" i="13"/>
  <c r="K23" i="13"/>
  <c r="K19" i="13"/>
  <c r="I17" i="13"/>
  <c r="I20" i="13" s="1"/>
  <c r="K15" i="13"/>
  <c r="K14" i="13"/>
  <c r="K13" i="13"/>
  <c r="K12" i="13"/>
  <c r="K11" i="13"/>
  <c r="K10" i="13"/>
  <c r="K9" i="13"/>
  <c r="F13" i="18" l="1"/>
  <c r="G58" i="14"/>
  <c r="G48" i="11"/>
  <c r="S48" i="11"/>
  <c r="T48" i="11" s="1"/>
  <c r="I48" i="11"/>
  <c r="G47" i="11"/>
  <c r="K48" i="11"/>
  <c r="X48" i="11"/>
  <c r="Z45" i="11"/>
  <c r="K44" i="11"/>
  <c r="K47" i="11"/>
  <c r="V47" i="11"/>
  <c r="D49" i="11"/>
  <c r="E49" i="11" s="1"/>
  <c r="Z41" i="11"/>
  <c r="X44" i="11"/>
  <c r="G33" i="14"/>
  <c r="N50" i="11"/>
  <c r="N52" i="11" s="1"/>
  <c r="N53" i="11" s="1"/>
  <c r="V43" i="11"/>
  <c r="S49" i="11"/>
  <c r="T49" i="11" s="1"/>
  <c r="H13" i="10"/>
  <c r="K41" i="11"/>
  <c r="Z42" i="11"/>
  <c r="D44" i="11"/>
  <c r="E44" i="11" s="1"/>
  <c r="G45" i="11"/>
  <c r="I46" i="11"/>
  <c r="V46" i="11"/>
  <c r="X47" i="11"/>
  <c r="Z49" i="11"/>
  <c r="F18" i="19"/>
  <c r="G20" i="14"/>
  <c r="L50" i="11"/>
  <c r="L52" i="11" s="1"/>
  <c r="L53" i="11" s="1"/>
  <c r="W50" i="11"/>
  <c r="I45" i="11"/>
  <c r="Z47" i="11"/>
  <c r="F27" i="18"/>
  <c r="G73" i="14"/>
  <c r="M50" i="11"/>
  <c r="M52" i="11" s="1"/>
  <c r="M53" i="11" s="1"/>
  <c r="X41" i="11"/>
  <c r="S44" i="11"/>
  <c r="T44" i="11" s="1"/>
  <c r="V45" i="11"/>
  <c r="D48" i="11"/>
  <c r="E48" i="11" s="1"/>
  <c r="K45" i="11"/>
  <c r="Z46" i="11"/>
  <c r="O50" i="11"/>
  <c r="O52" i="11" s="1"/>
  <c r="O53" i="11" s="1"/>
  <c r="K42" i="11"/>
  <c r="S43" i="11"/>
  <c r="T43" i="11" s="1"/>
  <c r="F50" i="11"/>
  <c r="F52" i="11" s="1"/>
  <c r="F53" i="11" s="1"/>
  <c r="G46" i="11"/>
  <c r="V49" i="11"/>
  <c r="G20" i="7"/>
  <c r="G41" i="11"/>
  <c r="I42" i="11"/>
  <c r="V42" i="11"/>
  <c r="K43" i="11"/>
  <c r="X43" i="11"/>
  <c r="D46" i="11"/>
  <c r="E46" i="11" s="1"/>
  <c r="I47" i="11"/>
  <c r="K23" i="6"/>
  <c r="F6" i="19"/>
  <c r="G50" i="14"/>
  <c r="G60" i="14" s="1"/>
  <c r="G33" i="7"/>
  <c r="G52" i="7"/>
  <c r="G62" i="7" s="1"/>
  <c r="K26" i="13"/>
  <c r="E41" i="11"/>
  <c r="Y50" i="11"/>
  <c r="G42" i="11"/>
  <c r="X42" i="11"/>
  <c r="I44" i="11"/>
  <c r="S45" i="11"/>
  <c r="T45" i="11" s="1"/>
  <c r="K46" i="11"/>
  <c r="D47" i="11"/>
  <c r="E47" i="11" s="1"/>
  <c r="Z43" i="11"/>
  <c r="R50" i="11"/>
  <c r="R52" i="11" s="1"/>
  <c r="R53" i="11" s="1"/>
  <c r="J50" i="11"/>
  <c r="Z48" i="11"/>
  <c r="C50" i="11"/>
  <c r="C52" i="11" s="1"/>
  <c r="H50" i="11"/>
  <c r="D42" i="11"/>
  <c r="E42" i="11" s="1"/>
  <c r="U50" i="11"/>
  <c r="K10" i="6"/>
  <c r="I17" i="6"/>
  <c r="I25" i="6"/>
  <c r="I26" i="6" s="1"/>
  <c r="J17" i="6"/>
  <c r="K16" i="6"/>
  <c r="J25" i="6"/>
  <c r="I11" i="6"/>
  <c r="J11" i="6"/>
  <c r="K34" i="13"/>
  <c r="I21" i="13"/>
  <c r="I27" i="13"/>
  <c r="J17" i="13"/>
  <c r="P25" i="11"/>
  <c r="F8" i="7"/>
  <c r="F28" i="18" l="1"/>
  <c r="F29" i="18" s="1"/>
  <c r="C53" i="11"/>
  <c r="X50" i="11"/>
  <c r="X52" i="11" s="1"/>
  <c r="W52" i="11"/>
  <c r="W53" i="11" s="1"/>
  <c r="G35" i="14"/>
  <c r="G87" i="14" s="1"/>
  <c r="G35" i="7"/>
  <c r="S50" i="11"/>
  <c r="S52" i="11" s="1"/>
  <c r="S53" i="11" s="1"/>
  <c r="F19" i="19"/>
  <c r="G85" i="14"/>
  <c r="G86" i="14"/>
  <c r="G88" i="14"/>
  <c r="G75" i="14"/>
  <c r="G84" i="14"/>
  <c r="Y52" i="11"/>
  <c r="Y53" i="11" s="1"/>
  <c r="Z50" i="11"/>
  <c r="Z52" i="11" s="1"/>
  <c r="J52" i="11"/>
  <c r="J53" i="11" s="1"/>
  <c r="K50" i="11"/>
  <c r="K52" i="11" s="1"/>
  <c r="V50" i="11"/>
  <c r="U52" i="11"/>
  <c r="U53" i="11" s="1"/>
  <c r="G50" i="11"/>
  <c r="G52" i="11"/>
  <c r="H52" i="11"/>
  <c r="H53" i="11" s="1"/>
  <c r="I50" i="11"/>
  <c r="I52" i="11" s="1"/>
  <c r="D50" i="11"/>
  <c r="J26" i="6"/>
  <c r="K25" i="6"/>
  <c r="I28" i="13"/>
  <c r="I36" i="13"/>
  <c r="I37" i="13" s="1"/>
  <c r="J20" i="13"/>
  <c r="K17" i="13"/>
  <c r="E16" i="19"/>
  <c r="E15" i="19"/>
  <c r="E14" i="19"/>
  <c r="E13" i="19"/>
  <c r="E12" i="19"/>
  <c r="E11" i="19"/>
  <c r="E10" i="19"/>
  <c r="E9" i="19"/>
  <c r="E7" i="19"/>
  <c r="Y32" i="11"/>
  <c r="Y31" i="11"/>
  <c r="Y30" i="11"/>
  <c r="Y29" i="11"/>
  <c r="Y28" i="11"/>
  <c r="Y27" i="11"/>
  <c r="Y26" i="11"/>
  <c r="Y25" i="11"/>
  <c r="Y24" i="11"/>
  <c r="W32" i="11"/>
  <c r="W31" i="11"/>
  <c r="W30" i="11"/>
  <c r="W29" i="11"/>
  <c r="W28" i="11"/>
  <c r="W27" i="11"/>
  <c r="W26" i="11"/>
  <c r="W25" i="11"/>
  <c r="W24" i="11"/>
  <c r="U32" i="11"/>
  <c r="U31" i="11"/>
  <c r="U30" i="11"/>
  <c r="U29" i="11"/>
  <c r="U28" i="11"/>
  <c r="U27" i="11"/>
  <c r="U26" i="11"/>
  <c r="U25" i="11"/>
  <c r="U24" i="11"/>
  <c r="R34" i="11"/>
  <c r="R32" i="11"/>
  <c r="R31" i="11"/>
  <c r="R30" i="11"/>
  <c r="S30" i="11" s="1"/>
  <c r="R29" i="11"/>
  <c r="R28" i="11"/>
  <c r="R27" i="11"/>
  <c r="R26" i="11"/>
  <c r="R25" i="11"/>
  <c r="R24" i="11"/>
  <c r="L34" i="11"/>
  <c r="P31" i="11"/>
  <c r="P30" i="11"/>
  <c r="P29" i="11"/>
  <c r="P28" i="11"/>
  <c r="P27" i="11"/>
  <c r="P26" i="11"/>
  <c r="O32" i="11"/>
  <c r="O31" i="11"/>
  <c r="O30" i="11"/>
  <c r="O29" i="11"/>
  <c r="O28" i="11"/>
  <c r="O27" i="11"/>
  <c r="O26" i="11"/>
  <c r="O25" i="11"/>
  <c r="O24" i="11"/>
  <c r="N32" i="11"/>
  <c r="N31" i="11"/>
  <c r="N30" i="11"/>
  <c r="N29" i="11"/>
  <c r="N28" i="11"/>
  <c r="N27" i="11"/>
  <c r="N26" i="11"/>
  <c r="N25" i="11"/>
  <c r="N24" i="11"/>
  <c r="M32" i="11"/>
  <c r="M31" i="11"/>
  <c r="M30" i="11"/>
  <c r="M29" i="11"/>
  <c r="M28" i="11"/>
  <c r="M27" i="11"/>
  <c r="M26" i="11"/>
  <c r="M25" i="11"/>
  <c r="M24" i="11"/>
  <c r="L32" i="11"/>
  <c r="L31" i="11"/>
  <c r="L30" i="11"/>
  <c r="L29" i="11"/>
  <c r="L28" i="11"/>
  <c r="L27" i="11"/>
  <c r="L26" i="11"/>
  <c r="L25" i="11"/>
  <c r="L24" i="11"/>
  <c r="J32" i="11"/>
  <c r="J31" i="11"/>
  <c r="J30" i="11"/>
  <c r="J29" i="11"/>
  <c r="J28" i="11"/>
  <c r="J27" i="11"/>
  <c r="J26" i="11"/>
  <c r="J25" i="11"/>
  <c r="J24" i="11"/>
  <c r="H32" i="11"/>
  <c r="H31" i="11"/>
  <c r="H30" i="11"/>
  <c r="H29" i="11"/>
  <c r="H28" i="11"/>
  <c r="H27" i="11"/>
  <c r="H26" i="11"/>
  <c r="H25" i="11"/>
  <c r="H24" i="11"/>
  <c r="C34" i="11"/>
  <c r="F32" i="11"/>
  <c r="F31" i="11"/>
  <c r="F30" i="11"/>
  <c r="F29" i="11"/>
  <c r="F28" i="11"/>
  <c r="F27" i="11"/>
  <c r="F26" i="11"/>
  <c r="F25" i="11"/>
  <c r="F24" i="11"/>
  <c r="C32" i="11"/>
  <c r="C31" i="11"/>
  <c r="C30" i="11"/>
  <c r="C29" i="11"/>
  <c r="C28" i="11"/>
  <c r="C27" i="11"/>
  <c r="C26" i="11"/>
  <c r="C25" i="11"/>
  <c r="C24" i="11"/>
  <c r="S29" i="11" l="1"/>
  <c r="S31" i="11"/>
  <c r="S26" i="11"/>
  <c r="G76" i="14"/>
  <c r="S24" i="11"/>
  <c r="S32" i="11"/>
  <c r="S27" i="11"/>
  <c r="S25" i="11"/>
  <c r="S28" i="11"/>
  <c r="E18" i="19"/>
  <c r="V52" i="11"/>
  <c r="E50" i="11"/>
  <c r="D52" i="11"/>
  <c r="D53" i="11" s="1"/>
  <c r="T52" i="11"/>
  <c r="K20" i="13"/>
  <c r="J27" i="13"/>
  <c r="K27" i="13" s="1"/>
  <c r="J21" i="13"/>
  <c r="E25" i="18"/>
  <c r="E24" i="18"/>
  <c r="E23" i="18"/>
  <c r="E22" i="18"/>
  <c r="E21" i="18"/>
  <c r="E20" i="18"/>
  <c r="E19" i="18"/>
  <c r="E18" i="18"/>
  <c r="F73" i="7"/>
  <c r="F72" i="7"/>
  <c r="F71" i="7"/>
  <c r="F69" i="7"/>
  <c r="F68" i="7"/>
  <c r="F67" i="7"/>
  <c r="F59" i="7"/>
  <c r="F57" i="7"/>
  <c r="F55" i="7"/>
  <c r="F51" i="7"/>
  <c r="F49" i="7"/>
  <c r="F48" i="7"/>
  <c r="F47" i="7"/>
  <c r="F46" i="7"/>
  <c r="F44" i="7"/>
  <c r="F42" i="7"/>
  <c r="F41" i="7"/>
  <c r="F39" i="7"/>
  <c r="F31" i="7"/>
  <c r="F30" i="7"/>
  <c r="F29" i="7"/>
  <c r="F27" i="7"/>
  <c r="F25" i="7"/>
  <c r="F24" i="7"/>
  <c r="F17" i="7"/>
  <c r="F16" i="7"/>
  <c r="F15" i="7"/>
  <c r="F13" i="7"/>
  <c r="F11" i="7"/>
  <c r="F10" i="7"/>
  <c r="G21" i="6"/>
  <c r="F21" i="6"/>
  <c r="G20" i="6"/>
  <c r="F20" i="6"/>
  <c r="G19" i="6"/>
  <c r="F19" i="6"/>
  <c r="G14" i="6"/>
  <c r="F14" i="6"/>
  <c r="G13" i="6"/>
  <c r="F13" i="6"/>
  <c r="G9" i="6"/>
  <c r="F9" i="6"/>
  <c r="G8" i="6"/>
  <c r="F8" i="6"/>
  <c r="E19" i="19" l="1"/>
  <c r="E52" i="11"/>
  <c r="J36" i="13"/>
  <c r="J28" i="13"/>
  <c r="E11" i="18"/>
  <c r="E10" i="18"/>
  <c r="E9" i="18"/>
  <c r="E7" i="18"/>
  <c r="E6" i="18"/>
  <c r="E5" i="18"/>
  <c r="G11" i="17"/>
  <c r="R11" i="17" s="1"/>
  <c r="G9" i="17"/>
  <c r="R9" i="17" s="1"/>
  <c r="G7" i="17"/>
  <c r="F78" i="14"/>
  <c r="F71" i="14"/>
  <c r="F70" i="14"/>
  <c r="F69" i="14"/>
  <c r="F67" i="14"/>
  <c r="F66" i="14"/>
  <c r="F65" i="14"/>
  <c r="F57" i="14"/>
  <c r="F53" i="14"/>
  <c r="F47" i="14"/>
  <c r="F46" i="14"/>
  <c r="F45" i="14"/>
  <c r="F43" i="14"/>
  <c r="F44" i="14"/>
  <c r="F42" i="14"/>
  <c r="F41" i="14"/>
  <c r="F39" i="14"/>
  <c r="F27" i="14"/>
  <c r="F25" i="14"/>
  <c r="F24" i="14"/>
  <c r="F17" i="14"/>
  <c r="F16" i="14"/>
  <c r="F15" i="14"/>
  <c r="F14" i="14"/>
  <c r="F11" i="14"/>
  <c r="F10" i="14"/>
  <c r="F8" i="14"/>
  <c r="H15" i="17" s="1"/>
  <c r="H17" i="17" s="1"/>
  <c r="H18" i="17" s="1"/>
  <c r="P186" i="11" l="1"/>
  <c r="R7" i="17"/>
  <c r="P151" i="11"/>
  <c r="R13" i="17"/>
  <c r="R17" i="17" s="1"/>
  <c r="R18" i="17" s="1"/>
  <c r="K36" i="13"/>
  <c r="P135" i="11"/>
  <c r="P137" i="11" s="1"/>
  <c r="P138" i="11" s="1"/>
  <c r="P117" i="11"/>
  <c r="E5" i="19"/>
  <c r="E6" i="19" s="1"/>
  <c r="P84" i="11"/>
  <c r="P66" i="11"/>
  <c r="P67" i="11" s="1"/>
  <c r="P49" i="11"/>
  <c r="P50" i="11" s="1"/>
  <c r="J37" i="13"/>
  <c r="F33" i="13"/>
  <c r="F32" i="13"/>
  <c r="F30" i="13"/>
  <c r="F24" i="13"/>
  <c r="F23" i="13"/>
  <c r="F19" i="13"/>
  <c r="F14" i="13"/>
  <c r="F13" i="13"/>
  <c r="F12" i="13"/>
  <c r="F11" i="13"/>
  <c r="F10" i="13"/>
  <c r="F9" i="13"/>
  <c r="G33" i="13"/>
  <c r="G32" i="13"/>
  <c r="G31" i="13"/>
  <c r="G30" i="13"/>
  <c r="G24" i="13"/>
  <c r="G23" i="13"/>
  <c r="G19" i="13"/>
  <c r="G15" i="13"/>
  <c r="G14" i="13"/>
  <c r="G13" i="13"/>
  <c r="G12" i="13"/>
  <c r="G11" i="13"/>
  <c r="G10" i="13"/>
  <c r="G9" i="13"/>
  <c r="P188" i="11" l="1"/>
  <c r="P189" i="11" s="1"/>
  <c r="T186" i="11"/>
  <c r="P169" i="11"/>
  <c r="T135" i="11"/>
  <c r="P101" i="11"/>
  <c r="T101" i="11" s="1"/>
  <c r="P118" i="11"/>
  <c r="P86" i="11"/>
  <c r="P87" i="11" s="1"/>
  <c r="T84" i="11"/>
  <c r="P52" i="11"/>
  <c r="P53" i="11" s="1"/>
  <c r="T50" i="11"/>
  <c r="P69" i="11"/>
  <c r="P70" i="11" s="1"/>
  <c r="T67" i="11"/>
  <c r="F26" i="13"/>
  <c r="F34" i="13"/>
  <c r="F17" i="13"/>
  <c r="F20" i="13" s="1"/>
  <c r="F21" i="13" s="1"/>
  <c r="P171" i="11" l="1"/>
  <c r="P172" i="11" s="1"/>
  <c r="T169" i="11"/>
  <c r="P103" i="11"/>
  <c r="P104" i="11" s="1"/>
  <c r="P120" i="11"/>
  <c r="P121" i="11" s="1"/>
  <c r="T118" i="11"/>
  <c r="F27" i="13"/>
  <c r="F28" i="13" s="1"/>
  <c r="F36" i="13" l="1"/>
  <c r="F37" i="13" s="1"/>
  <c r="P4" i="19"/>
  <c r="P17" i="18"/>
  <c r="E27" i="18"/>
  <c r="E17" i="18"/>
  <c r="E12" i="18"/>
  <c r="E13" i="18" s="1"/>
  <c r="N34" i="11"/>
  <c r="J34" i="11"/>
  <c r="D34" i="11"/>
  <c r="K32" i="11"/>
  <c r="I32" i="11"/>
  <c r="G31" i="11"/>
  <c r="K30" i="11"/>
  <c r="X30" i="11"/>
  <c r="G30" i="11"/>
  <c r="D28" i="11"/>
  <c r="K27" i="11"/>
  <c r="I27" i="11"/>
  <c r="D27" i="11"/>
  <c r="N33" i="11"/>
  <c r="D26" i="11"/>
  <c r="E26" i="11" s="1"/>
  <c r="I25" i="11"/>
  <c r="G25" i="11"/>
  <c r="O33" i="11"/>
  <c r="O35" i="11" s="1"/>
  <c r="O36" i="11" s="1"/>
  <c r="V24" i="11"/>
  <c r="G13" i="10"/>
  <c r="F70" i="7"/>
  <c r="F74" i="7" s="1"/>
  <c r="F58" i="7"/>
  <c r="F45" i="7"/>
  <c r="F52" i="7" s="1"/>
  <c r="F26" i="7"/>
  <c r="F23" i="7"/>
  <c r="F19" i="7"/>
  <c r="F18" i="7"/>
  <c r="F14" i="7"/>
  <c r="F12" i="7"/>
  <c r="F9" i="7"/>
  <c r="H20" i="6"/>
  <c r="H19" i="6"/>
  <c r="F23" i="6"/>
  <c r="H14" i="6"/>
  <c r="H13" i="6"/>
  <c r="F10" i="6"/>
  <c r="F16" i="6" s="1"/>
  <c r="H9" i="6"/>
  <c r="H8" i="6"/>
  <c r="G13" i="17"/>
  <c r="F73" i="14"/>
  <c r="F56" i="14"/>
  <c r="F55" i="14"/>
  <c r="F49" i="14"/>
  <c r="F48" i="14"/>
  <c r="F31" i="14"/>
  <c r="F30" i="14"/>
  <c r="F28" i="14"/>
  <c r="F19" i="14"/>
  <c r="H33" i="13"/>
  <c r="H31" i="13"/>
  <c r="G34" i="13"/>
  <c r="H34" i="13" s="1"/>
  <c r="G26" i="13"/>
  <c r="H24" i="13"/>
  <c r="H23" i="13"/>
  <c r="H19" i="13"/>
  <c r="H15" i="13"/>
  <c r="H14" i="13"/>
  <c r="H13" i="13"/>
  <c r="H12" i="13"/>
  <c r="H11" i="13"/>
  <c r="H10" i="13"/>
  <c r="G17" i="13"/>
  <c r="F58" i="14" l="1"/>
  <c r="E28" i="18"/>
  <c r="E29" i="18" s="1"/>
  <c r="F20" i="14"/>
  <c r="F33" i="14"/>
  <c r="F60" i="7"/>
  <c r="F62" i="7" s="1"/>
  <c r="F50" i="14"/>
  <c r="F33" i="7"/>
  <c r="F20" i="7"/>
  <c r="V29" i="11"/>
  <c r="F33" i="11"/>
  <c r="F35" i="11" s="1"/>
  <c r="F36" i="11" s="1"/>
  <c r="I28" i="11"/>
  <c r="X26" i="11"/>
  <c r="Z30" i="11"/>
  <c r="I26" i="11"/>
  <c r="V26" i="11"/>
  <c r="D29" i="11"/>
  <c r="E29" i="11" s="1"/>
  <c r="I24" i="11"/>
  <c r="K26" i="11"/>
  <c r="J33" i="11"/>
  <c r="J35" i="11" s="1"/>
  <c r="J36" i="11" s="1"/>
  <c r="L33" i="11"/>
  <c r="L35" i="11" s="1"/>
  <c r="L36" i="11" s="1"/>
  <c r="G29" i="11"/>
  <c r="X31" i="11"/>
  <c r="M33" i="11"/>
  <c r="M35" i="11" s="1"/>
  <c r="M36" i="11" s="1"/>
  <c r="X29" i="11"/>
  <c r="I31" i="11"/>
  <c r="K29" i="11"/>
  <c r="Z29" i="11"/>
  <c r="D30" i="11"/>
  <c r="T30" i="11" s="1"/>
  <c r="G32" i="11"/>
  <c r="V32" i="11"/>
  <c r="H10" i="6"/>
  <c r="F11" i="6"/>
  <c r="V25" i="11"/>
  <c r="E27" i="11"/>
  <c r="Z25" i="11"/>
  <c r="N35" i="11"/>
  <c r="N36" i="11" s="1"/>
  <c r="E28" i="11"/>
  <c r="K25" i="11"/>
  <c r="C33" i="11"/>
  <c r="C35" i="11" s="1"/>
  <c r="C36" i="11" s="1"/>
  <c r="K24" i="11"/>
  <c r="G28" i="11"/>
  <c r="D32" i="11"/>
  <c r="X25" i="11"/>
  <c r="G26" i="11"/>
  <c r="Z28" i="11"/>
  <c r="D31" i="11"/>
  <c r="S34" i="11"/>
  <c r="D25" i="11"/>
  <c r="D24" i="11"/>
  <c r="G27" i="11"/>
  <c r="V30" i="11"/>
  <c r="X32" i="11"/>
  <c r="H33" i="11"/>
  <c r="G24" i="11"/>
  <c r="K28" i="11"/>
  <c r="I30" i="11"/>
  <c r="T26" i="11"/>
  <c r="Z32" i="11"/>
  <c r="I29" i="11"/>
  <c r="K31" i="11"/>
  <c r="F25" i="6"/>
  <c r="F26" i="6" s="1"/>
  <c r="F17" i="6"/>
  <c r="G10" i="6"/>
  <c r="G23" i="6"/>
  <c r="H23" i="6" s="1"/>
  <c r="H26" i="13"/>
  <c r="H17" i="13"/>
  <c r="G20" i="13"/>
  <c r="H9" i="13"/>
  <c r="D6" i="19"/>
  <c r="D16" i="19"/>
  <c r="D15" i="19"/>
  <c r="D14" i="19"/>
  <c r="D13" i="19"/>
  <c r="D12" i="19"/>
  <c r="D11" i="19"/>
  <c r="D10" i="19"/>
  <c r="D9" i="19"/>
  <c r="D18" i="18"/>
  <c r="D25" i="18"/>
  <c r="D24" i="18"/>
  <c r="D23" i="18"/>
  <c r="D22" i="18"/>
  <c r="D21" i="18"/>
  <c r="D20" i="18"/>
  <c r="D19" i="18"/>
  <c r="F60" i="14" l="1"/>
  <c r="F88" i="14" s="1"/>
  <c r="F35" i="7"/>
  <c r="F86" i="14"/>
  <c r="F35" i="14"/>
  <c r="F87" i="14" s="1"/>
  <c r="F85" i="14"/>
  <c r="P27" i="18"/>
  <c r="E30" i="11"/>
  <c r="T29" i="11"/>
  <c r="V31" i="11"/>
  <c r="R33" i="11"/>
  <c r="R35" i="11" s="1"/>
  <c r="R36" i="11" s="1"/>
  <c r="X27" i="11"/>
  <c r="U33" i="11"/>
  <c r="U35" i="11" s="1"/>
  <c r="U36" i="11" s="1"/>
  <c r="Z26" i="11"/>
  <c r="Z31" i="11"/>
  <c r="V27" i="11"/>
  <c r="G35" i="11"/>
  <c r="X28" i="11"/>
  <c r="Z24" i="11"/>
  <c r="Y33" i="11"/>
  <c r="V28" i="11"/>
  <c r="T27" i="11"/>
  <c r="T25" i="11"/>
  <c r="E25" i="11"/>
  <c r="T31" i="11"/>
  <c r="E31" i="11"/>
  <c r="W33" i="11"/>
  <c r="X24" i="11"/>
  <c r="Z27" i="11"/>
  <c r="T28" i="11"/>
  <c r="T32" i="11"/>
  <c r="E32" i="11"/>
  <c r="I33" i="11"/>
  <c r="I35" i="11" s="1"/>
  <c r="H35" i="11"/>
  <c r="H36" i="11" s="1"/>
  <c r="E24" i="11"/>
  <c r="D33" i="11"/>
  <c r="G33" i="11"/>
  <c r="K33" i="11"/>
  <c r="K35" i="11" s="1"/>
  <c r="G16" i="6"/>
  <c r="G11" i="6"/>
  <c r="G27" i="13"/>
  <c r="H27" i="13" s="1"/>
  <c r="G21" i="13"/>
  <c r="H20" i="13"/>
  <c r="J17" i="11"/>
  <c r="L17" i="11"/>
  <c r="P14" i="11"/>
  <c r="P13" i="11"/>
  <c r="P12" i="11"/>
  <c r="P11" i="11"/>
  <c r="P10" i="11"/>
  <c r="P9" i="11"/>
  <c r="P8" i="11"/>
  <c r="O15" i="11"/>
  <c r="O14" i="11"/>
  <c r="O13" i="11"/>
  <c r="O12" i="11"/>
  <c r="O11" i="11"/>
  <c r="O10" i="11"/>
  <c r="O9" i="11"/>
  <c r="O8" i="11"/>
  <c r="O7" i="11"/>
  <c r="N15" i="11"/>
  <c r="N14" i="11"/>
  <c r="N13" i="11"/>
  <c r="N12" i="11"/>
  <c r="N11" i="11"/>
  <c r="N10" i="11"/>
  <c r="N9" i="11"/>
  <c r="N8" i="11"/>
  <c r="N7" i="11"/>
  <c r="M15" i="11"/>
  <c r="M14" i="11"/>
  <c r="M13" i="11"/>
  <c r="M12" i="11"/>
  <c r="M11" i="11"/>
  <c r="M10" i="11"/>
  <c r="M9" i="11"/>
  <c r="M8" i="11"/>
  <c r="M7" i="11"/>
  <c r="L15" i="11"/>
  <c r="L14" i="11"/>
  <c r="L13" i="11"/>
  <c r="L12" i="11"/>
  <c r="L11" i="11"/>
  <c r="L10" i="11"/>
  <c r="L9" i="11"/>
  <c r="L8" i="11"/>
  <c r="L7" i="11"/>
  <c r="J15" i="11"/>
  <c r="Y15" i="11" s="1"/>
  <c r="J14" i="11"/>
  <c r="Y14" i="11" s="1"/>
  <c r="J13" i="11"/>
  <c r="Y13" i="11" s="1"/>
  <c r="J12" i="11"/>
  <c r="Y12" i="11" s="1"/>
  <c r="J11" i="11"/>
  <c r="Y11" i="11" s="1"/>
  <c r="J10" i="11"/>
  <c r="Y10" i="11" s="1"/>
  <c r="J9" i="11"/>
  <c r="Y9" i="11" s="1"/>
  <c r="J8" i="11"/>
  <c r="Y8" i="11" s="1"/>
  <c r="J7" i="11"/>
  <c r="Y7" i="11" s="1"/>
  <c r="H15" i="11"/>
  <c r="W15" i="11" s="1"/>
  <c r="H14" i="11"/>
  <c r="W14" i="11" s="1"/>
  <c r="H13" i="11"/>
  <c r="W13" i="11" s="1"/>
  <c r="H12" i="11"/>
  <c r="W12" i="11" s="1"/>
  <c r="H11" i="11"/>
  <c r="W11" i="11" s="1"/>
  <c r="H10" i="11"/>
  <c r="W10" i="11" s="1"/>
  <c r="H9" i="11"/>
  <c r="W9" i="11" s="1"/>
  <c r="H8" i="11"/>
  <c r="W8" i="11" s="1"/>
  <c r="H7" i="11"/>
  <c r="W7" i="11" s="1"/>
  <c r="F15" i="11"/>
  <c r="U15" i="11" s="1"/>
  <c r="F14" i="11"/>
  <c r="U14" i="11" s="1"/>
  <c r="F13" i="11"/>
  <c r="U13" i="11" s="1"/>
  <c r="F12" i="11"/>
  <c r="F11" i="11"/>
  <c r="U11" i="11" s="1"/>
  <c r="F10" i="11"/>
  <c r="U10" i="11" s="1"/>
  <c r="F9" i="11"/>
  <c r="U9" i="11" s="1"/>
  <c r="F8" i="11"/>
  <c r="U8" i="11" s="1"/>
  <c r="F7" i="11"/>
  <c r="U7" i="11" s="1"/>
  <c r="C17" i="11"/>
  <c r="D17" i="11" s="1"/>
  <c r="C15" i="11"/>
  <c r="C14" i="11"/>
  <c r="C13" i="11"/>
  <c r="R13" i="11" s="1"/>
  <c r="C12" i="11"/>
  <c r="R12" i="11" s="1"/>
  <c r="C11" i="11"/>
  <c r="R11" i="11" s="1"/>
  <c r="C10" i="11"/>
  <c r="C9" i="11"/>
  <c r="C8" i="11"/>
  <c r="R8" i="11" s="1"/>
  <c r="C7" i="11"/>
  <c r="R7" i="11" s="1"/>
  <c r="F76" i="7"/>
  <c r="E73" i="7"/>
  <c r="E59" i="7"/>
  <c r="E57" i="7"/>
  <c r="E49" i="7"/>
  <c r="E51" i="7"/>
  <c r="E48" i="7"/>
  <c r="E47" i="7"/>
  <c r="E46" i="7"/>
  <c r="E44" i="7"/>
  <c r="E42" i="7"/>
  <c r="E41" i="7"/>
  <c r="E39" i="7"/>
  <c r="E31" i="7"/>
  <c r="E30" i="7"/>
  <c r="E29" i="7"/>
  <c r="E27" i="7"/>
  <c r="E17" i="7"/>
  <c r="E16" i="7"/>
  <c r="E15" i="7"/>
  <c r="E14" i="7"/>
  <c r="E13" i="7"/>
  <c r="E11" i="7"/>
  <c r="E10" i="7"/>
  <c r="D48" i="7"/>
  <c r="F75" i="14" l="1"/>
  <c r="F76" i="14" s="1"/>
  <c r="F84" i="14"/>
  <c r="D35" i="11"/>
  <c r="E33" i="11"/>
  <c r="F77" i="7"/>
  <c r="F79" i="7" s="1"/>
  <c r="F80" i="7" s="1"/>
  <c r="V33" i="11"/>
  <c r="D9" i="11"/>
  <c r="E9" i="11" s="1"/>
  <c r="D10" i="11"/>
  <c r="S10" i="11" s="1"/>
  <c r="Z33" i="11"/>
  <c r="Z35" i="11" s="1"/>
  <c r="Y35" i="11"/>
  <c r="V35" i="11"/>
  <c r="T24" i="11"/>
  <c r="S33" i="11"/>
  <c r="W35" i="11"/>
  <c r="W36" i="11" s="1"/>
  <c r="X33" i="11"/>
  <c r="X35" i="11" s="1"/>
  <c r="H16" i="6"/>
  <c r="G25" i="6"/>
  <c r="G17" i="6"/>
  <c r="G28" i="13"/>
  <c r="G36" i="13"/>
  <c r="D15" i="11"/>
  <c r="S15" i="11" s="1"/>
  <c r="X11" i="11"/>
  <c r="D11" i="11"/>
  <c r="E11" i="11" s="1"/>
  <c r="Z13" i="11"/>
  <c r="V11" i="11"/>
  <c r="V8" i="11"/>
  <c r="X13" i="11"/>
  <c r="Z12" i="11"/>
  <c r="R15" i="11"/>
  <c r="Z15" i="11" s="1"/>
  <c r="Z11" i="11"/>
  <c r="Z8" i="11"/>
  <c r="V13" i="11"/>
  <c r="D14" i="11"/>
  <c r="E14" i="11" s="1"/>
  <c r="D12" i="11"/>
  <c r="S12" i="11" s="1"/>
  <c r="T12" i="11" s="1"/>
  <c r="R10" i="11"/>
  <c r="Z10" i="11" s="1"/>
  <c r="X8" i="11"/>
  <c r="U12" i="11"/>
  <c r="V12" i="11" s="1"/>
  <c r="R14" i="11"/>
  <c r="X14" i="11" s="1"/>
  <c r="D7" i="11"/>
  <c r="D8" i="11"/>
  <c r="R9" i="11"/>
  <c r="Z9" i="11" s="1"/>
  <c r="R17" i="11"/>
  <c r="S17" i="11" s="1"/>
  <c r="D13" i="11"/>
  <c r="X12" i="11"/>
  <c r="H36" i="13" l="1"/>
  <c r="S9" i="11"/>
  <c r="T9" i="11" s="1"/>
  <c r="E15" i="11"/>
  <c r="E35" i="11"/>
  <c r="D36" i="11"/>
  <c r="E10" i="11"/>
  <c r="Y36" i="11"/>
  <c r="S11" i="11"/>
  <c r="T11" i="11" s="1"/>
  <c r="S35" i="11"/>
  <c r="S36" i="11" s="1"/>
  <c r="H25" i="6"/>
  <c r="G26" i="6"/>
  <c r="G37" i="13"/>
  <c r="S14" i="11"/>
  <c r="T14" i="11" s="1"/>
  <c r="Z14" i="11"/>
  <c r="V14" i="11"/>
  <c r="T15" i="11"/>
  <c r="V10" i="11"/>
  <c r="V15" i="11"/>
  <c r="T10" i="11"/>
  <c r="V9" i="11"/>
  <c r="X15" i="11"/>
  <c r="X9" i="11"/>
  <c r="X10" i="11"/>
  <c r="E12" i="11"/>
  <c r="E8" i="11"/>
  <c r="S8" i="11"/>
  <c r="T8" i="11" s="1"/>
  <c r="D16" i="11"/>
  <c r="D18" i="11" s="1"/>
  <c r="E7" i="11"/>
  <c r="S7" i="11"/>
  <c r="E13" i="11"/>
  <c r="S13" i="11"/>
  <c r="T13" i="11" s="1"/>
  <c r="D21" i="6"/>
  <c r="D20" i="6"/>
  <c r="C20" i="6"/>
  <c r="AM20" i="6" s="1"/>
  <c r="D19" i="6"/>
  <c r="C19" i="6"/>
  <c r="AM19" i="6" s="1"/>
  <c r="D14" i="6"/>
  <c r="C14" i="6"/>
  <c r="AM14" i="6" s="1"/>
  <c r="D13" i="6"/>
  <c r="AN13" i="6" s="1"/>
  <c r="C13" i="6"/>
  <c r="AM13" i="6" s="1"/>
  <c r="D9" i="6"/>
  <c r="AN9" i="6" s="1"/>
  <c r="C9" i="6"/>
  <c r="AM9" i="6" s="1"/>
  <c r="D8" i="6"/>
  <c r="C8" i="6"/>
  <c r="AM8" i="6" s="1"/>
  <c r="P87" i="7" l="1"/>
  <c r="P88" i="7"/>
  <c r="O87" i="7"/>
  <c r="O88" i="7"/>
  <c r="D19" i="11"/>
  <c r="T35" i="11"/>
  <c r="T7" i="11"/>
  <c r="S16" i="11"/>
  <c r="S18" i="11" s="1"/>
  <c r="AP23" i="6"/>
  <c r="AP10" i="6"/>
  <c r="AR13" i="6" l="1"/>
  <c r="AR14" i="6" s="1"/>
  <c r="AP11" i="6"/>
  <c r="S19" i="11"/>
  <c r="AP16" i="6"/>
  <c r="AP25" i="6" l="1"/>
  <c r="AP17" i="6"/>
  <c r="AP26" i="6" l="1"/>
  <c r="C13" i="19"/>
  <c r="Q13" i="19" s="1"/>
  <c r="C12" i="19"/>
  <c r="Q12" i="19" s="1"/>
  <c r="C11" i="19"/>
  <c r="Q11" i="19" s="1"/>
  <c r="C9" i="19"/>
  <c r="Q9" i="19" s="1"/>
  <c r="C23" i="18"/>
  <c r="Q23" i="18" s="1"/>
  <c r="C21" i="18"/>
  <c r="Q21" i="18" s="1"/>
  <c r="C20" i="18"/>
  <c r="Q20" i="18" s="1"/>
  <c r="C19" i="18"/>
  <c r="Q19" i="18" s="1"/>
  <c r="C18" i="18"/>
  <c r="Q18" i="18" s="1"/>
  <c r="D7" i="18" l="1"/>
  <c r="C11" i="18"/>
  <c r="Q11" i="18" s="1"/>
  <c r="C10" i="18"/>
  <c r="Q10" i="18" s="1"/>
  <c r="C9" i="18"/>
  <c r="Q9" i="18" s="1"/>
  <c r="C7" i="18"/>
  <c r="Q7" i="18" s="1"/>
  <c r="C6" i="18"/>
  <c r="Q6" i="18" s="1"/>
  <c r="D11" i="18"/>
  <c r="D10" i="18"/>
  <c r="D9" i="18"/>
  <c r="D6" i="18"/>
  <c r="D5" i="18"/>
  <c r="E71" i="14"/>
  <c r="E67" i="14"/>
  <c r="E57" i="14"/>
  <c r="E53" i="14"/>
  <c r="E47" i="14"/>
  <c r="E46" i="14"/>
  <c r="E45" i="14"/>
  <c r="E44" i="14"/>
  <c r="E43" i="14"/>
  <c r="E42" i="14"/>
  <c r="E41" i="14"/>
  <c r="E39" i="14"/>
  <c r="E27" i="14"/>
  <c r="E25" i="14"/>
  <c r="E24" i="14"/>
  <c r="E16" i="14"/>
  <c r="E31" i="14"/>
  <c r="E30" i="14"/>
  <c r="E28" i="14"/>
  <c r="E19" i="14"/>
  <c r="E17" i="14"/>
  <c r="E15" i="14"/>
  <c r="E14" i="14"/>
  <c r="E11" i="14"/>
  <c r="E10" i="14"/>
  <c r="E8" i="14"/>
  <c r="G15" i="17" s="1"/>
  <c r="G17" i="17" s="1"/>
  <c r="G18" i="17" s="1"/>
  <c r="Q12" i="18" l="1"/>
  <c r="P12" i="18"/>
  <c r="P13" i="18" s="1"/>
  <c r="P15" i="11"/>
  <c r="P33" i="11"/>
  <c r="P28" i="18" l="1"/>
  <c r="P29" i="18" s="1"/>
  <c r="P35" i="11"/>
  <c r="P36" i="11" s="1"/>
  <c r="T33" i="11"/>
  <c r="D33" i="13"/>
  <c r="AN33" i="13" s="1"/>
  <c r="C33" i="13"/>
  <c r="AM33" i="13" s="1"/>
  <c r="D32" i="13"/>
  <c r="AN32" i="13" s="1"/>
  <c r="C32" i="13"/>
  <c r="AM32" i="13" s="1"/>
  <c r="D31" i="13"/>
  <c r="AN31" i="13" s="1"/>
  <c r="C31" i="13"/>
  <c r="AM31" i="13" s="1"/>
  <c r="D30" i="13"/>
  <c r="AN30" i="13" s="1"/>
  <c r="C30" i="13"/>
  <c r="AM30" i="13" s="1"/>
  <c r="D24" i="13"/>
  <c r="AN24" i="13" s="1"/>
  <c r="D23" i="13"/>
  <c r="AN23" i="13" s="1"/>
  <c r="C24" i="13"/>
  <c r="AM24" i="13" s="1"/>
  <c r="C23" i="13"/>
  <c r="AM23" i="13" s="1"/>
  <c r="D19" i="13"/>
  <c r="AN19" i="13" s="1"/>
  <c r="C19" i="13"/>
  <c r="AM19" i="13" s="1"/>
  <c r="D15" i="13"/>
  <c r="AN15" i="13" s="1"/>
  <c r="D14" i="13"/>
  <c r="AN14" i="13" s="1"/>
  <c r="C14" i="13"/>
  <c r="AM14" i="13" s="1"/>
  <c r="D13" i="13"/>
  <c r="AN13" i="13" s="1"/>
  <c r="C13" i="13"/>
  <c r="AM13" i="13" s="1"/>
  <c r="D12" i="13"/>
  <c r="AN12" i="13" s="1"/>
  <c r="C12" i="13"/>
  <c r="AM12" i="13" s="1"/>
  <c r="D11" i="13"/>
  <c r="AN11" i="13" s="1"/>
  <c r="C11" i="13"/>
  <c r="AM11" i="13" s="1"/>
  <c r="D10" i="13"/>
  <c r="AN10" i="13" s="1"/>
  <c r="C10" i="13"/>
  <c r="AM10" i="13" s="1"/>
  <c r="D9" i="13"/>
  <c r="AN9" i="13" s="1"/>
  <c r="C9" i="13"/>
  <c r="AM9" i="13" s="1"/>
  <c r="AQ32" i="13" l="1"/>
  <c r="E81" i="14"/>
  <c r="B4" i="14"/>
  <c r="E33" i="13" l="1"/>
  <c r="E31" i="13"/>
  <c r="C34" i="13"/>
  <c r="E24" i="13"/>
  <c r="D26" i="13"/>
  <c r="C26" i="13"/>
  <c r="E19" i="13"/>
  <c r="C17" i="13"/>
  <c r="C20" i="13" s="1"/>
  <c r="E15" i="13"/>
  <c r="E14" i="13"/>
  <c r="E13" i="13"/>
  <c r="E12" i="13"/>
  <c r="E11" i="13"/>
  <c r="E10" i="13"/>
  <c r="E9" i="13"/>
  <c r="D17" i="13"/>
  <c r="E26" i="13" l="1"/>
  <c r="E17" i="13"/>
  <c r="D20" i="13"/>
  <c r="C21" i="13"/>
  <c r="C27" i="13"/>
  <c r="D34" i="13"/>
  <c r="E34" i="13" s="1"/>
  <c r="E23" i="13"/>
  <c r="C28" i="13" l="1"/>
  <c r="C36" i="13"/>
  <c r="C37" i="13" s="1"/>
  <c r="D21" i="13"/>
  <c r="E20" i="13"/>
  <c r="D27" i="13"/>
  <c r="D28" i="13" l="1"/>
  <c r="D36" i="13"/>
  <c r="E27" i="13"/>
  <c r="E36" i="13" l="1"/>
  <c r="S38" i="13"/>
  <c r="D37" i="13"/>
  <c r="D71" i="7" l="1"/>
  <c r="E71" i="7" s="1"/>
  <c r="D33" i="7"/>
  <c r="D74" i="7" l="1"/>
  <c r="D77" i="7" s="1"/>
  <c r="D20" i="7"/>
  <c r="D35" i="7" s="1"/>
  <c r="D52" i="7"/>
  <c r="D60" i="7"/>
  <c r="D62" i="7" l="1"/>
  <c r="D79" i="7" s="1"/>
  <c r="AP34" i="13" l="1"/>
  <c r="Q4" i="19" l="1"/>
  <c r="Q17" i="18"/>
  <c r="K12" i="11" l="1"/>
  <c r="G10" i="11" l="1"/>
  <c r="K10" i="11"/>
  <c r="G15" i="11"/>
  <c r="I15" i="11"/>
  <c r="K15" i="11"/>
  <c r="G13" i="11"/>
  <c r="K11" i="11"/>
  <c r="G12" i="11"/>
  <c r="K9" i="11"/>
  <c r="I8" i="11"/>
  <c r="I13" i="11"/>
  <c r="G14" i="11"/>
  <c r="K13" i="11"/>
  <c r="I14" i="11"/>
  <c r="I10" i="11"/>
  <c r="G11" i="11"/>
  <c r="K14" i="11"/>
  <c r="G8" i="11"/>
  <c r="I11" i="11"/>
  <c r="K8" i="11"/>
  <c r="G9" i="11"/>
  <c r="I9" i="11"/>
  <c r="I12" i="11"/>
  <c r="E68" i="7"/>
  <c r="E67" i="7"/>
  <c r="E25" i="7"/>
  <c r="E69" i="14" l="1"/>
  <c r="E66" i="14"/>
  <c r="E65" i="14"/>
  <c r="AQ31" i="13" l="1"/>
  <c r="AO33" i="13"/>
  <c r="AO23" i="13"/>
  <c r="AQ10" i="13"/>
  <c r="AO10" i="13"/>
  <c r="AO15" i="13"/>
  <c r="AQ15" i="13"/>
  <c r="AQ12" i="13"/>
  <c r="AO12" i="13"/>
  <c r="AQ14" i="13"/>
  <c r="AO14" i="13"/>
  <c r="AO11" i="13"/>
  <c r="AQ11" i="13"/>
  <c r="AO13" i="13"/>
  <c r="AQ13" i="13"/>
  <c r="AO19" i="13"/>
  <c r="AO31" i="13"/>
  <c r="AO24" i="13"/>
  <c r="C4" i="19"/>
  <c r="D4" i="19"/>
  <c r="D17" i="18" l="1"/>
  <c r="C17" i="18"/>
  <c r="B4" i="17"/>
  <c r="B4" i="6" s="1"/>
  <c r="B4" i="7" s="1"/>
  <c r="B4" i="10" s="1"/>
  <c r="C12" i="18" l="1"/>
  <c r="Q13" i="18" s="1"/>
  <c r="C27" i="18"/>
  <c r="C28" i="18" l="1"/>
  <c r="C13" i="18"/>
  <c r="C29" i="18" l="1"/>
  <c r="C21" i="6" l="1"/>
  <c r="AM21" i="6" s="1"/>
  <c r="R21" i="18" l="1"/>
  <c r="R19" i="18"/>
  <c r="R22" i="18"/>
  <c r="R20" i="18"/>
  <c r="R23" i="18"/>
  <c r="R24" i="18"/>
  <c r="R25" i="18"/>
  <c r="R18" i="18"/>
  <c r="AM23" i="6"/>
  <c r="AM10" i="6" l="1"/>
  <c r="R11" i="18" l="1"/>
  <c r="R10" i="18"/>
  <c r="R9" i="18"/>
  <c r="R6" i="18"/>
  <c r="R7" i="18"/>
  <c r="AM11" i="6"/>
  <c r="AM16" i="6"/>
  <c r="D12" i="18"/>
  <c r="D13" i="18" s="1"/>
  <c r="R5" i="18"/>
  <c r="AP17" i="13"/>
  <c r="AP20" i="13" s="1"/>
  <c r="D5" i="19"/>
  <c r="D7" i="19" l="1"/>
  <c r="AM17" i="6"/>
  <c r="AM25" i="6"/>
  <c r="R12" i="18"/>
  <c r="AM26" i="6" l="1"/>
  <c r="AQ23" i="13" l="1"/>
  <c r="AQ24" i="13"/>
  <c r="C18" i="19" l="1"/>
  <c r="D18" i="19"/>
  <c r="D19" i="19" l="1"/>
  <c r="C19" i="19"/>
  <c r="D27" i="18"/>
  <c r="D28" i="18" s="1"/>
  <c r="R27" i="18" l="1"/>
  <c r="E45" i="7" l="1"/>
  <c r="D29" i="18" l="1"/>
  <c r="AQ19" i="13"/>
  <c r="AM26" i="13" l="1"/>
  <c r="F13" i="10" l="1"/>
  <c r="F13" i="17"/>
  <c r="E70" i="7"/>
  <c r="E58" i="7"/>
  <c r="E26" i="7"/>
  <c r="E23" i="7"/>
  <c r="E19" i="7"/>
  <c r="E18" i="7"/>
  <c r="E12" i="7"/>
  <c r="E9" i="7"/>
  <c r="R15" i="10"/>
  <c r="E56" i="14"/>
  <c r="E55" i="14"/>
  <c r="E49" i="14"/>
  <c r="E48" i="14"/>
  <c r="AQ33" i="13"/>
  <c r="AQ30" i="13"/>
  <c r="AM17" i="13" l="1"/>
  <c r="AM20" i="13" s="1"/>
  <c r="AM21" i="13" s="1"/>
  <c r="AQ9" i="13"/>
  <c r="AN17" i="13"/>
  <c r="AP26" i="13"/>
  <c r="E20" i="14"/>
  <c r="E50" i="14"/>
  <c r="F17" i="10"/>
  <c r="E33" i="14"/>
  <c r="E73" i="14"/>
  <c r="E58" i="14"/>
  <c r="F18" i="10" l="1"/>
  <c r="G15" i="10"/>
  <c r="G17" i="10" s="1"/>
  <c r="AN20" i="13"/>
  <c r="AM34" i="13"/>
  <c r="E86" i="14"/>
  <c r="E85" i="14"/>
  <c r="E35" i="14"/>
  <c r="E60" i="14"/>
  <c r="G18" i="10" l="1"/>
  <c r="H15" i="10"/>
  <c r="H17" i="10" s="1"/>
  <c r="AO20" i="13"/>
  <c r="AN21" i="13"/>
  <c r="AP21" i="13"/>
  <c r="E75" i="14"/>
  <c r="E76" i="14" s="1"/>
  <c r="E88" i="14"/>
  <c r="E84" i="14"/>
  <c r="E87" i="14"/>
  <c r="H18" i="10" l="1"/>
  <c r="I15" i="10"/>
  <c r="I17" i="10" s="1"/>
  <c r="AP27" i="13"/>
  <c r="AP28" i="13" s="1"/>
  <c r="I18" i="10" l="1"/>
  <c r="J15" i="10"/>
  <c r="J17" i="10" s="1"/>
  <c r="AP36" i="13"/>
  <c r="J18" i="10" l="1"/>
  <c r="K15" i="10"/>
  <c r="K17" i="10" s="1"/>
  <c r="AP37" i="13"/>
  <c r="K18" i="10" l="1"/>
  <c r="L15" i="10"/>
  <c r="L17" i="10" s="1"/>
  <c r="N17" i="11"/>
  <c r="L18" i="10" l="1"/>
  <c r="M15" i="10"/>
  <c r="M17" i="10" s="1"/>
  <c r="R16" i="11"/>
  <c r="R18" i="11" s="1"/>
  <c r="M18" i="10" l="1"/>
  <c r="N15" i="10"/>
  <c r="R19" i="11"/>
  <c r="T18" i="11"/>
  <c r="AM27" i="13"/>
  <c r="AM28" i="13" l="1"/>
  <c r="AM36" i="13"/>
  <c r="AM37" i="13" l="1"/>
  <c r="M16" i="11" l="1"/>
  <c r="M18" i="11" s="1"/>
  <c r="M19" i="11" s="1"/>
  <c r="O16" i="11" l="1"/>
  <c r="O18" i="11" s="1"/>
  <c r="O19" i="11" s="1"/>
  <c r="L16" i="11"/>
  <c r="L18" i="11" s="1"/>
  <c r="L19" i="11" s="1"/>
  <c r="N16" i="11"/>
  <c r="N18" i="11" s="1"/>
  <c r="N19" i="11" s="1"/>
  <c r="L28" i="9" l="1"/>
  <c r="L29" i="9" s="1"/>
  <c r="L30" i="9" s="1"/>
  <c r="K28" i="9"/>
  <c r="K29" i="9" s="1"/>
  <c r="J28" i="9"/>
  <c r="J29" i="9" s="1"/>
  <c r="J30" i="9" s="1"/>
  <c r="I28" i="9"/>
  <c r="I29" i="9" s="1"/>
  <c r="I30" i="9" s="1"/>
  <c r="H28" i="9"/>
  <c r="H29" i="9" s="1"/>
  <c r="H30" i="9" s="1"/>
  <c r="G28" i="9"/>
  <c r="G29" i="9" s="1"/>
  <c r="E28" i="9"/>
  <c r="E29" i="9" s="1"/>
  <c r="D28" i="9"/>
  <c r="D29" i="9" s="1"/>
  <c r="D30" i="9" s="1"/>
  <c r="L12" i="9"/>
  <c r="L13" i="9" s="1"/>
  <c r="L14" i="9" s="1"/>
  <c r="K12" i="9"/>
  <c r="K13" i="9" s="1"/>
  <c r="K14" i="9" s="1"/>
  <c r="J12" i="9"/>
  <c r="J13" i="9" s="1"/>
  <c r="I12" i="9"/>
  <c r="I13" i="9" s="1"/>
  <c r="I14" i="9" s="1"/>
  <c r="H12" i="9"/>
  <c r="H13" i="9" s="1"/>
  <c r="H14" i="9" s="1"/>
  <c r="G12" i="9"/>
  <c r="G13" i="9" s="1"/>
  <c r="G14" i="9" s="1"/>
  <c r="F12" i="9"/>
  <c r="F13" i="9" s="1"/>
  <c r="E12" i="9"/>
  <c r="E13" i="9" s="1"/>
  <c r="E14" i="9" s="1"/>
  <c r="D12" i="9"/>
  <c r="D13" i="9" s="1"/>
  <c r="L8" i="9"/>
  <c r="L9" i="9" s="1"/>
  <c r="L10" i="9" s="1"/>
  <c r="K8" i="9"/>
  <c r="K9" i="9" s="1"/>
  <c r="J8" i="9"/>
  <c r="J9" i="9" s="1"/>
  <c r="I8" i="9"/>
  <c r="I9" i="9" s="1"/>
  <c r="I10" i="9" s="1"/>
  <c r="H8" i="9"/>
  <c r="H9" i="9" s="1"/>
  <c r="H10" i="9" s="1"/>
  <c r="G8" i="9"/>
  <c r="G9" i="9" s="1"/>
  <c r="F8" i="9"/>
  <c r="F9" i="9" s="1"/>
  <c r="E8" i="9"/>
  <c r="E9" i="9" s="1"/>
  <c r="E10" i="9" s="1"/>
  <c r="D8" i="9"/>
  <c r="D9" i="9" s="1"/>
  <c r="D10" i="9" s="1"/>
  <c r="K4" i="9"/>
  <c r="K5" i="9" s="1"/>
  <c r="I4" i="9"/>
  <c r="I5" i="9" s="1"/>
  <c r="I6" i="9" s="1"/>
  <c r="D4" i="9"/>
  <c r="D5" i="9" s="1"/>
  <c r="N29" i="9"/>
  <c r="N30" i="9" s="1"/>
  <c r="N24" i="9"/>
  <c r="N25" i="9" s="1"/>
  <c r="N26" i="9" s="1"/>
  <c r="N20" i="9"/>
  <c r="N21" i="9" s="1"/>
  <c r="L17" i="9"/>
  <c r="L18" i="9" s="1"/>
  <c r="K17" i="9"/>
  <c r="K18" i="9" s="1"/>
  <c r="J17" i="9"/>
  <c r="J18" i="9" s="1"/>
  <c r="I17" i="9"/>
  <c r="I18" i="9" s="1"/>
  <c r="H17" i="9"/>
  <c r="H18" i="9" s="1"/>
  <c r="G17" i="9"/>
  <c r="G18" i="9" s="1"/>
  <c r="F17" i="9"/>
  <c r="F18" i="9" s="1"/>
  <c r="E17" i="9"/>
  <c r="E18" i="9" s="1"/>
  <c r="D17" i="9"/>
  <c r="N16" i="9"/>
  <c r="N17" i="9" s="1"/>
  <c r="C16" i="9"/>
  <c r="N13" i="9"/>
  <c r="N14" i="9" s="1"/>
  <c r="N12" i="9"/>
  <c r="N8" i="9"/>
  <c r="N9" i="9" s="1"/>
  <c r="N10" i="9" s="1"/>
  <c r="N4" i="9"/>
  <c r="N5" i="9" s="1"/>
  <c r="N6" i="9" s="1"/>
  <c r="C23" i="6"/>
  <c r="L4" i="9"/>
  <c r="L5" i="9" s="1"/>
  <c r="G4" i="9"/>
  <c r="G5" i="9" s="1"/>
  <c r="L24" i="9"/>
  <c r="L25" i="9" s="1"/>
  <c r="K24" i="9"/>
  <c r="K25" i="9" s="1"/>
  <c r="J24" i="9"/>
  <c r="J25" i="9" s="1"/>
  <c r="J26" i="9" s="1"/>
  <c r="G24" i="9"/>
  <c r="G25" i="9" s="1"/>
  <c r="I24" i="9"/>
  <c r="I25" i="9" s="1"/>
  <c r="I26" i="9" s="1"/>
  <c r="C17" i="9" l="1"/>
  <c r="H24" i="9"/>
  <c r="H25" i="9" s="1"/>
  <c r="H4" i="9"/>
  <c r="H5" i="9" s="1"/>
  <c r="F24" i="9"/>
  <c r="F25" i="9" s="1"/>
  <c r="F26" i="9" s="1"/>
  <c r="F4" i="9"/>
  <c r="F5" i="9" s="1"/>
  <c r="F6" i="9" s="1"/>
  <c r="F28" i="9"/>
  <c r="F29" i="9" s="1"/>
  <c r="F30" i="9" s="1"/>
  <c r="E24" i="9"/>
  <c r="E25" i="9" s="1"/>
  <c r="E26" i="9" s="1"/>
  <c r="E4" i="9"/>
  <c r="E5" i="9" s="1"/>
  <c r="E6" i="9" s="1"/>
  <c r="D18" i="9"/>
  <c r="C18" i="9" s="1"/>
  <c r="D24" i="9"/>
  <c r="D25" i="9" s="1"/>
  <c r="C8" i="9"/>
  <c r="E30" i="9"/>
  <c r="D14" i="9"/>
  <c r="C13" i="9"/>
  <c r="G6" i="9"/>
  <c r="K6" i="9"/>
  <c r="F10" i="9"/>
  <c r="J10" i="9"/>
  <c r="C12" i="9"/>
  <c r="N18" i="9"/>
  <c r="G26" i="9"/>
  <c r="K26" i="9"/>
  <c r="G30" i="9"/>
  <c r="K30" i="9"/>
  <c r="D6" i="9"/>
  <c r="L6" i="9"/>
  <c r="G10" i="9"/>
  <c r="K10" i="9"/>
  <c r="F14" i="9"/>
  <c r="J14" i="9"/>
  <c r="N22" i="9"/>
  <c r="L26" i="9"/>
  <c r="C9" i="9"/>
  <c r="C10" i="6"/>
  <c r="H6" i="9" l="1"/>
  <c r="C28" i="9"/>
  <c r="H26" i="9"/>
  <c r="C25" i="9"/>
  <c r="C29" i="9"/>
  <c r="C24" i="9"/>
  <c r="D26" i="9"/>
  <c r="C30" i="9"/>
  <c r="C10" i="9"/>
  <c r="C14" i="9"/>
  <c r="C16" i="6"/>
  <c r="C11" i="6"/>
  <c r="C26" i="9" l="1"/>
  <c r="C17" i="6"/>
  <c r="C25" i="6"/>
  <c r="C26" i="6" l="1"/>
  <c r="E20" i="6" l="1"/>
  <c r="E13" i="6"/>
  <c r="E14" i="6"/>
  <c r="E60" i="7"/>
  <c r="E20" i="7"/>
  <c r="E52" i="7"/>
  <c r="E33" i="7"/>
  <c r="J4" i="9"/>
  <c r="E9" i="6" l="1"/>
  <c r="E8" i="6"/>
  <c r="D10" i="6"/>
  <c r="E62" i="7"/>
  <c r="E35" i="7"/>
  <c r="E74" i="7"/>
  <c r="D23" i="6"/>
  <c r="E23" i="6" s="1"/>
  <c r="E19" i="6"/>
  <c r="J5" i="9"/>
  <c r="C4" i="9"/>
  <c r="E10" i="6" l="1"/>
  <c r="C16" i="11"/>
  <c r="C18" i="11" s="1"/>
  <c r="C19" i="11" s="1"/>
  <c r="D16" i="6"/>
  <c r="D11" i="6"/>
  <c r="J6" i="9"/>
  <c r="C6" i="9" s="1"/>
  <c r="C5" i="9"/>
  <c r="E16" i="6" l="1"/>
  <c r="F17" i="17"/>
  <c r="D17" i="6"/>
  <c r="D25" i="6"/>
  <c r="E25" i="6" l="1"/>
  <c r="F18" i="17"/>
  <c r="D26" i="6"/>
  <c r="D20" i="9" l="1"/>
  <c r="I20" i="9"/>
  <c r="I21" i="9" s="1"/>
  <c r="I22" i="9" s="1"/>
  <c r="D21" i="9" l="1"/>
  <c r="D22" i="9" s="1"/>
  <c r="K20" i="9"/>
  <c r="K21" i="9" s="1"/>
  <c r="K22" i="9" s="1"/>
  <c r="L20" i="9" l="1"/>
  <c r="L21" i="9" s="1"/>
  <c r="L22" i="9" s="1"/>
  <c r="G20" i="9"/>
  <c r="G21" i="9" s="1"/>
  <c r="G22" i="9" s="1"/>
  <c r="H20" i="9"/>
  <c r="H21" i="9" s="1"/>
  <c r="H22" i="9" s="1"/>
  <c r="F20" i="9"/>
  <c r="F21" i="9" s="1"/>
  <c r="F22" i="9" s="1"/>
  <c r="E20" i="9"/>
  <c r="J20" i="9" l="1"/>
  <c r="J21" i="9" s="1"/>
  <c r="J22" i="9" s="1"/>
  <c r="E21" i="9"/>
  <c r="C20" i="9" l="1"/>
  <c r="E22" i="9"/>
  <c r="C22" i="9" s="1"/>
  <c r="C21" i="9"/>
  <c r="E77" i="7" l="1"/>
  <c r="E79" i="7" s="1"/>
  <c r="E80" i="7" s="1"/>
  <c r="V7" i="11" l="1"/>
  <c r="G7" i="11"/>
  <c r="X7" i="11" l="1"/>
  <c r="I7" i="11"/>
  <c r="U16" i="11"/>
  <c r="K7" i="11"/>
  <c r="V16" i="11" l="1"/>
  <c r="U18" i="11"/>
  <c r="U19" i="11" s="1"/>
  <c r="W16" i="11"/>
  <c r="Y16" i="11" l="1"/>
  <c r="Y18" i="11" s="1"/>
  <c r="Y19" i="11" s="1"/>
  <c r="Z7" i="11"/>
  <c r="V18" i="11"/>
  <c r="W18" i="11"/>
  <c r="W19" i="11" s="1"/>
  <c r="X16" i="11"/>
  <c r="X18" i="11" s="1"/>
  <c r="Z16" i="11" l="1"/>
  <c r="Z18" i="11" s="1"/>
  <c r="AO9" i="13" l="1"/>
  <c r="AQ17" i="13"/>
  <c r="AO17" i="13" l="1"/>
  <c r="AN26" i="13" l="1"/>
  <c r="AN27" i="13" s="1"/>
  <c r="AO27" i="13" s="1"/>
  <c r="AQ27" i="13" l="1"/>
  <c r="R28" i="18"/>
  <c r="AO26" i="13"/>
  <c r="AQ26" i="13"/>
  <c r="AQ20" i="13" l="1"/>
  <c r="P16" i="11"/>
  <c r="P18" i="11" l="1"/>
  <c r="P19" i="11" s="1"/>
  <c r="T16" i="11"/>
  <c r="AN28" i="13"/>
  <c r="F16" i="11"/>
  <c r="F18" i="11" l="1"/>
  <c r="F19" i="11" s="1"/>
  <c r="G16" i="11"/>
  <c r="H16" i="11"/>
  <c r="H18" i="11" l="1"/>
  <c r="H19" i="11" s="1"/>
  <c r="I16" i="11"/>
  <c r="I18" i="11" s="1"/>
  <c r="G18" i="11"/>
  <c r="J16" i="11"/>
  <c r="K16" i="11" l="1"/>
  <c r="K18" i="11" s="1"/>
  <c r="J18" i="11"/>
  <c r="J19" i="11" s="1"/>
  <c r="Q27" i="18" l="1"/>
  <c r="Q28" i="18" l="1"/>
  <c r="Q29" i="18" s="1"/>
  <c r="AN34" i="13"/>
  <c r="AQ34" i="13" l="1"/>
  <c r="AO34" i="13"/>
  <c r="AN36" i="13"/>
  <c r="Q71" i="14" l="1"/>
  <c r="AN38" i="13"/>
  <c r="AQ36" i="13"/>
  <c r="AO36" i="13"/>
  <c r="AN37" i="13"/>
  <c r="G74" i="7" l="1"/>
  <c r="G77" i="7" s="1"/>
  <c r="G79" i="7" s="1"/>
  <c r="G80" i="7" s="1"/>
  <c r="I13" i="17" l="1"/>
  <c r="I17" i="17" s="1"/>
  <c r="I18" i="17" s="1"/>
  <c r="O143" i="11" l="1"/>
  <c r="O152" i="11" s="1"/>
  <c r="O154" i="11" s="1"/>
  <c r="AB21" i="6" l="1"/>
  <c r="AN21" i="6" s="1"/>
  <c r="AB20" i="6"/>
  <c r="AN20" i="6" s="1"/>
  <c r="AB8" i="6"/>
  <c r="AN8" i="6" s="1"/>
  <c r="P86" i="7" s="1"/>
  <c r="AB14" i="6"/>
  <c r="AN14" i="6" s="1"/>
  <c r="O86" i="7" l="1"/>
  <c r="L86" i="7"/>
  <c r="N86" i="7"/>
  <c r="AQ21" i="6"/>
  <c r="M55" i="7"/>
  <c r="M48" i="7"/>
  <c r="M39" i="7"/>
  <c r="M10" i="7"/>
  <c r="M15" i="7"/>
  <c r="M47" i="7"/>
  <c r="M31" i="7"/>
  <c r="M44" i="7"/>
  <c r="M29" i="7"/>
  <c r="R155" i="11"/>
  <c r="AC8" i="6"/>
  <c r="M71" i="7"/>
  <c r="M59" i="7"/>
  <c r="M28" i="7"/>
  <c r="M69" i="7"/>
  <c r="M57" i="7"/>
  <c r="AC13" i="6"/>
  <c r="M27" i="7"/>
  <c r="M13" i="7"/>
  <c r="M51" i="7"/>
  <c r="M17" i="7"/>
  <c r="AC14" i="6"/>
  <c r="M67" i="7"/>
  <c r="M41" i="7"/>
  <c r="AC20" i="6"/>
  <c r="M49" i="7"/>
  <c r="M24" i="7"/>
  <c r="M16" i="7"/>
  <c r="M68" i="7"/>
  <c r="M25" i="7"/>
  <c r="M46" i="7"/>
  <c r="M30" i="7"/>
  <c r="M11" i="7"/>
  <c r="L7" i="19" s="1"/>
  <c r="AB19" i="6"/>
  <c r="AN19" i="6" s="1"/>
  <c r="M76" i="7"/>
  <c r="M86" i="7" l="1"/>
  <c r="N155" i="11"/>
  <c r="L155" i="11"/>
  <c r="M33" i="7"/>
  <c r="M8" i="7"/>
  <c r="M20" i="7" s="1"/>
  <c r="J86" i="7"/>
  <c r="H86" i="7"/>
  <c r="K86" i="7"/>
  <c r="G86" i="7"/>
  <c r="I86" i="7"/>
  <c r="AQ8" i="6"/>
  <c r="AO8" i="6"/>
  <c r="M52" i="7"/>
  <c r="O155" i="11"/>
  <c r="AQ14" i="6"/>
  <c r="AO14" i="6"/>
  <c r="L18" i="19"/>
  <c r="L19" i="19" s="1"/>
  <c r="Q18" i="19"/>
  <c r="Q19" i="19" s="1"/>
  <c r="P18" i="19"/>
  <c r="P19" i="19" s="1"/>
  <c r="L6" i="19"/>
  <c r="AQ20" i="6"/>
  <c r="AO20" i="6"/>
  <c r="AS13" i="6"/>
  <c r="AO13" i="6"/>
  <c r="AQ13" i="6"/>
  <c r="M155" i="11"/>
  <c r="L29" i="18"/>
  <c r="AC19" i="6"/>
  <c r="AB23" i="6"/>
  <c r="AC23" i="6" s="1"/>
  <c r="M60" i="7"/>
  <c r="M35" i="7" l="1"/>
  <c r="M62" i="7"/>
  <c r="AN23" i="6"/>
  <c r="AO19" i="6"/>
  <c r="AQ19" i="6"/>
  <c r="AS14" i="6"/>
  <c r="AS15" i="6"/>
  <c r="AU13" i="6"/>
  <c r="AO23" i="6" l="1"/>
  <c r="AQ23" i="6"/>
  <c r="N11" i="10"/>
  <c r="R11" i="10" s="1"/>
  <c r="N9" i="10"/>
  <c r="R9" i="10" s="1"/>
  <c r="M72" i="7" l="1"/>
  <c r="M87" i="7" l="1"/>
  <c r="L87" i="7"/>
  <c r="M88" i="7"/>
  <c r="L88" i="7"/>
  <c r="N87" i="7"/>
  <c r="N88" i="7"/>
  <c r="AC9" i="6"/>
  <c r="AB10" i="6"/>
  <c r="M73" i="7"/>
  <c r="N7" i="10" l="1"/>
  <c r="M74" i="7"/>
  <c r="M77" i="7" s="1"/>
  <c r="M79" i="7" s="1"/>
  <c r="M80" i="7" s="1"/>
  <c r="U155" i="11"/>
  <c r="AB16" i="6"/>
  <c r="AB11" i="6"/>
  <c r="AC10" i="6"/>
  <c r="K87" i="7"/>
  <c r="H87" i="7"/>
  <c r="G87" i="7"/>
  <c r="G88" i="7"/>
  <c r="K88" i="7"/>
  <c r="J87" i="7"/>
  <c r="J88" i="7"/>
  <c r="I88" i="7"/>
  <c r="I87" i="7"/>
  <c r="H88" i="7"/>
  <c r="AO9" i="6"/>
  <c r="AQ9" i="6"/>
  <c r="AN10" i="6"/>
  <c r="R7" i="10" l="1"/>
  <c r="R13" i="10" s="1"/>
  <c r="R17" i="10" s="1"/>
  <c r="W155" i="11"/>
  <c r="AB17" i="6"/>
  <c r="AC16" i="6"/>
  <c r="AB25" i="6"/>
  <c r="AN16" i="6"/>
  <c r="AO10" i="6"/>
  <c r="AQ10" i="6"/>
  <c r="AN11" i="6"/>
  <c r="N13" i="10"/>
  <c r="N17" i="10" s="1"/>
  <c r="N18" i="10" l="1"/>
  <c r="O15" i="10"/>
  <c r="O17" i="10" s="1"/>
  <c r="Y155" i="11"/>
  <c r="AC25" i="6"/>
  <c r="AB26" i="6"/>
  <c r="AO16" i="6"/>
  <c r="AN25" i="6"/>
  <c r="AN27" i="6" s="1"/>
  <c r="AQ16" i="6"/>
  <c r="AN17" i="6"/>
  <c r="O18" i="10" l="1"/>
  <c r="P15" i="10"/>
  <c r="P17" i="10" s="1"/>
  <c r="Q15" i="10" s="1"/>
  <c r="Q17" i="10" s="1"/>
  <c r="AN26" i="6"/>
  <c r="AQ25" i="6"/>
  <c r="AO25" i="6"/>
  <c r="H74" i="7" s="1"/>
  <c r="H77" i="7" s="1"/>
  <c r="H79" i="7" s="1"/>
  <c r="H80" i="7" s="1"/>
  <c r="Q18" i="10" l="1"/>
  <c r="R18" i="10"/>
  <c r="P18" i="10"/>
  <c r="P143" i="11"/>
  <c r="P152" i="11" s="1"/>
  <c r="P154" i="11" l="1"/>
  <c r="P155" i="11" s="1"/>
  <c r="T15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GITA</author>
  </authors>
  <commentList>
    <comment ref="AI23" authorId="0" shapeId="0" xr:uid="{5841FBFF-1217-49C5-A69C-A7FDF9040B03}">
      <text>
        <r>
          <rPr>
            <sz val="9"/>
            <color indexed="81"/>
            <rFont val="Tahoma"/>
            <charset val="1"/>
          </rPr>
          <t xml:space="preserve">angkutan
csr 0.13
</t>
        </r>
      </text>
    </comment>
    <comment ref="AL23" authorId="0" shapeId="0" xr:uid="{BD61F3ED-ED05-4E23-A1F7-2BE1F960719B}">
      <text>
        <r>
          <rPr>
            <sz val="9"/>
            <color indexed="81"/>
            <rFont val="Tahoma"/>
            <charset val="1"/>
          </rPr>
          <t xml:space="preserve">over budget ;
angkutan  0,5
</t>
        </r>
      </text>
    </comment>
    <comment ref="T24" authorId="0" shapeId="0" xr:uid="{00000000-0006-0000-0000-000001000000}">
      <text>
        <r>
          <rPr>
            <sz val="9"/>
            <color indexed="81"/>
            <rFont val="Tahoma"/>
            <family val="2"/>
          </rPr>
          <t>Uniform
perbaikan instalasi listrik bonjer
CSR YHKI
Survailance Sistem Man Integrasi
SP2DK 2022</t>
        </r>
      </text>
    </comment>
    <comment ref="W24" authorId="0" shapeId="0" xr:uid="{00000000-0006-0000-0000-000002000000}">
      <text>
        <r>
          <rPr>
            <sz val="9"/>
            <color indexed="81"/>
            <rFont val="Tahoma"/>
            <family val="2"/>
          </rPr>
          <t>PKB
pest control
Sumb duka cita</t>
        </r>
      </text>
    </comment>
    <comment ref="Z24" authorId="0" shapeId="0" xr:uid="{00000000-0006-0000-0000-000003000000}">
      <text>
        <r>
          <rPr>
            <sz val="9"/>
            <color indexed="81"/>
            <rFont val="Tahoma"/>
            <family val="2"/>
          </rPr>
          <t>DPTKA
Amort bns
Medical reimb
Sumb duka cita
tambahan mpdkp
Dinas Luar Kota
Vehicle maint</t>
        </r>
      </text>
    </comment>
    <comment ref="AC24" authorId="0" shapeId="0" xr:uid="{00000000-0006-0000-0000-000004000000}">
      <text>
        <r>
          <rPr>
            <sz val="9"/>
            <color indexed="81"/>
            <rFont val="Tahoma"/>
            <family val="2"/>
          </rPr>
          <t>amort bns  0,18
tambahan mpdkp 0,1
dinas Luar kota
service delica</t>
        </r>
      </text>
    </comment>
    <comment ref="AF24" authorId="0" shapeId="0" xr:uid="{1FC4A2DC-BB44-401E-953C-FAD1DB97C490}">
      <text>
        <r>
          <rPr>
            <sz val="9"/>
            <color indexed="81"/>
            <rFont val="Tahoma"/>
            <family val="2"/>
          </rPr>
          <t>amort bns  0,18
tambahan mpdkp 0,1
dinas Luar kota/LN 0,08
balik nama avanza bca 0,03
bantuan dukacita
sp2dk 2022 0,06</t>
        </r>
      </text>
    </comment>
    <comment ref="AI24" authorId="0" shapeId="0" xr:uid="{10B88E49-A21A-4F18-8A40-0F369376FF03}">
      <text>
        <r>
          <rPr>
            <sz val="9"/>
            <color indexed="81"/>
            <rFont val="Tahoma"/>
            <family val="2"/>
          </rPr>
          <t xml:space="preserve">amort bns  0,18
tambahan mpdkp 0,1
dinas Luar kota/LN 0,07
</t>
        </r>
      </text>
    </comment>
    <comment ref="AL24" authorId="0" shapeId="0" xr:uid="{E25762C7-DAF3-408C-BA5A-CC832E78DAEC}">
      <text>
        <r>
          <rPr>
            <sz val="9"/>
            <color indexed="81"/>
            <rFont val="Tahoma"/>
            <family val="2"/>
          </rPr>
          <t xml:space="preserve">amort bns  0,18
tambahan mpdkp 0,1
uji riksa alat K3 0,05
video compro-tricom 0,07
buku chitose 0,28
team build op&amp; staf 0,13
</t>
        </r>
      </text>
    </comment>
    <comment ref="M33" authorId="1" shapeId="0" xr:uid="{00000000-0006-0000-0000-000005000000}">
      <text>
        <r>
          <rPr>
            <sz val="9"/>
            <color indexed="81"/>
            <rFont val="Tahoma"/>
            <family val="2"/>
          </rPr>
          <t xml:space="preserve">
Pendapatan Dividen - 6,3M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MAUDINA</author>
    <author>GITA</author>
  </authors>
  <commentList>
    <comment ref="D5" authorId="0" shapeId="0" xr:uid="{00000000-0006-0000-0100-000001000000}">
      <text>
        <r>
          <rPr>
            <sz val="9"/>
            <color indexed="81"/>
            <rFont val="Tahoma"/>
            <family val="2"/>
          </rPr>
          <t xml:space="preserve">Audited
</t>
        </r>
      </text>
    </comment>
    <comment ref="E10" authorId="1" shapeId="0" xr:uid="{00000000-0006-0000-0100-000002000000}">
      <text>
        <r>
          <rPr>
            <sz val="9"/>
            <color indexed="81"/>
            <rFont val="Tahoma"/>
            <family val="2"/>
          </rPr>
          <t>expor : 1,3
Indomedik : 1 M
Kawai 0,6</t>
        </r>
      </text>
    </comment>
    <comment ref="F10" authorId="2" shapeId="0" xr:uid="{00000000-0006-0000-0100-000003000000}">
      <text>
        <r>
          <rPr>
            <sz val="9"/>
            <color indexed="81"/>
            <rFont val="Tahoma"/>
            <family val="2"/>
          </rPr>
          <t xml:space="preserve">
Export - 3M
Kawai - 0,7M
Honggo - 0,7M</t>
        </r>
      </text>
    </comment>
    <comment ref="G10" authorId="2" shapeId="0" xr:uid="{00000000-0006-0000-0100-000004000000}">
      <text>
        <r>
          <rPr>
            <sz val="9"/>
            <color indexed="81"/>
            <rFont val="Tahoma"/>
            <family val="2"/>
          </rPr>
          <t>Export - 5M
Honggo - 0,7M
Kawai - 0,7M
Indomedik - 0,2M
Daekan - 0,2M</t>
        </r>
      </text>
    </comment>
    <comment ref="H10" authorId="2" shapeId="0" xr:uid="{00000000-0006-0000-0100-000005000000}">
      <text>
        <r>
          <rPr>
            <sz val="9"/>
            <color indexed="81"/>
            <rFont val="Tahoma"/>
            <family val="2"/>
          </rPr>
          <t xml:space="preserve">
Export - 2,6M
Kawai - 0,9M
Honggonirmolo - 0,8M
Indomedik - 0,3M
Daekan - 0,2M</t>
        </r>
      </text>
    </comment>
    <comment ref="I10" authorId="2" shapeId="0" xr:uid="{00000000-0006-0000-0100-000006000000}">
      <text>
        <r>
          <rPr>
            <sz val="9"/>
            <color indexed="81"/>
            <rFont val="Tahoma"/>
            <family val="2"/>
          </rPr>
          <t xml:space="preserve">
Export - 3,6M
Kawai - 1,2M
Honggonirmolo - 0,8M
Kie Indonesia - 0,4M
Bina Nusantara - 0,3M
Daekan - 0,2M
</t>
        </r>
      </text>
    </comment>
    <comment ref="J10" authorId="2" shapeId="0" xr:uid="{00000000-0006-0000-0100-000007000000}">
      <text>
        <r>
          <rPr>
            <sz val="9"/>
            <color indexed="81"/>
            <rFont val="Tahoma"/>
            <family val="2"/>
          </rPr>
          <t xml:space="preserve">
Export - 2,4M
Kawai - 1M
Daekan Indar - 0,8M
Honggonirmolo - 0,7M
Indomedik - 0,5M
Bina Nusantara - 0,4M
KIE Indonesia - 0,2M
Ateja Multi - 0,2M</t>
        </r>
      </text>
    </comment>
    <comment ref="K10" authorId="2" shapeId="0" xr:uid="{00000000-0006-0000-0100-000008000000}">
      <text>
        <r>
          <rPr>
            <sz val="9"/>
            <color indexed="81"/>
            <rFont val="Tahoma"/>
            <family val="2"/>
          </rPr>
          <t xml:space="preserve">
Export - 2M
Kawai - 1,3M
Daekan - 1M
Indomedik - 0,8M
Honggonirmolo - 0,8M
Others &lt;100JT - 0,3M</t>
        </r>
      </text>
    </comment>
    <comment ref="L10" authorId="2" shapeId="0" xr:uid="{00000000-0006-0000-0100-000009000000}">
      <text>
        <r>
          <rPr>
            <sz val="9"/>
            <color indexed="81"/>
            <rFont val="Tahoma"/>
            <family val="2"/>
          </rPr>
          <t xml:space="preserve">
Export - 2M
Ranaya - 1M
Kawai - 1M
Indomedik - 0,8M
Honggonirmolo - 0,8M
Daekan - 0,5M</t>
        </r>
      </text>
    </comment>
    <comment ref="M10" authorId="2" shapeId="0" xr:uid="{00000000-0006-0000-0100-00000A000000}">
      <text>
        <r>
          <rPr>
            <sz val="9"/>
            <color indexed="81"/>
            <rFont val="Tahoma"/>
            <family val="2"/>
          </rPr>
          <t xml:space="preserve">Export - 3,7M
Honggonirmolo - 0,7M
Kawai - 0,7M
Ranaya - 0,6M
Indomedik - 0,5M
Daekan - 0,5M
Kie - 0,3M
</t>
        </r>
      </text>
    </comment>
    <comment ref="N10" authorId="2" shapeId="0" xr:uid="{7C8EEAB7-4A51-4B6E-B582-CA29B29D9C15}">
      <text>
        <r>
          <rPr>
            <sz val="9"/>
            <color indexed="81"/>
            <rFont val="Tahoma"/>
            <family val="2"/>
          </rPr>
          <t>Export - 4,2M
Indomedik - 1,8M
Honggonirmolo - 0,7M
Kawai - 0,7M
Ranaya - 0,6M
Daekan - 0,3M</t>
        </r>
      </text>
    </comment>
    <comment ref="O10" authorId="2" shapeId="0" xr:uid="{04B7DF92-90A2-4915-9A33-AC48B8FAD5F1}">
      <text>
        <r>
          <rPr>
            <sz val="9"/>
            <color indexed="81"/>
            <rFont val="Tahoma"/>
            <family val="2"/>
          </rPr>
          <t>Export - 5M
Indomedik - 4,2M
Honggonirmolo - 0,8M
Sandana - 0,7
Kawai - 0,6M
Daekan - 0,6M
Ranaya - 0,6M
Reka Cipta - 0,5M
TKG Taekwang - 0,3M</t>
        </r>
      </text>
    </comment>
    <comment ref="P10" authorId="2" shapeId="0" xr:uid="{602F1952-88D6-48E7-A7CB-81A9E4A70253}">
      <text>
        <r>
          <rPr>
            <sz val="9"/>
            <color indexed="81"/>
            <rFont val="Tahoma"/>
            <family val="2"/>
          </rPr>
          <t xml:space="preserve">
Export - 1,9M
Daekan - 0,8M
Indomedik - 0,8M
Honggonirmolo - 0,8M
Sandana - 0,7M
Reka Cipta - 0,7M
TKG Taekwang - 0,4M
Kawai - 0,3M</t>
        </r>
      </text>
    </comment>
    <comment ref="E11" authorId="1" shapeId="0" xr:uid="{00000000-0006-0000-0100-00000B000000}">
      <text>
        <r>
          <rPr>
            <sz val="9"/>
            <color indexed="81"/>
            <rFont val="Tahoma"/>
            <family val="2"/>
          </rPr>
          <t xml:space="preserve">
DH 27,2 M
CCI 6,4 M</t>
        </r>
      </text>
    </comment>
    <comment ref="F11" authorId="2" shapeId="0" xr:uid="{00000000-0006-0000-0100-00000C000000}">
      <text>
        <r>
          <rPr>
            <sz val="9"/>
            <color indexed="81"/>
            <rFont val="Tahoma"/>
            <family val="2"/>
          </rPr>
          <t xml:space="preserve">
DH - 22M
CCI - 6M</t>
        </r>
      </text>
    </comment>
    <comment ref="G11" authorId="2" shapeId="0" xr:uid="{00000000-0006-0000-0100-00000D000000}">
      <text>
        <r>
          <rPr>
            <sz val="9"/>
            <color indexed="81"/>
            <rFont val="Tahoma"/>
            <family val="2"/>
          </rPr>
          <t>DH - 23M
CCI - 6M</t>
        </r>
      </text>
    </comment>
    <comment ref="H11" authorId="2" shapeId="0" xr:uid="{00000000-0006-0000-0100-00000E000000}">
      <text>
        <r>
          <rPr>
            <sz val="9"/>
            <color indexed="81"/>
            <rFont val="Tahoma"/>
            <family val="2"/>
          </rPr>
          <t xml:space="preserve">
DH - 26M
CCI - 6M</t>
        </r>
      </text>
    </comment>
    <comment ref="I11" authorId="2" shapeId="0" xr:uid="{00000000-0006-0000-0100-00000F000000}">
      <text>
        <r>
          <rPr>
            <sz val="9"/>
            <color indexed="81"/>
            <rFont val="Tahoma"/>
            <family val="2"/>
          </rPr>
          <t xml:space="preserve">
DH - 18,6M
CCI - 6,5M</t>
        </r>
      </text>
    </comment>
    <comment ref="J11" authorId="2" shapeId="0" xr:uid="{00000000-0006-0000-0100-000010000000}">
      <text>
        <r>
          <rPr>
            <sz val="9"/>
            <color indexed="81"/>
            <rFont val="Tahoma"/>
            <family val="2"/>
          </rPr>
          <t xml:space="preserve">
DH - 50,9M
CCI - 6,5M</t>
        </r>
      </text>
    </comment>
    <comment ref="K11" authorId="2" shapeId="0" xr:uid="{00000000-0006-0000-0100-000011000000}">
      <text>
        <r>
          <rPr>
            <sz val="9"/>
            <color indexed="81"/>
            <rFont val="Tahoma"/>
            <family val="2"/>
          </rPr>
          <t xml:space="preserve">
DH - 61,6M
CCI - 6,4M</t>
        </r>
      </text>
    </comment>
    <comment ref="L11" authorId="2" shapeId="0" xr:uid="{00000000-0006-0000-0100-000012000000}">
      <text>
        <r>
          <rPr>
            <sz val="9"/>
            <color indexed="81"/>
            <rFont val="Tahoma"/>
            <family val="2"/>
          </rPr>
          <t xml:space="preserve">
DH - 60M
CCI - 6M</t>
        </r>
      </text>
    </comment>
    <comment ref="M11" authorId="2" shapeId="0" xr:uid="{00000000-0006-0000-0100-000013000000}">
      <text>
        <r>
          <rPr>
            <sz val="9"/>
            <color indexed="81"/>
            <rFont val="Tahoma"/>
            <family val="2"/>
          </rPr>
          <t xml:space="preserve">
DH - 67M
CCI - 6M</t>
        </r>
      </text>
    </comment>
    <comment ref="N11" authorId="2" shapeId="0" xr:uid="{51D135FA-9FC5-40A1-AAAF-68DA9F242714}">
      <text>
        <r>
          <rPr>
            <sz val="9"/>
            <color indexed="81"/>
            <rFont val="Tahoma"/>
            <family val="2"/>
          </rPr>
          <t>DH - 50M
CCI - 6M</t>
        </r>
      </text>
    </comment>
    <comment ref="O11" authorId="2" shapeId="0" xr:uid="{AB8F05CA-206C-42C3-8D98-BA4630C99100}">
      <text>
        <r>
          <rPr>
            <sz val="9"/>
            <color indexed="81"/>
            <rFont val="Tahoma"/>
            <family val="2"/>
          </rPr>
          <t>DF - 9,5M
SSF - 6M
CCI - 5,5M
MIM - 5,5M
SSM - 4,6M
SWG - 4,1M
SPF - 3M
TP - 0,7M</t>
        </r>
      </text>
    </comment>
    <comment ref="P11" authorId="2" shapeId="0" xr:uid="{BD71C019-8D7C-4750-B667-4EF4D4A9F20E}">
      <text>
        <r>
          <rPr>
            <sz val="9"/>
            <color indexed="81"/>
            <rFont val="Tahoma"/>
            <family val="2"/>
          </rPr>
          <t xml:space="preserve">
DH - 32,3M
CCI - 4,2M</t>
        </r>
      </text>
    </comment>
    <comment ref="N14" authorId="2" shapeId="0" xr:uid="{CA07AB6F-6A24-4470-85C0-AA336C5F4130}">
      <text>
        <r>
          <rPr>
            <sz val="9"/>
            <color indexed="81"/>
            <rFont val="Tahoma"/>
            <family val="2"/>
          </rPr>
          <t>SWG - 0,5M
DF - 0,4M
SSF - 37JT
MIM - 33JT
SSM - 30JT</t>
        </r>
      </text>
    </comment>
    <comment ref="O14" authorId="2" shapeId="0" xr:uid="{51D438B0-E479-40C9-9B3A-0A4B3AFB813D}">
      <text>
        <r>
          <rPr>
            <sz val="9"/>
            <color indexed="81"/>
            <rFont val="Tahoma"/>
            <family val="2"/>
          </rPr>
          <t>SWG - 0,5M
DF - 0,5M
MIM - 50JT
SSF - 37JT
SSM - 32JT</t>
        </r>
      </text>
    </comment>
    <comment ref="P14" authorId="2" shapeId="0" xr:uid="{BA82166E-6A84-4A05-9024-A2D142465FB1}">
      <text>
        <r>
          <rPr>
            <sz val="9"/>
            <color indexed="81"/>
            <rFont val="Tahoma"/>
            <family val="2"/>
          </rPr>
          <t xml:space="preserve">
SWG - 277JT
DF - 106JT</t>
        </r>
      </text>
    </comment>
    <comment ref="E15" authorId="0" shapeId="0" xr:uid="{00000000-0006-0000-0100-000014000000}">
      <text>
        <r>
          <rPr>
            <sz val="9"/>
            <color indexed="81"/>
            <rFont val="Tahoma"/>
            <family val="2"/>
          </rPr>
          <t>Naik 6,32;
RM naik 3,38 (2,7 brg import + 0,8 PE)
WIP naik 0,40
FG naik 2,26
Submat naik 0,27</t>
        </r>
      </text>
    </comment>
    <comment ref="F15" authorId="0" shapeId="0" xr:uid="{00000000-0006-0000-0100-000015000000}">
      <text>
        <r>
          <rPr>
            <sz val="9"/>
            <color indexed="81"/>
            <rFont val="Tahoma"/>
            <family val="2"/>
          </rPr>
          <t>Naik 1,53;
RM turun 2,63
WIP naik 0,60
FG naik 3,93
Submat turun 0,38</t>
        </r>
      </text>
    </comment>
    <comment ref="G15" authorId="0" shapeId="0" xr:uid="{00000000-0006-0000-0100-000016000000}">
      <text>
        <r>
          <rPr>
            <sz val="9"/>
            <color indexed="81"/>
            <rFont val="Tahoma"/>
            <family val="2"/>
          </rPr>
          <t>Turun 0,95;
RM naik 0,64
WIP turun 0,28
FG turun 1,57
Submat naik 0,27</t>
        </r>
      </text>
    </comment>
    <comment ref="H15" authorId="0" shapeId="0" xr:uid="{00000000-0006-0000-0100-000017000000}">
      <text>
        <r>
          <rPr>
            <sz val="9"/>
            <color indexed="81"/>
            <rFont val="Tahoma"/>
            <family val="2"/>
          </rPr>
          <t>Turun 0,76;
RM turun 1,66
WIP naik 0,15
FG naik 0,93
Submat turun 0,18</t>
        </r>
      </text>
    </comment>
    <comment ref="I15" authorId="0" shapeId="0" xr:uid="{00000000-0006-0000-0100-000018000000}">
      <text>
        <r>
          <rPr>
            <sz val="9"/>
            <color indexed="81"/>
            <rFont val="Tahoma"/>
            <family val="2"/>
          </rPr>
          <t>Turun 3,89;
RM turun 1,12
WIP turun 0,06
FG turun 2,56
Submat turun 0,16</t>
        </r>
      </text>
    </comment>
    <comment ref="J15" authorId="0" shapeId="0" xr:uid="{00000000-0006-0000-0100-000019000000}">
      <text>
        <r>
          <rPr>
            <sz val="9"/>
            <color indexed="81"/>
            <rFont val="Tahoma"/>
            <family val="2"/>
          </rPr>
          <t>Naik 2,46;
RM naik 1,62
WIP turun 0,009
FG naik 0,87
Submat turun 0,02</t>
        </r>
      </text>
    </comment>
    <comment ref="K15" authorId="0" shapeId="0" xr:uid="{00000000-0006-0000-0100-00001A000000}">
      <text>
        <r>
          <rPr>
            <sz val="9"/>
            <color indexed="81"/>
            <rFont val="Tahoma"/>
            <family val="2"/>
          </rPr>
          <t>Naik 0,35;
RM naik 3,47
WIP naik 0,19
FG turun 3,22
Submat turun 0,1</t>
        </r>
      </text>
    </comment>
    <comment ref="L15" authorId="0" shapeId="0" xr:uid="{00000000-0006-0000-0100-00001B000000}">
      <text>
        <r>
          <rPr>
            <sz val="9"/>
            <color indexed="81"/>
            <rFont val="Tahoma"/>
            <family val="2"/>
          </rPr>
          <t>Naik 1,13;
RM turun 1,2
WIP naik 1,05
FG naik 1,17
Submat naik 0,11</t>
        </r>
      </text>
    </comment>
    <comment ref="M15" authorId="0" shapeId="0" xr:uid="{00000000-0006-0000-0100-00001C000000}">
      <text>
        <r>
          <rPr>
            <sz val="9"/>
            <color indexed="81"/>
            <rFont val="Tahoma"/>
            <family val="2"/>
          </rPr>
          <t>turun 2,7;
RM turun 1,2
WIP naik 0,46
FG turun 1,88
Submat turun 0,08</t>
        </r>
      </text>
    </comment>
    <comment ref="N15" authorId="0" shapeId="0" xr:uid="{A9F30490-A749-4509-BBA8-72AC58ED19E1}">
      <text>
        <r>
          <rPr>
            <sz val="9"/>
            <color indexed="81"/>
            <rFont val="Tahoma"/>
            <family val="2"/>
          </rPr>
          <t>naik 3,67;
RM naik 0,97
WIP turun 0,64
FG naik 3,2
Submat naik 0,13</t>
        </r>
      </text>
    </comment>
    <comment ref="O15" authorId="0" shapeId="0" xr:uid="{7F621BFC-A5A3-43F2-820B-AAA2F13AB977}">
      <text>
        <r>
          <rPr>
            <sz val="9"/>
            <color indexed="81"/>
            <rFont val="Tahoma"/>
            <family val="2"/>
          </rPr>
          <t>naik 2,79;
RM naik 3,47
WIP naik 0,01
FG turun 1,14
Submat naik 0,45</t>
        </r>
      </text>
    </comment>
    <comment ref="P15" authorId="0" shapeId="0" xr:uid="{943BF115-7C67-4413-98EF-442FBDAB82E7}">
      <text>
        <r>
          <rPr>
            <sz val="9"/>
            <color indexed="81"/>
            <rFont val="Tahoma"/>
            <family val="2"/>
          </rPr>
          <t>naik 0,36;
RM turun 1,73
WIP turun 0,99
FG naik 3,13
Submat turun 0,05</t>
        </r>
      </text>
    </comment>
    <comment ref="E16" authorId="0" shapeId="0" xr:uid="{00000000-0006-0000-0100-00001D000000}">
      <text>
        <r>
          <rPr>
            <sz val="9"/>
            <color indexed="81"/>
            <rFont val="Tahoma"/>
            <family val="2"/>
          </rPr>
          <t>Import 4,4
Lokal 0,49
Asuransi 0,4
Rental 0,26
Amortisasi HGB 0,55</t>
        </r>
      </text>
    </comment>
    <comment ref="F16" authorId="0" shapeId="0" xr:uid="{00000000-0006-0000-0100-00001E000000}">
      <text>
        <r>
          <rPr>
            <sz val="9"/>
            <color indexed="81"/>
            <rFont val="Tahoma"/>
            <family val="2"/>
          </rPr>
          <t>Import 4,9
Lokal 0,56
Asuransi 0,36
Rental 0,23
Amortisasi HGB 0,55</t>
        </r>
      </text>
    </comment>
    <comment ref="G16" authorId="0" shapeId="0" xr:uid="{00000000-0006-0000-0100-00001F000000}">
      <text>
        <r>
          <rPr>
            <sz val="9"/>
            <color indexed="81"/>
            <rFont val="Tahoma"/>
            <family val="2"/>
          </rPr>
          <t>Import 5
Lokal 0,46
Asuransi 0,44
Rental 0,21
Amortisasi HGB 0,55
THR 2,2</t>
        </r>
      </text>
    </comment>
    <comment ref="H16" authorId="0" shapeId="0" xr:uid="{00000000-0006-0000-0100-000020000000}">
      <text>
        <r>
          <rPr>
            <sz val="9"/>
            <color indexed="81"/>
            <rFont val="Tahoma"/>
            <family val="2"/>
          </rPr>
          <t>Import 3
Lokal 0,4
Asuransi 0,52
Rental 0,2
Amortisasi HGB 0,4
THR 2</t>
        </r>
      </text>
    </comment>
    <comment ref="I16" authorId="0" shapeId="0" xr:uid="{00000000-0006-0000-0100-000021000000}">
      <text>
        <r>
          <rPr>
            <sz val="9"/>
            <color indexed="81"/>
            <rFont val="Tahoma"/>
            <family val="2"/>
          </rPr>
          <t>Import 2,2
Lokal 0,2
Asuransi 0,45
Rental 0,16
Amortisasi HGB 0,75
THR 1,7</t>
        </r>
      </text>
    </comment>
    <comment ref="J16" authorId="0" shapeId="0" xr:uid="{00000000-0006-0000-0100-000022000000}">
      <text>
        <r>
          <rPr>
            <sz val="9"/>
            <color indexed="81"/>
            <rFont val="Tahoma"/>
            <family val="2"/>
          </rPr>
          <t>Import 3,7
Lokal 0,2
Asuransi 0,38
Rental 0,14
Amortisasi  0,64
THR 1,5</t>
        </r>
      </text>
    </comment>
    <comment ref="K16" authorId="0" shapeId="0" xr:uid="{00000000-0006-0000-0100-000023000000}">
      <text>
        <r>
          <rPr>
            <sz val="9"/>
            <color indexed="81"/>
            <rFont val="Tahoma"/>
            <family val="2"/>
          </rPr>
          <t>Import 2
Lokal 0,3
Asuransi 0,3
Rental 0,12
Amortisasi  0,78
THR 1,3</t>
        </r>
      </text>
    </comment>
    <comment ref="L16" authorId="0" shapeId="0" xr:uid="{00000000-0006-0000-0100-000024000000}">
      <text>
        <r>
          <rPr>
            <sz val="9"/>
            <color indexed="81"/>
            <rFont val="Tahoma"/>
            <family val="2"/>
          </rPr>
          <t>Import 2,2
Lokal 1,5
Asuransi 0,23
Rental 0,1
Amortisasi bi 1,4
THR 0,98</t>
        </r>
      </text>
    </comment>
    <comment ref="M16" authorId="0" shapeId="0" xr:uid="{00000000-0006-0000-0100-000025000000}">
      <text>
        <r>
          <rPr>
            <sz val="9"/>
            <color indexed="81"/>
            <rFont val="Tahoma"/>
            <family val="2"/>
          </rPr>
          <t>Import 1,2
Lokal 1
Asuransi 0,16
Rental 0,1
Amortisasi bi 1,1
THR 0,74</t>
        </r>
      </text>
    </comment>
    <comment ref="N16" authorId="0" shapeId="0" xr:uid="{FEA14B5A-8645-42C4-AA9A-9B75BDB7431E}">
      <text>
        <r>
          <rPr>
            <sz val="9"/>
            <color indexed="81"/>
            <rFont val="Tahoma"/>
            <family val="2"/>
          </rPr>
          <t>Import 1,8
Lokal 1,3
Asuransi 0,11
Amortisasi bi 0,8
THR 0,49</t>
        </r>
      </text>
    </comment>
    <comment ref="O16" authorId="0" shapeId="0" xr:uid="{870BBF09-BB99-4620-BBD0-FA4020787C40}">
      <text>
        <r>
          <rPr>
            <sz val="9"/>
            <color indexed="81"/>
            <rFont val="Tahoma"/>
            <family val="2"/>
          </rPr>
          <t>Import 1,8
Lokal 0.9
Asuransi 0,16
Amortisasi bi 0,8
THR 0,25</t>
        </r>
      </text>
    </comment>
    <comment ref="P16" authorId="0" shapeId="0" xr:uid="{1D100821-E698-489C-92BF-0E558347AFE4}">
      <text>
        <r>
          <rPr>
            <sz val="9"/>
            <color indexed="81"/>
            <rFont val="Tahoma"/>
            <family val="2"/>
          </rPr>
          <t>Import 0,4
Lokal 0,8
Asuransi 0,26
Amortisasi bi 0,76
sewa apart 0,29</t>
        </r>
      </text>
    </comment>
    <comment ref="E39" authorId="0" shapeId="0" xr:uid="{00000000-0006-0000-0100-000026000000}">
      <text>
        <r>
          <rPr>
            <sz val="9"/>
            <color indexed="81"/>
            <rFont val="Tahoma"/>
            <family val="2"/>
          </rPr>
          <t>STL turun 4,016</t>
        </r>
      </text>
    </comment>
    <comment ref="F39" authorId="0" shapeId="0" xr:uid="{00000000-0006-0000-0100-000027000000}">
      <text>
        <r>
          <rPr>
            <sz val="9"/>
            <color indexed="81"/>
            <rFont val="Tahoma"/>
            <family val="2"/>
          </rPr>
          <t>STL turun 1,25</t>
        </r>
      </text>
    </comment>
    <comment ref="G39" authorId="0" shapeId="0" xr:uid="{00000000-0006-0000-0100-000028000000}">
      <text>
        <r>
          <rPr>
            <sz val="9"/>
            <color indexed="81"/>
            <rFont val="Tahoma"/>
            <family val="2"/>
          </rPr>
          <t>STL naik 9,85</t>
        </r>
      </text>
    </comment>
    <comment ref="H39" authorId="0" shapeId="0" xr:uid="{00000000-0006-0000-0100-000029000000}">
      <text>
        <r>
          <rPr>
            <sz val="9"/>
            <color indexed="81"/>
            <rFont val="Tahoma"/>
            <family val="2"/>
          </rPr>
          <t>STL naik 3,52</t>
        </r>
      </text>
    </comment>
    <comment ref="I39" authorId="0" shapeId="0" xr:uid="{00000000-0006-0000-0100-00002A000000}">
      <text>
        <r>
          <rPr>
            <sz val="9"/>
            <color indexed="81"/>
            <rFont val="Tahoma"/>
            <family val="2"/>
          </rPr>
          <t xml:space="preserve">STL naik 8,6
</t>
        </r>
      </text>
    </comment>
    <comment ref="J39" authorId="0" shapeId="0" xr:uid="{00000000-0006-0000-0100-00002B000000}">
      <text>
        <r>
          <rPr>
            <sz val="9"/>
            <color indexed="81"/>
            <rFont val="Tahoma"/>
            <family val="2"/>
          </rPr>
          <t xml:space="preserve">STL naik 4,8
</t>
        </r>
      </text>
    </comment>
    <comment ref="K39" authorId="0" shapeId="0" xr:uid="{00000000-0006-0000-0100-00002C000000}">
      <text>
        <r>
          <rPr>
            <sz val="9"/>
            <color indexed="81"/>
            <rFont val="Tahoma"/>
            <family val="2"/>
          </rPr>
          <t xml:space="preserve">STL naik 4,94
</t>
        </r>
      </text>
    </comment>
    <comment ref="L39" authorId="0" shapeId="0" xr:uid="{00000000-0006-0000-0100-00002D000000}">
      <text>
        <r>
          <rPr>
            <sz val="9"/>
            <color indexed="81"/>
            <rFont val="Tahoma"/>
            <family val="2"/>
          </rPr>
          <t xml:space="preserve">STL turun 2,84
</t>
        </r>
      </text>
    </comment>
    <comment ref="M39" authorId="0" shapeId="0" xr:uid="{00000000-0006-0000-0100-00002E000000}">
      <text>
        <r>
          <rPr>
            <sz val="9"/>
            <color indexed="81"/>
            <rFont val="Tahoma"/>
            <family val="2"/>
          </rPr>
          <t xml:space="preserve">STL naik 1,9
</t>
        </r>
      </text>
    </comment>
    <comment ref="N39" authorId="0" shapeId="0" xr:uid="{3B7D1457-477A-4781-83BB-F1971810BB48}">
      <text>
        <r>
          <rPr>
            <sz val="9"/>
            <color indexed="81"/>
            <rFont val="Tahoma"/>
            <family val="2"/>
          </rPr>
          <t>STL turun 13,02</t>
        </r>
      </text>
    </comment>
    <comment ref="O39" authorId="0" shapeId="0" xr:uid="{44F227C5-2CCB-4729-8717-D8A546AFEBBA}">
      <text>
        <r>
          <rPr>
            <sz val="9"/>
            <color indexed="81"/>
            <rFont val="Tahoma"/>
            <family val="2"/>
          </rPr>
          <t>STL turun 12,02</t>
        </r>
      </text>
    </comment>
    <comment ref="P39" authorId="0" shapeId="0" xr:uid="{C8496D3A-81D6-47F2-B3A6-19E7954A8B6F}">
      <text>
        <r>
          <rPr>
            <sz val="9"/>
            <color indexed="81"/>
            <rFont val="Tahoma"/>
            <family val="2"/>
          </rPr>
          <t>STL turun 8,05</t>
        </r>
      </text>
    </comment>
    <comment ref="E42" authorId="0" shapeId="0" xr:uid="{00000000-0006-0000-0100-00002F000000}">
      <text>
        <r>
          <rPr>
            <sz val="9"/>
            <color indexed="81"/>
            <rFont val="Tahoma"/>
            <family val="2"/>
          </rPr>
          <t xml:space="preserve">Not DD 15,42
OD 30 ; 17,97
OD 31-60 ; 11,79
OD 61-90 ; 4,59
OD 91-120 ; 2,81
</t>
        </r>
      </text>
    </comment>
    <comment ref="F42" authorId="0" shapeId="0" xr:uid="{00000000-0006-0000-0100-000030000000}">
      <text>
        <r>
          <rPr>
            <sz val="9"/>
            <color indexed="81"/>
            <rFont val="Tahoma"/>
            <family val="2"/>
          </rPr>
          <t xml:space="preserve">Not DD 15,66
OD 30 ; 10,02
OD 31-60 ; 13,17
OD 61-90 ; 4,72
OD 91-120 ; 2,70
</t>
        </r>
      </text>
    </comment>
    <comment ref="G42" authorId="0" shapeId="0" xr:uid="{00000000-0006-0000-0100-000031000000}">
      <text>
        <r>
          <rPr>
            <sz val="9"/>
            <color indexed="81"/>
            <rFont val="Tahoma"/>
            <family val="2"/>
          </rPr>
          <t xml:space="preserve">Not DD 15,56
OD 30 ; 9,79
OD 31-60 ; 5,26
OD 61-90 ; 6,9
OD 91-120 ; 2,1
</t>
        </r>
      </text>
    </comment>
    <comment ref="H42" authorId="0" shapeId="0" xr:uid="{00000000-0006-0000-0100-000032000000}">
      <text>
        <r>
          <rPr>
            <sz val="9"/>
            <color indexed="81"/>
            <rFont val="Tahoma"/>
            <family val="2"/>
          </rPr>
          <t xml:space="preserve">Not DD 12,28
OD 30 ; 8,62
OD 31-60 ; 5,94
OD 61-90 ; 3
OD 91-120 ; 2,37
</t>
        </r>
      </text>
    </comment>
    <comment ref="I42" authorId="0" shapeId="0" xr:uid="{00000000-0006-0000-0100-000033000000}">
      <text>
        <r>
          <rPr>
            <sz val="9"/>
            <color indexed="81"/>
            <rFont val="Tahoma"/>
            <family val="2"/>
          </rPr>
          <t xml:space="preserve">Not DD 9,45
OD 30 ; 7,89
OD 31-60 ; 4,64
OD 61-90 ; 1,54
OD 91-120 ; 1,79
</t>
        </r>
      </text>
    </comment>
    <comment ref="J42" authorId="0" shapeId="0" xr:uid="{00000000-0006-0000-0100-000034000000}">
      <text>
        <r>
          <rPr>
            <sz val="9"/>
            <color indexed="81"/>
            <rFont val="Tahoma"/>
            <family val="2"/>
          </rPr>
          <t xml:space="preserve">Not DD 31,23
OD 30 ; 6,44
OD 31-60 ; 3,75
OD 61-90 ; 1,66
OD 91-120 ; 0,63
</t>
        </r>
      </text>
    </comment>
    <comment ref="K42" authorId="0" shapeId="0" xr:uid="{00000000-0006-0000-0100-000035000000}">
      <text>
        <r>
          <rPr>
            <sz val="9"/>
            <color indexed="81"/>
            <rFont val="Tahoma"/>
            <family val="2"/>
          </rPr>
          <t xml:space="preserve">Not DD 33,78
OD 30 ; 8,22
OD 31-60 ; 2,22
OD 61-90 ; 1,08
</t>
        </r>
      </text>
    </comment>
    <comment ref="L42" authorId="0" shapeId="0" xr:uid="{00000000-0006-0000-0100-000036000000}">
      <text>
        <r>
          <rPr>
            <sz val="9"/>
            <color indexed="81"/>
            <rFont val="Tahoma"/>
            <family val="2"/>
          </rPr>
          <t xml:space="preserve">Not DD 25,26
OD 30 ; 19,29
OD 31-60 ; 3,71
OD 61-90 ; 1,24
</t>
        </r>
      </text>
    </comment>
    <comment ref="M42" authorId="0" shapeId="0" xr:uid="{00000000-0006-0000-0100-000037000000}">
      <text>
        <r>
          <rPr>
            <sz val="9"/>
            <color indexed="81"/>
            <rFont val="Tahoma"/>
            <family val="2"/>
          </rPr>
          <t xml:space="preserve">Not DD 21,63
OD 30 ; 14,64
OD 31-60 ; 9,18
OD 61-90 ; 1,6
</t>
        </r>
      </text>
    </comment>
    <comment ref="N42" authorId="0" shapeId="0" xr:uid="{C619D57D-FDA0-47AF-8ECB-9693BB528F56}">
      <text>
        <r>
          <rPr>
            <sz val="9"/>
            <color indexed="81"/>
            <rFont val="Tahoma"/>
            <family val="2"/>
          </rPr>
          <t xml:space="preserve">Not DD 25,57
OD 30 ; 12,03
OD 31-60 ; 5,35
OD 61-90 ; 2,55
OD &gt; 90 ; 0,07
</t>
        </r>
      </text>
    </comment>
    <comment ref="O42" authorId="0" shapeId="0" xr:uid="{0B34207E-0324-4A9E-9A3A-BA8DD6D70435}">
      <text>
        <r>
          <rPr>
            <sz val="9"/>
            <color indexed="81"/>
            <rFont val="Tahoma"/>
            <family val="2"/>
          </rPr>
          <t>Not DD 33,65
OD 30 ; 12,66
OD 31-60 ; 3,43
OD 61-90 ; 1,59</t>
        </r>
      </text>
    </comment>
    <comment ref="P42" authorId="0" shapeId="0" xr:uid="{69B78674-A8A2-436B-829C-03F2A4B83877}">
      <text>
        <r>
          <rPr>
            <sz val="9"/>
            <color indexed="81"/>
            <rFont val="Tahoma"/>
            <family val="2"/>
          </rPr>
          <t>Not DD 36,52
OD 30 ; 19,7
OD 31-60 ; 5,43
OD 61-90 ; 1,20
&gt;90 ; 0,16</t>
        </r>
      </text>
    </comment>
    <comment ref="E43" authorId="1" shapeId="0" xr:uid="{00000000-0006-0000-0100-000038000000}">
      <text>
        <r>
          <rPr>
            <sz val="9"/>
            <color indexed="81"/>
            <rFont val="Tahoma"/>
            <family val="2"/>
          </rPr>
          <t>Deviden Benny Sutjianto 70jt
Hutang license C-Eng 510jt
berelasi 747 jt</t>
        </r>
      </text>
    </comment>
    <comment ref="F43" authorId="1" shapeId="0" xr:uid="{00000000-0006-0000-0100-000039000000}">
      <text>
        <r>
          <rPr>
            <sz val="9"/>
            <color indexed="81"/>
            <rFont val="Tahoma"/>
            <family val="2"/>
          </rPr>
          <t>Deviden Benny Sutjianto 70jt
Hutang license C-Eng 510jt
berelasi 782 jt</t>
        </r>
      </text>
    </comment>
    <comment ref="G43" authorId="1" shapeId="0" xr:uid="{00000000-0006-0000-0100-00003A000000}">
      <text>
        <r>
          <rPr>
            <sz val="9"/>
            <color indexed="81"/>
            <rFont val="Tahoma"/>
            <family val="2"/>
          </rPr>
          <t>Deviden Benny Sutjianto 70jt
Hutang license C-Eng 510jt
berelasi 650 jt</t>
        </r>
      </text>
    </comment>
    <comment ref="H43" authorId="1" shapeId="0" xr:uid="{00000000-0006-0000-0100-00003B000000}">
      <text>
        <r>
          <rPr>
            <sz val="9"/>
            <color indexed="81"/>
            <rFont val="Tahoma"/>
            <family val="2"/>
          </rPr>
          <t>Deviden Benny Sutjianto 70jt
Hutang license C-Eng 510jt
berelasi 696 jt</t>
        </r>
      </text>
    </comment>
    <comment ref="I43" authorId="1" shapeId="0" xr:uid="{00000000-0006-0000-0100-00003C000000}">
      <text>
        <r>
          <rPr>
            <sz val="9"/>
            <color indexed="81"/>
            <rFont val="Tahoma"/>
            <family val="2"/>
          </rPr>
          <t>Deviden Benny Sutjianto 70jt
Hutang license C-Eng 510jt
berelasi 498 jt</t>
        </r>
      </text>
    </comment>
    <comment ref="J43" authorId="1" shapeId="0" xr:uid="{00000000-0006-0000-0100-00003D000000}">
      <text>
        <r>
          <rPr>
            <sz val="9"/>
            <color indexed="81"/>
            <rFont val="Tahoma"/>
            <family val="2"/>
          </rPr>
          <t>Deviden Benny Sutjianto 105jt
Hutang license C-Eng 510jt
berelasi 429 jt</t>
        </r>
      </text>
    </comment>
    <comment ref="K43" authorId="1" shapeId="0" xr:uid="{00000000-0006-0000-0100-00003E000000}">
      <text>
        <r>
          <rPr>
            <sz val="9"/>
            <color indexed="81"/>
            <rFont val="Tahoma"/>
            <family val="2"/>
          </rPr>
          <t>Deviden Benny Sutjianto 105jt
Hutang license C-Eng 510jt
berelasi 726 jt</t>
        </r>
      </text>
    </comment>
    <comment ref="L43" authorId="1" shapeId="0" xr:uid="{00000000-0006-0000-0100-00003F000000}">
      <text>
        <r>
          <rPr>
            <sz val="9"/>
            <color indexed="81"/>
            <rFont val="Tahoma"/>
            <family val="2"/>
          </rPr>
          <t>Deviden Benny Sutjianto 105jt
Hutang license C-Eng 510jt
berelasi 733 jt</t>
        </r>
      </text>
    </comment>
    <comment ref="M43" authorId="1" shapeId="0" xr:uid="{00000000-0006-0000-0100-000040000000}">
      <text>
        <r>
          <rPr>
            <sz val="9"/>
            <color indexed="81"/>
            <rFont val="Tahoma"/>
            <family val="2"/>
          </rPr>
          <t>Deviden Benny Sutjianto 105jt
Hutang license C-Eng 510jt
berelasi 864 jt</t>
        </r>
      </text>
    </comment>
    <comment ref="N43" authorId="1" shapeId="0" xr:uid="{4A681E32-4F05-4829-A691-9C0E1F5E8F0D}">
      <text>
        <r>
          <rPr>
            <sz val="9"/>
            <color indexed="81"/>
            <rFont val="Tahoma"/>
            <family val="2"/>
          </rPr>
          <t>Deviden Benny Sutjianto 105jt
Hutang license C-Eng 510jt
berelasi 643 jt</t>
        </r>
      </text>
    </comment>
    <comment ref="O43" authorId="1" shapeId="0" xr:uid="{8CC141FD-A166-4124-814A-E6D5B40D5A0D}">
      <text>
        <r>
          <rPr>
            <sz val="9"/>
            <color indexed="81"/>
            <rFont val="Tahoma"/>
            <family val="2"/>
          </rPr>
          <t>Deviden Benny Sutjianto 105jt
Hutang license C-Eng 510jt
berelasi 526 jt</t>
        </r>
      </text>
    </comment>
    <comment ref="P43" authorId="1" shapeId="0" xr:uid="{957584BB-9D3E-4F9B-9A9F-83157BCDB587}">
      <text>
        <r>
          <rPr>
            <sz val="9"/>
            <color indexed="81"/>
            <rFont val="Tahoma"/>
            <family val="2"/>
          </rPr>
          <t>Deviden Benny Sutjianto 105jt
Hutang license C-Eng 510jt
berelasi 581 jt</t>
        </r>
      </text>
    </comment>
    <comment ref="P44" authorId="0" shapeId="0" xr:uid="{1FB28BA0-28A9-4C9D-BFD3-C9529175E85E}">
      <text>
        <r>
          <rPr>
            <sz val="9"/>
            <color indexed="81"/>
            <rFont val="Tahoma"/>
            <charset val="1"/>
          </rPr>
          <t>PPN 1,65
PPh 21 0,38
PPh 23 0,03
PPh 4 (2) 0,03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I9" authorId="0" shapeId="0" xr:uid="{00000000-0006-0000-0200-000001000000}">
      <text>
        <r>
          <rPr>
            <sz val="9"/>
            <color indexed="81"/>
            <rFont val="Tahoma"/>
            <family val="2"/>
          </rPr>
          <t>dividen sub 6,34
aq aset (6,8)</t>
        </r>
      </text>
    </comment>
    <comment ref="K9" authorId="0" shapeId="0" xr:uid="{00000000-0006-0000-0200-000002000000}">
      <text>
        <r>
          <rPr>
            <sz val="9"/>
            <color indexed="81"/>
            <rFont val="Tahoma"/>
            <family val="2"/>
          </rPr>
          <t xml:space="preserve">Bulding Renov
Equipment
SHGB
</t>
        </r>
      </text>
    </comment>
    <comment ref="P9" authorId="0" shapeId="0" xr:uid="{B44DF60E-0AE5-48DA-A66F-D0394BA03ED8}">
      <text>
        <r>
          <rPr>
            <sz val="9"/>
            <color indexed="81"/>
            <rFont val="Tahoma"/>
            <charset val="1"/>
          </rPr>
          <t>stacker
area prod</t>
        </r>
      </text>
    </comment>
    <comment ref="Q9" authorId="0" shapeId="0" xr:uid="{F2647FFA-851D-45A0-B25B-AE949160BE3E}">
      <text>
        <r>
          <rPr>
            <sz val="9"/>
            <color indexed="81"/>
            <rFont val="Tahoma"/>
            <charset val="1"/>
          </rPr>
          <t>off equipment TIC 0,11
mixer c pro 0,03
stabilizer edgebanding 0,05
grounding 0,014</t>
        </r>
      </text>
    </comment>
    <comment ref="F11" authorId="0" shapeId="0" xr:uid="{00000000-0006-0000-0200-000003000000}">
      <text>
        <r>
          <rPr>
            <sz val="9"/>
            <color indexed="81"/>
            <rFont val="Tahoma"/>
            <family val="2"/>
          </rPr>
          <t xml:space="preserve">STL (4,016)
Leasing (0,43)
</t>
        </r>
      </text>
    </comment>
    <comment ref="G11" authorId="0" shapeId="0" xr:uid="{00000000-0006-0000-0200-000004000000}">
      <text>
        <r>
          <rPr>
            <sz val="9"/>
            <color indexed="81"/>
            <rFont val="Tahoma"/>
            <family val="2"/>
          </rPr>
          <t xml:space="preserve">STL (1,25)
Leasing (0,62)
</t>
        </r>
      </text>
    </comment>
    <comment ref="H11" authorId="0" shapeId="0" xr:uid="{00000000-0006-0000-0200-000005000000}">
      <text>
        <r>
          <rPr>
            <sz val="9"/>
            <color indexed="81"/>
            <rFont val="Tahoma"/>
            <family val="2"/>
          </rPr>
          <t xml:space="preserve">STL 9,85
Leasing (0,48)
</t>
        </r>
      </text>
    </comment>
    <comment ref="I11" authorId="0" shapeId="0" xr:uid="{00000000-0006-0000-0200-000006000000}">
      <text>
        <r>
          <rPr>
            <sz val="9"/>
            <color indexed="81"/>
            <rFont val="Tahoma"/>
            <family val="2"/>
          </rPr>
          <t xml:space="preserve">STL 3,52
Leasing 0,34
</t>
        </r>
      </text>
    </comment>
    <comment ref="J11" authorId="0" shapeId="0" xr:uid="{00000000-0006-0000-0200-000007000000}">
      <text>
        <r>
          <rPr>
            <sz val="9"/>
            <color indexed="81"/>
            <rFont val="Tahoma"/>
            <family val="2"/>
          </rPr>
          <t xml:space="preserve">STL 8,6
Div out (10)
Leasing (0,06)
</t>
        </r>
      </text>
    </comment>
    <comment ref="K11" authorId="0" shapeId="0" xr:uid="{00000000-0006-0000-0200-000008000000}">
      <text>
        <r>
          <rPr>
            <sz val="9"/>
            <color indexed="81"/>
            <rFont val="Tahoma"/>
            <family val="2"/>
          </rPr>
          <t xml:space="preserve">STL 4,8
Leasing (0,06)
</t>
        </r>
      </text>
    </comment>
    <comment ref="L11" authorId="0" shapeId="0" xr:uid="{00000000-0006-0000-0200-000009000000}">
      <text>
        <r>
          <rPr>
            <sz val="9"/>
            <color indexed="81"/>
            <rFont val="Tahoma"/>
            <family val="2"/>
          </rPr>
          <t xml:space="preserve">STL 4,94
Leasing (0,06)
</t>
        </r>
      </text>
    </comment>
    <comment ref="M11" authorId="0" shapeId="0" xr:uid="{00000000-0006-0000-0200-00000A000000}">
      <text>
        <r>
          <rPr>
            <sz val="9"/>
            <color indexed="81"/>
            <rFont val="Tahoma"/>
            <family val="2"/>
          </rPr>
          <t xml:space="preserve">STL (2,84)
Leasing (0,06)
</t>
        </r>
      </text>
    </comment>
    <comment ref="N11" authorId="0" shapeId="0" xr:uid="{00000000-0006-0000-0200-00000B000000}">
      <text>
        <r>
          <rPr>
            <sz val="9"/>
            <color indexed="81"/>
            <rFont val="Tahoma"/>
            <family val="2"/>
          </rPr>
          <t xml:space="preserve">STL 1,9
Leasing (0,06)
</t>
        </r>
      </text>
    </comment>
    <comment ref="O11" authorId="0" shapeId="0" xr:uid="{4A4F7E47-F54D-40D0-B099-63EC17083575}">
      <text>
        <r>
          <rPr>
            <sz val="9"/>
            <color indexed="81"/>
            <rFont val="Tahoma"/>
            <family val="2"/>
          </rPr>
          <t xml:space="preserve">STL (13,02)
Leasing (0,08)
</t>
        </r>
      </text>
    </comment>
    <comment ref="P11" authorId="0" shapeId="0" xr:uid="{01C8EA41-D02C-4F31-B2B4-2B98D9002B1D}">
      <text>
        <r>
          <rPr>
            <sz val="9"/>
            <color indexed="81"/>
            <rFont val="Tahoma"/>
            <family val="2"/>
          </rPr>
          <t xml:space="preserve">STL (12,02)
Leasing (0,046)
</t>
        </r>
      </text>
    </comment>
    <comment ref="Q11" authorId="0" shapeId="0" xr:uid="{B7A3549A-DF58-4A46-B7A5-4DC613113279}">
      <text>
        <r>
          <rPr>
            <sz val="9"/>
            <color indexed="81"/>
            <rFont val="Tahoma"/>
            <family val="2"/>
          </rPr>
          <t xml:space="preserve">STL (8,05)
Leasing (0,009)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AC13" authorId="0" shapeId="0" xr:uid="{00000000-0006-0000-0300-000001000000}">
      <text>
        <r>
          <rPr>
            <sz val="9"/>
            <color indexed="81"/>
            <rFont val="Tahoma"/>
            <family val="2"/>
          </rPr>
          <t>angkutan ;
DF 2,43
SWG 0,62
SSF 0,77
instalasi  bongkar muat ;
SWG 0,61
MIM 0,20
SSF 0,13</t>
        </r>
      </text>
    </comment>
    <comment ref="AL13" authorId="0" shapeId="0" xr:uid="{0BA46C2E-4559-4AB6-B9FB-F3E0498F9AE9}">
      <text>
        <r>
          <rPr>
            <sz val="9"/>
            <color indexed="81"/>
            <rFont val="Tahoma"/>
            <charset val="1"/>
          </rPr>
          <t xml:space="preserve">bi angkutan 8,87
bi bongkar muat 2,3
perj dinas 0,83
instalasi 2,9
</t>
        </r>
      </text>
    </comment>
    <comment ref="AC14" authorId="0" shapeId="0" xr:uid="{00000000-0006-0000-0300-000002000000}">
      <text>
        <r>
          <rPr>
            <sz val="9"/>
            <color indexed="81"/>
            <rFont val="Tahoma"/>
            <family val="2"/>
          </rPr>
          <t>build maint DF 0,17
pajak SSF 0,13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Nurwulan</author>
    <author>Maudina</author>
    <author>Erna</author>
  </authors>
  <commentList>
    <comment ref="D5" authorId="0" shapeId="0" xr:uid="{00000000-0006-0000-0400-000001000000}">
      <text>
        <r>
          <rPr>
            <b/>
            <sz val="9"/>
            <color indexed="81"/>
            <rFont val="Tahoma"/>
            <family val="2"/>
          </rPr>
          <t>Audited</t>
        </r>
      </text>
    </comment>
    <comment ref="E15" authorId="0" shapeId="0" xr:uid="{00000000-0006-0000-0400-000002000000}">
      <text>
        <r>
          <rPr>
            <sz val="9"/>
            <color indexed="81"/>
            <rFont val="Tahoma"/>
            <family val="2"/>
          </rPr>
          <t>Naik 6,75 ;
Induk naik 6,32
DH naik 0,43</t>
        </r>
      </text>
    </comment>
    <comment ref="F15" authorId="0" shapeId="0" xr:uid="{00000000-0006-0000-0400-000003000000}">
      <text>
        <r>
          <rPr>
            <sz val="9"/>
            <color indexed="81"/>
            <rFont val="Tahoma"/>
            <family val="2"/>
          </rPr>
          <t>turun 10,02;
Induk naik 1,53
DH turun 11,55</t>
        </r>
      </text>
    </comment>
    <comment ref="G15" authorId="0" shapeId="0" xr:uid="{00000000-0006-0000-0400-000004000000}">
      <text>
        <r>
          <rPr>
            <sz val="9"/>
            <color indexed="81"/>
            <rFont val="Tahoma"/>
            <family val="2"/>
          </rPr>
          <t>turun 2,14;
Induk turun 0,95 DH turun 1,2</t>
        </r>
      </text>
    </comment>
    <comment ref="H15" authorId="0" shapeId="0" xr:uid="{00000000-0006-0000-0400-000005000000}">
      <text>
        <r>
          <rPr>
            <sz val="9"/>
            <color indexed="81"/>
            <rFont val="Tahoma"/>
            <family val="2"/>
          </rPr>
          <t>turun 1,38 ;
Induk turun 0,76 DH turun 0,62</t>
        </r>
      </text>
    </comment>
    <comment ref="I15" authorId="0" shapeId="0" xr:uid="{00000000-0006-0000-0400-000006000000}">
      <text>
        <r>
          <rPr>
            <sz val="9"/>
            <color indexed="81"/>
            <rFont val="Tahoma"/>
            <family val="2"/>
          </rPr>
          <t>turun 1,1 ;
Induk turun 3,89 DH naik 2,79</t>
        </r>
      </text>
    </comment>
    <comment ref="J15" authorId="0" shapeId="0" xr:uid="{00000000-0006-0000-0400-000007000000}">
      <text>
        <r>
          <rPr>
            <sz val="9"/>
            <color indexed="81"/>
            <rFont val="Tahoma"/>
            <family val="2"/>
          </rPr>
          <t>naik 0,23 ;
Induk naik 2,46 DH turun 2,23</t>
        </r>
      </text>
    </comment>
    <comment ref="K15" authorId="0" shapeId="0" xr:uid="{00000000-0006-0000-0400-000008000000}">
      <text>
        <r>
          <rPr>
            <sz val="9"/>
            <color indexed="81"/>
            <rFont val="Tahoma"/>
            <family val="2"/>
          </rPr>
          <t>naik 1,89 ;
Induk naik 0,35 DH naik 1,54</t>
        </r>
      </text>
    </comment>
    <comment ref="L15" authorId="0" shapeId="0" xr:uid="{00000000-0006-0000-0400-000009000000}">
      <text>
        <r>
          <rPr>
            <sz val="9"/>
            <color indexed="81"/>
            <rFont val="Tahoma"/>
            <family val="2"/>
          </rPr>
          <t>naik 4,8 ;
Induk naik 1,13
DH naik 3,67</t>
        </r>
      </text>
    </comment>
    <comment ref="M15" authorId="0" shapeId="0" xr:uid="{00000000-0006-0000-0400-00000A000000}">
      <text>
        <r>
          <rPr>
            <sz val="9"/>
            <color indexed="81"/>
            <rFont val="Tahoma"/>
            <family val="2"/>
          </rPr>
          <t>turun 2,97 ;
Induk turun 2,7
DH turun 0,27</t>
        </r>
      </text>
    </comment>
    <comment ref="N15" authorId="0" shapeId="0" xr:uid="{0B5A0926-4DCE-4D38-9911-FECE5B47FEF7}">
      <text>
        <r>
          <rPr>
            <sz val="9"/>
            <color indexed="81"/>
            <rFont val="Tahoma"/>
            <family val="2"/>
          </rPr>
          <t>naik 0,89 ;
Induk naik 3,67
DH turun 0,27</t>
        </r>
      </text>
    </comment>
    <comment ref="O15" authorId="0" shapeId="0" xr:uid="{C4377DF5-93A5-456A-B55C-EB9795F68845}">
      <text>
        <r>
          <rPr>
            <sz val="9"/>
            <color indexed="81"/>
            <rFont val="Tahoma"/>
            <family val="2"/>
          </rPr>
          <t>naik 5,05 ;
Induk naik 2,79
DH naik 2,26</t>
        </r>
      </text>
    </comment>
    <comment ref="P15" authorId="0" shapeId="0" xr:uid="{48F0CE8C-FE13-4726-95A6-21E5766CF027}">
      <text>
        <r>
          <rPr>
            <sz val="9"/>
            <color indexed="81"/>
            <rFont val="Tahoma"/>
            <family val="2"/>
          </rPr>
          <t>turun 12,9 ;
Induk naik 0,36
DH turun 13,26</t>
        </r>
      </text>
    </comment>
    <comment ref="E16" authorId="0" shapeId="0" xr:uid="{00000000-0006-0000-0400-00000B000000}">
      <text>
        <r>
          <rPr>
            <sz val="9"/>
            <color indexed="81"/>
            <rFont val="Tahoma"/>
            <family val="2"/>
          </rPr>
          <t>induk 7,3
DF 9</t>
        </r>
      </text>
    </comment>
    <comment ref="F16" authorId="0" shapeId="0" xr:uid="{00000000-0006-0000-0400-00000C000000}">
      <text>
        <r>
          <rPr>
            <sz val="9"/>
            <color indexed="81"/>
            <rFont val="Tahoma"/>
            <family val="2"/>
          </rPr>
          <t>induk 7,43
DF 0,57
SSM 0,70
TJP 0,55</t>
        </r>
      </text>
    </comment>
    <comment ref="G16" authorId="0" shapeId="0" xr:uid="{00000000-0006-0000-0400-00000D000000}">
      <text>
        <r>
          <rPr>
            <sz val="9"/>
            <color indexed="81"/>
            <rFont val="Tahoma"/>
            <family val="2"/>
          </rPr>
          <t>induk 11
DF 0,8
SWG 0,5
SSM 0,28
TJP 0,13
MIM 0,11</t>
        </r>
      </text>
    </comment>
    <comment ref="H16" authorId="0" shapeId="0" xr:uid="{00000000-0006-0000-0400-00000E000000}">
      <text>
        <r>
          <rPr>
            <sz val="9"/>
            <color indexed="81"/>
            <rFont val="Tahoma"/>
            <family val="2"/>
          </rPr>
          <t>induk 9,3
DF 1,2
SWG 0,45
SSM 0,17
TJP 0,21
MIM 0,1</t>
        </r>
      </text>
    </comment>
    <comment ref="I16" authorId="0" shapeId="0" xr:uid="{00000000-0006-0000-0400-00000F000000}">
      <text>
        <r>
          <rPr>
            <sz val="9"/>
            <color indexed="81"/>
            <rFont val="Tahoma"/>
            <family val="2"/>
          </rPr>
          <t>induk 7,8
DF 0,25
SWG 0,39
SSM 0,16
TJP 0,42
MIM 0,09
SSF 0,15
SPF 0,15
CCI 0,16</t>
        </r>
      </text>
    </comment>
    <comment ref="J16" authorId="0" shapeId="0" xr:uid="{00000000-0006-0000-0400-000010000000}">
      <text>
        <r>
          <rPr>
            <sz val="9"/>
            <color indexed="81"/>
            <rFont val="Tahoma"/>
            <family val="2"/>
          </rPr>
          <t>induk 6,8
DF 0,22
SWG 0,34
SSM 0,04
TJP 0,86
MIM 0,11
SSF 0,19
SPF 0,12
CCI 0,12</t>
        </r>
      </text>
    </comment>
    <comment ref="K16" authorId="0" shapeId="0" xr:uid="{00000000-0006-0000-0400-000011000000}">
      <text>
        <r>
          <rPr>
            <sz val="9"/>
            <color indexed="81"/>
            <rFont val="Tahoma"/>
            <family val="2"/>
          </rPr>
          <t>induk 4,8
DF 0,15
SWG 0,28
SSM 0,15
TJP 0,57 (iklan)
MIM 0,1
SSF 0,17
SPF 0,09
CCI 0,11</t>
        </r>
      </text>
    </comment>
    <comment ref="L16" authorId="0" shapeId="0" xr:uid="{00000000-0006-0000-0400-000012000000}">
      <text>
        <r>
          <rPr>
            <sz val="9"/>
            <color indexed="81"/>
            <rFont val="Tahoma"/>
            <family val="2"/>
          </rPr>
          <t xml:space="preserve">induk 6,57
DF 1,12
SWG 0,23
TJP 0,43 (iklan)
MIM 0,17
SSF 0,19
</t>
        </r>
      </text>
    </comment>
    <comment ref="M16" authorId="0" shapeId="0" xr:uid="{00000000-0006-0000-0400-000013000000}">
      <text>
        <r>
          <rPr>
            <sz val="9"/>
            <color indexed="81"/>
            <rFont val="Tahoma"/>
            <family val="2"/>
          </rPr>
          <t xml:space="preserve">induk 4,37
DF 0,14
SWG 0,33
SSM 0,12
TJP-iklan 0,52 
MIM 0,24
SSF 0,14
</t>
        </r>
      </text>
    </comment>
    <comment ref="N16" authorId="0" shapeId="0" xr:uid="{F0F35F82-1DD7-44F2-91DE-6F7380C4EB94}">
      <text>
        <r>
          <rPr>
            <sz val="9"/>
            <color indexed="81"/>
            <rFont val="Tahoma"/>
            <family val="2"/>
          </rPr>
          <t xml:space="preserve">induk 4,64
DF 0,94
SWG 0,28
SSM 0,22
MIM 0.23 
</t>
        </r>
      </text>
    </comment>
    <comment ref="O16" authorId="0" shapeId="0" xr:uid="{53B82ABC-28E4-4F6A-8356-76502375D33C}">
      <text>
        <r>
          <rPr>
            <sz val="9"/>
            <color indexed="81"/>
            <rFont val="Tahoma"/>
            <family val="2"/>
          </rPr>
          <t xml:space="preserve">induk 3,98
DF 0,06
SWG 0,08
SSM 0,13
TJP 0,05
MIM 0.48 
</t>
        </r>
      </text>
    </comment>
    <comment ref="P16" authorId="0" shapeId="0" xr:uid="{19BBBEDE-AC07-484C-AE9C-F9F952415947}">
      <text>
        <r>
          <rPr>
            <sz val="9"/>
            <color indexed="81"/>
            <rFont val="Tahoma"/>
            <family val="2"/>
          </rPr>
          <t xml:space="preserve">induk 2,59
DF 0,02
SWG 0,08
SSM 0,13
TJP 0,05
MIM 0,03
SPF 0,01
</t>
        </r>
      </text>
    </comment>
    <comment ref="E17" authorId="0" shapeId="0" xr:uid="{00000000-0006-0000-0400-000014000000}">
      <text>
        <r>
          <rPr>
            <sz val="9"/>
            <color indexed="81"/>
            <rFont val="Tahoma"/>
            <family val="2"/>
          </rPr>
          <t>DF 2,86
SWG 0,64
SSM 0,64
TJP 1,38
MIM 1,97
SSF 0,24
SPF 0,69
CCI 0,47</t>
        </r>
      </text>
    </comment>
    <comment ref="F17" authorId="0" shapeId="0" xr:uid="{00000000-0006-0000-0400-000015000000}">
      <text>
        <r>
          <rPr>
            <sz val="9"/>
            <color indexed="81"/>
            <rFont val="Tahoma"/>
            <family val="2"/>
          </rPr>
          <t>DF 1,57
SWG 0,64
SSM 0,06
TJP 1,44
MIM 1,98
SSF 0,20
SPF 0,67
CCI 0,47</t>
        </r>
      </text>
    </comment>
    <comment ref="G17" authorId="0" shapeId="0" xr:uid="{00000000-0006-0000-0400-000016000000}">
      <text>
        <r>
          <rPr>
            <sz val="9"/>
            <color indexed="81"/>
            <rFont val="Tahoma"/>
            <family val="2"/>
          </rPr>
          <t>CINT 0,24
DF 0,74
TJP 0,21
MIM 1,69
SSF 0,12
SPF 0,46
CCI 0,47</t>
        </r>
      </text>
    </comment>
    <comment ref="H17" authorId="0" shapeId="0" xr:uid="{00000000-0006-0000-0400-000017000000}">
      <text>
        <r>
          <rPr>
            <sz val="9"/>
            <color indexed="81"/>
            <rFont val="Tahoma"/>
            <family val="2"/>
          </rPr>
          <t>CINT 0,07
DF 0,89
SWG 0,90
SSM 0,11
TJP 0,16
MIM 1,68
SSF 0,12
SPF 0,43
CCI 0,49</t>
        </r>
      </text>
    </comment>
    <comment ref="I17" authorId="0" shapeId="0" xr:uid="{00000000-0006-0000-0400-000018000000}">
      <text>
        <r>
          <rPr>
            <sz val="9"/>
            <color indexed="81"/>
            <rFont val="Tahoma"/>
            <family val="2"/>
          </rPr>
          <t>CINT 0,09
DF 0,99
SWG 0,54
SSM 0,14
TJP 0,17
MIM 1,65
SPF 0,06
CCI 0,52</t>
        </r>
      </text>
    </comment>
    <comment ref="J17" authorId="0" shapeId="0" xr:uid="{00000000-0006-0000-0400-000019000000}">
      <text>
        <r>
          <rPr>
            <sz val="9"/>
            <color indexed="81"/>
            <rFont val="Tahoma"/>
            <family val="2"/>
          </rPr>
          <t>CINT 0,09
DF 0,91
SWG 0,57
SSM 0,13
TJP 0,21
MIM 1,60
SPF 0,08
CCI 0,54</t>
        </r>
      </text>
    </comment>
    <comment ref="K17" authorId="0" shapeId="0" xr:uid="{00000000-0006-0000-0400-00001A000000}">
      <text>
        <r>
          <rPr>
            <sz val="9"/>
            <color indexed="81"/>
            <rFont val="Tahoma"/>
            <family val="2"/>
          </rPr>
          <t>CINT 0,11
DF 0,99
SWG 0,04
SSM 0,16
TJP 0,23
MIM 1,4
SSF 0,02
SPF 0,16
CCI 0,59</t>
        </r>
      </text>
    </comment>
    <comment ref="L17" authorId="0" shapeId="0" xr:uid="{00000000-0006-0000-0400-00001B000000}">
      <text>
        <r>
          <rPr>
            <sz val="9"/>
            <color indexed="81"/>
            <rFont val="Tahoma"/>
            <family val="2"/>
          </rPr>
          <t>CINT 0,14
DF 1,26
SWG 5,54 (PPN)
SSM 0,22
TJP 0,25
MIM 1,39
SSF 0,07
SPF 0,21
CCI 0,62</t>
        </r>
      </text>
    </comment>
    <comment ref="M17" authorId="0" shapeId="0" xr:uid="{00000000-0006-0000-0400-00001C000000}">
      <text>
        <r>
          <rPr>
            <sz val="9"/>
            <color indexed="81"/>
            <rFont val="Tahoma"/>
            <family val="2"/>
          </rPr>
          <t>CINT 0,16
DF 1,21 (pph 22 0,71, PPh 25 0,21. PPN 0,22)
SWG 0,15
SSM 0,48
TJP 0,28
MIM 1,47 (PPN 1,3)
SSF 0,17
SPF 0,37
CCI 0,6</t>
        </r>
      </text>
    </comment>
    <comment ref="N17" authorId="0" shapeId="0" xr:uid="{8E2FC055-9603-4EFC-AF07-773DE15F3F65}">
      <text>
        <r>
          <rPr>
            <sz val="9"/>
            <color indexed="81"/>
            <rFont val="Tahoma"/>
            <family val="2"/>
          </rPr>
          <t>CINT 0,18
DF 1,25 (pph 22 0,74, PPh 25 0,21. PPN 0,23, PPN 0,22)
SWG 0,15
SSM 0,73
TJP 0,45
MIM 1,56 (PPN 1,37)
SSF 0,18
SPF 0,52
CCI 0,61</t>
        </r>
      </text>
    </comment>
    <comment ref="O17" authorId="0" shapeId="0" xr:uid="{38C52484-9FD9-4B93-B4ED-B3A405DE630F}">
      <text>
        <r>
          <rPr>
            <sz val="9"/>
            <color indexed="81"/>
            <rFont val="Tahoma"/>
            <family val="2"/>
          </rPr>
          <t>CINT 0,24
DF 1,82 (pph 22 0,77, PPh 25 0,21. PPN 0,25, PPN 0,74)
SWG 0,73 (pph 22 0,33, PPN 0,4)
SSM 1,06 (pph 22 0,15, PPh 22 0,33, PPN 0,57)
TJP 0,39
MIM 1,92 (PPh 25 0,18, PPN 1,7)
SSF 0,27
SPF 0,6
CCI 0,61</t>
        </r>
      </text>
    </comment>
    <comment ref="P17" authorId="0" shapeId="0" xr:uid="{7084A5C3-1536-4EDC-97B9-E80112F03459}">
      <text>
        <r>
          <rPr>
            <sz val="9"/>
            <color indexed="81"/>
            <rFont val="Tahoma"/>
            <family val="2"/>
          </rPr>
          <t>DF 2,58 (pph 22 1,06, PPh 25 0,27. PPN 0,25, PPN 1,18)
SWG 2,17 (pph 22 0,81, PPh 25 0,5, PPN 0,86)
SSM 1,14 (pph 22 0,28, PPh 22 0,38, PPN 0,47)
TJP 0,77 (PPh 22 0,25, PPh 25 0,26, PPN 0,26)
MIM 2,42 (PPh 22 0,18, PPh 25 0,19, PPN 2,05)
SSF 0,41
SPF 1,22 (PPh 22 0,19, PPh 25 0,07, PPN 0,96)
CCI 0,63</t>
        </r>
      </text>
    </comment>
    <comment ref="E39" authorId="0" shapeId="0" xr:uid="{00000000-0006-0000-0400-00001D000000}">
      <text>
        <r>
          <rPr>
            <sz val="9"/>
            <color indexed="81"/>
            <rFont val="Tahoma"/>
            <family val="2"/>
          </rPr>
          <t>STL turun 4,36 ;
induk 4,016
DH 0,34</t>
        </r>
      </text>
    </comment>
    <comment ref="F39" authorId="0" shapeId="0" xr:uid="{00000000-0006-0000-0400-00001E000000}">
      <text>
        <r>
          <rPr>
            <sz val="9"/>
            <color indexed="81"/>
            <rFont val="Tahoma"/>
            <family val="2"/>
          </rPr>
          <t>STL naik 0,75 ;
induk turun 1,25
DH naik 1,99</t>
        </r>
      </text>
    </comment>
    <comment ref="G39" authorId="0" shapeId="0" xr:uid="{00000000-0006-0000-0400-00001F000000}">
      <text>
        <r>
          <rPr>
            <sz val="9"/>
            <color indexed="81"/>
            <rFont val="Tahoma"/>
            <family val="2"/>
          </rPr>
          <t>STL naik 16,88 ;
induk naik 9,85
DH naik 7,03</t>
        </r>
      </text>
    </comment>
    <comment ref="H39" authorId="0" shapeId="0" xr:uid="{00000000-0006-0000-0400-000020000000}">
      <text>
        <r>
          <rPr>
            <sz val="9"/>
            <color indexed="81"/>
            <rFont val="Tahoma"/>
            <family val="2"/>
          </rPr>
          <t>STL naik 9,59 ;
induk naik 3,52
DH naik 6,07</t>
        </r>
      </text>
    </comment>
    <comment ref="I39" authorId="0" shapeId="0" xr:uid="{00000000-0006-0000-0400-000021000000}">
      <text>
        <r>
          <rPr>
            <sz val="9"/>
            <color indexed="81"/>
            <rFont val="Tahoma"/>
            <family val="2"/>
          </rPr>
          <t>STL turum 4,08 ;
induk naik 8,59
DH turun 12,68</t>
        </r>
      </text>
    </comment>
    <comment ref="J39" authorId="0" shapeId="0" xr:uid="{00000000-0006-0000-0400-000022000000}">
      <text>
        <r>
          <rPr>
            <sz val="9"/>
            <color indexed="81"/>
            <rFont val="Tahoma"/>
            <family val="2"/>
          </rPr>
          <t>STL naik 8,91 ;
induk naik 4.8
DH naik 4,1</t>
        </r>
      </text>
    </comment>
    <comment ref="K39" authorId="0" shapeId="0" xr:uid="{00000000-0006-0000-0400-000023000000}">
      <text>
        <r>
          <rPr>
            <sz val="9"/>
            <color indexed="81"/>
            <rFont val="Tahoma"/>
            <family val="2"/>
          </rPr>
          <t>STL naik 3,83 ;
induk naik 4.94
DH turun 1,11</t>
        </r>
      </text>
    </comment>
    <comment ref="L39" authorId="0" shapeId="0" xr:uid="{00000000-0006-0000-0400-000024000000}">
      <text>
        <r>
          <rPr>
            <sz val="9"/>
            <color indexed="81"/>
            <rFont val="Tahoma"/>
            <family val="2"/>
          </rPr>
          <t>STL naik 14,36
induk turun 2,84
DH naik 17,19</t>
        </r>
      </text>
    </comment>
    <comment ref="M39" authorId="0" shapeId="0" xr:uid="{00000000-0006-0000-0400-000025000000}">
      <text>
        <r>
          <rPr>
            <sz val="9"/>
            <color indexed="81"/>
            <rFont val="Tahoma"/>
            <family val="2"/>
          </rPr>
          <t>STL turun 7,53
induk naik 1,9
DH turun 9,43 ( DF turun 8,3)</t>
        </r>
      </text>
    </comment>
    <comment ref="N39" authorId="0" shapeId="0" xr:uid="{674AE1C1-CC9F-4734-8E96-80A74CB4D5CD}">
      <text>
        <r>
          <rPr>
            <sz val="9"/>
            <color indexed="81"/>
            <rFont val="Tahoma"/>
            <family val="2"/>
          </rPr>
          <t>STL turun 13,81
induk turun 13,02
DH turun 0,79</t>
        </r>
      </text>
    </comment>
    <comment ref="O39" authorId="0" shapeId="0" xr:uid="{85C5AB29-1D80-4631-A38F-FF140193EC57}">
      <text>
        <r>
          <rPr>
            <sz val="9"/>
            <color indexed="81"/>
            <rFont val="Tahoma"/>
            <family val="2"/>
          </rPr>
          <t>STL turun 11,11
induk turun 12,02
DH naik 0,91</t>
        </r>
      </text>
    </comment>
    <comment ref="P39" authorId="0" shapeId="0" xr:uid="{62CAF2B0-0BD9-45B1-ABE3-4E0CCF3BCF3E}">
      <text>
        <r>
          <rPr>
            <sz val="9"/>
            <color indexed="81"/>
            <rFont val="Tahoma"/>
            <family val="2"/>
          </rPr>
          <t>STL turun 7,07
induk turun 8,05
DH naik 0,98</t>
        </r>
      </text>
    </comment>
    <comment ref="E47" authorId="0" shapeId="0" xr:uid="{00000000-0006-0000-0400-000026000000}">
      <text>
        <r>
          <rPr>
            <sz val="9"/>
            <color indexed="81"/>
            <rFont val="Tahoma"/>
            <family val="2"/>
          </rPr>
          <t>induk 0,78
DH 1,5</t>
        </r>
      </text>
    </comment>
    <comment ref="F47" authorId="0" shapeId="0" xr:uid="{00000000-0006-0000-0400-000027000000}">
      <text>
        <r>
          <rPr>
            <sz val="9"/>
            <color indexed="81"/>
            <rFont val="Tahoma"/>
            <family val="2"/>
          </rPr>
          <t>induk 0,29 
DF 8,76 (angkutan)
SWG 0,98 (instalasi)</t>
        </r>
      </text>
    </comment>
    <comment ref="G47" authorId="0" shapeId="0" xr:uid="{00000000-0006-0000-0400-000028000000}">
      <text>
        <r>
          <rPr>
            <sz val="9"/>
            <color indexed="81"/>
            <rFont val="Tahoma"/>
            <family val="2"/>
          </rPr>
          <t>induk 0,30 
DF 2,57 (angkutan)
SWG 1,2 (angkutan &amp;instalasi)</t>
        </r>
      </text>
    </comment>
    <comment ref="H47" authorId="0" shapeId="0" xr:uid="{00000000-0006-0000-0400-000029000000}">
      <text>
        <r>
          <rPr>
            <sz val="9"/>
            <color indexed="81"/>
            <rFont val="Tahoma"/>
            <family val="2"/>
          </rPr>
          <t>induk 0,72
DF 0,79 (angkutan)
SWG 1,09 (angkutan &amp;instalasi)</t>
        </r>
      </text>
    </comment>
    <comment ref="I47" authorId="0" shapeId="0" xr:uid="{00000000-0006-0000-0400-00002A000000}">
      <text>
        <r>
          <rPr>
            <sz val="9"/>
            <color indexed="81"/>
            <rFont val="Tahoma"/>
            <family val="2"/>
          </rPr>
          <t>induk 0,74
DF 0,22 (angkutan 0,15)
SWG 0,19 (angkutan &amp;instalasi)
SSM 0,1 (instalasi)</t>
        </r>
      </text>
    </comment>
    <comment ref="J47" authorId="0" shapeId="0" xr:uid="{00000000-0006-0000-0400-00002B000000}">
      <text>
        <r>
          <rPr>
            <sz val="9"/>
            <color indexed="81"/>
            <rFont val="Tahoma"/>
            <family val="2"/>
          </rPr>
          <t>induk 0,78
DF 0,22 (angkutan 0,18)
SWG 0,18 (angkutan )
SSM 0,31 (instalasi,bonus)
SSF 0,47</t>
        </r>
      </text>
    </comment>
    <comment ref="K47" authorId="0" shapeId="0" xr:uid="{00000000-0006-0000-0400-00002C000000}">
      <text>
        <r>
          <rPr>
            <sz val="9"/>
            <color indexed="81"/>
            <rFont val="Tahoma"/>
            <family val="2"/>
          </rPr>
          <t>induk 1,14
DF 0,05
SWG 0,33 (angkutan )
SSM 0,11 (instalasi)
SSF 0,47</t>
        </r>
      </text>
    </comment>
    <comment ref="L47" authorId="0" shapeId="0" xr:uid="{00000000-0006-0000-0400-00002D000000}">
      <text>
        <r>
          <rPr>
            <sz val="9"/>
            <color indexed="81"/>
            <rFont val="Tahoma"/>
            <family val="2"/>
          </rPr>
          <t>induk 1,59
DF 0,05
SWG 4,3 (angkutan )
SPF 0,18</t>
        </r>
      </text>
    </comment>
    <comment ref="M47" authorId="0" shapeId="0" xr:uid="{00000000-0006-0000-0400-00002E000000}">
      <text>
        <r>
          <rPr>
            <sz val="9"/>
            <color indexed="81"/>
            <rFont val="Tahoma"/>
            <family val="2"/>
          </rPr>
          <t>induk 2,1
DF 0,59 (angkutan)
SWG 0,36 (angkutan )
SSF 0,94 (angkutan)</t>
        </r>
      </text>
    </comment>
    <comment ref="N47" authorId="0" shapeId="0" xr:uid="{AF10B293-EAE0-4B5D-B1EF-9E9C0E590829}">
      <text>
        <r>
          <rPr>
            <sz val="9"/>
            <color indexed="81"/>
            <rFont val="Tahoma"/>
            <family val="2"/>
          </rPr>
          <t>induk 2,6
DF 0,86 (angkutan)
MIM 0,05
SSF 0,42
SPF 0,055</t>
        </r>
      </text>
    </comment>
    <comment ref="O47" authorId="0" shapeId="0" xr:uid="{4F12132B-C8DA-472A-AE61-1BB09A8A12F1}">
      <text>
        <r>
          <rPr>
            <sz val="9"/>
            <color indexed="81"/>
            <rFont val="Tahoma"/>
            <family val="2"/>
          </rPr>
          <t xml:space="preserve">induk 2,13
DF 2,86 (angkutan,instalasi)
SSM 1,46 (angkutan, instalasi)
SPF 0,41 (angkutan)
</t>
        </r>
      </text>
    </comment>
    <comment ref="P47" authorId="0" shapeId="0" xr:uid="{FCF435AB-120B-40B1-A511-961EC7EA81E3}">
      <text>
        <r>
          <rPr>
            <sz val="9"/>
            <color indexed="81"/>
            <rFont val="Tahoma"/>
            <family val="2"/>
          </rPr>
          <t xml:space="preserve">induk 0,71
DF 0,22
SWG 0,29
SSM 1,1
TJP  0,31 </t>
        </r>
      </text>
    </comment>
    <comment ref="E48" authorId="0" shapeId="0" xr:uid="{00000000-0006-0000-0400-00002F000000}">
      <text>
        <r>
          <rPr>
            <sz val="9"/>
            <color indexed="81"/>
            <rFont val="Tahoma"/>
            <family val="2"/>
          </rPr>
          <t>induk 0,09
DF 6,96</t>
        </r>
      </text>
    </comment>
    <comment ref="F48" authorId="1" shapeId="0" xr:uid="{00000000-0006-0000-0400-000030000000}">
      <text>
        <r>
          <rPr>
            <sz val="9"/>
            <color indexed="81"/>
            <rFont val="Tahoma"/>
            <family val="2"/>
          </rPr>
          <t>CINT 157jt
DF 831jt
SWG 113jt
TJP 117jt
SSM 88jt
MIM 57jt
SSF 53jt</t>
        </r>
      </text>
    </comment>
    <comment ref="G48" authorId="0" shapeId="0" xr:uid="{00000000-0006-0000-0400-000031000000}">
      <text>
        <r>
          <rPr>
            <sz val="9"/>
            <color indexed="81"/>
            <rFont val="Tahoma"/>
            <family val="2"/>
          </rPr>
          <t xml:space="preserve">CINT 0,09
DF 2,1 
SWG 0,29
SSM 0,39
TJP 0,3
MIM 0,07
SSF 0,08
</t>
        </r>
      </text>
    </comment>
    <comment ref="H48" authorId="2" shapeId="0" xr:uid="{00000000-0006-0000-0400-000032000000}">
      <text>
        <r>
          <rPr>
            <sz val="9"/>
            <color indexed="81"/>
            <rFont val="Tahoma"/>
            <family val="2"/>
          </rPr>
          <t xml:space="preserve">
CINT 0,76
DF 0,83
SWG 0,49
SSM 0,46
MIM 0,18
</t>
        </r>
      </text>
    </comment>
    <comment ref="I48" authorId="2" shapeId="0" xr:uid="{00000000-0006-0000-0400-000033000000}">
      <text>
        <r>
          <rPr>
            <sz val="9"/>
            <color indexed="81"/>
            <rFont val="Tahoma"/>
            <family val="2"/>
          </rPr>
          <t>CINT 136 JT
DF 31 JT
SWG 691 JT
SSM 394 JT
TJP 147 JT
MIM 255 JT
SSF 207 JT
SPF 62 JT</t>
        </r>
      </text>
    </comment>
    <comment ref="J48" authorId="2" shapeId="0" xr:uid="{00000000-0006-0000-0400-000034000000}">
      <text>
        <r>
          <rPr>
            <sz val="9"/>
            <color indexed="81"/>
            <rFont val="Tahoma"/>
            <family val="2"/>
          </rPr>
          <t xml:space="preserve">CINT 166 JT
DF 588 JT
SWG 490 JT
SSM 62 JT
TJP 116 JT
MIM 253 JT
SSF 199 JT
</t>
        </r>
      </text>
    </comment>
    <comment ref="K48" authorId="2" shapeId="0" xr:uid="{00000000-0006-0000-0400-000035000000}">
      <text>
        <r>
          <rPr>
            <sz val="9"/>
            <color indexed="81"/>
            <rFont val="Tahoma"/>
            <family val="2"/>
          </rPr>
          <t xml:space="preserve">CINT 166 JT
DF 588 JT
SWG 490 JT
SSM 62 JT
TJP 116 JT
MIM 253 JT
SSF 199 JT
</t>
        </r>
      </text>
    </comment>
    <comment ref="L48" authorId="2" shapeId="0" xr:uid="{00000000-0006-0000-0400-000036000000}">
      <text>
        <r>
          <rPr>
            <sz val="9"/>
            <color indexed="81"/>
            <rFont val="Tahoma"/>
            <family val="2"/>
          </rPr>
          <t xml:space="preserve">DF 998 JT
SWG 1,32 M
SSM 20 JT
TJP 229 JT
MIM 49 JT
</t>
        </r>
      </text>
    </comment>
    <comment ref="M48" authorId="2" shapeId="0" xr:uid="{00000000-0006-0000-0400-000037000000}">
      <text>
        <r>
          <rPr>
            <sz val="9"/>
            <color indexed="81"/>
            <rFont val="Tahoma"/>
            <family val="2"/>
          </rPr>
          <t xml:space="preserve">DF 0,49
SWG 0,77
SSM 0,17
TJP 0,31
</t>
        </r>
      </text>
    </comment>
    <comment ref="N48" authorId="2" shapeId="0" xr:uid="{B0C0789F-9E6B-4E45-A71A-A8057CBE7960}">
      <text>
        <r>
          <rPr>
            <sz val="9"/>
            <color indexed="81"/>
            <rFont val="Tahoma"/>
            <family val="2"/>
          </rPr>
          <t xml:space="preserve">
CINT 400 JT
DF 464 JT
SWG 570 JT
SSM 258 JT
TJP 456 JT
MIM 2,5 JT
SSF 77,2 JT
SPF 6,6 JT
CCI 0,2 JT</t>
        </r>
      </text>
    </comment>
    <comment ref="O48" authorId="2" shapeId="0" xr:uid="{6AF5E0E8-35E0-4615-B9E4-8A7996B13C36}">
      <text>
        <r>
          <rPr>
            <sz val="9"/>
            <color indexed="81"/>
            <rFont val="Tahoma"/>
            <family val="2"/>
          </rPr>
          <t>CINT 484 JT
DF 58 JT
SWG 654 JT
SSM 160 JT
TJP 100 JT
MIM 2,5 JT
SSF 5,6 JT
CCI 5,3 JT</t>
        </r>
      </text>
    </comment>
    <comment ref="P48" authorId="2" shapeId="0" xr:uid="{1DFC8247-2816-4134-A839-4275E9740F43}">
      <text>
        <r>
          <rPr>
            <sz val="9"/>
            <color indexed="81"/>
            <rFont val="Tahoma"/>
            <family val="2"/>
          </rPr>
          <t xml:space="preserve">
CINT  111 JT
DF     115 JT
SWG  477 JT
SSM    29 JT
TJP     21 JT
</t>
        </r>
      </text>
    </comment>
    <comment ref="I72" authorId="0" shapeId="0" xr:uid="{00000000-0006-0000-0400-000038000000}">
      <text>
        <r>
          <rPr>
            <sz val="9"/>
            <color indexed="81"/>
            <rFont val="Tahoma"/>
            <family val="2"/>
          </rPr>
          <t xml:space="preserve">Div out 10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K9" authorId="0" shapeId="0" xr:uid="{00000000-0006-0000-0500-000001000000}">
      <text>
        <r>
          <rPr>
            <sz val="9"/>
            <color indexed="81"/>
            <rFont val="Tahoma"/>
            <family val="2"/>
          </rPr>
          <t>induk
TJP 0,25
disposal 0,22</t>
        </r>
      </text>
    </comment>
    <comment ref="N9" authorId="0" shapeId="0" xr:uid="{00000000-0006-0000-0500-000002000000}">
      <text>
        <r>
          <rPr>
            <sz val="9"/>
            <color indexed="81"/>
            <rFont val="Tahoma"/>
            <family val="2"/>
          </rPr>
          <t xml:space="preserve">acq 0,36
disposal 0,19
</t>
        </r>
      </text>
    </comment>
    <comment ref="O9" authorId="0" shapeId="0" xr:uid="{068A3E41-1596-4BD8-9AA2-58EF57487AA0}">
      <text>
        <r>
          <rPr>
            <sz val="9"/>
            <color indexed="81"/>
            <rFont val="Tahoma"/>
            <family val="2"/>
          </rPr>
          <t xml:space="preserve">acq 0,22
disposal 0,03
</t>
        </r>
      </text>
    </comment>
    <comment ref="P9" authorId="0" shapeId="0" xr:uid="{CA4CB7B9-F457-49FA-BEF3-B69BB8789466}">
      <text>
        <r>
          <rPr>
            <sz val="9"/>
            <color indexed="81"/>
            <rFont val="Tahoma"/>
            <family val="2"/>
          </rPr>
          <t xml:space="preserve">CINT 0.69
SWG 0.47
</t>
        </r>
      </text>
    </comment>
    <comment ref="Q9" authorId="0" shapeId="0" xr:uid="{3F563C7D-3228-4464-99D3-633A15113ED4}">
      <text>
        <r>
          <rPr>
            <sz val="9"/>
            <color indexed="81"/>
            <rFont val="Tahoma"/>
            <family val="2"/>
          </rPr>
          <t xml:space="preserve">CINT 0.69
SWG 0.47
</t>
        </r>
      </text>
    </comment>
    <comment ref="F11" authorId="0" shapeId="0" xr:uid="{00000000-0006-0000-0500-000003000000}">
      <text>
        <r>
          <rPr>
            <sz val="9"/>
            <color indexed="81"/>
            <rFont val="Tahoma"/>
            <family val="2"/>
          </rPr>
          <t>STL (4,1)</t>
        </r>
      </text>
    </comment>
    <comment ref="G11" authorId="0" shapeId="0" xr:uid="{00000000-0006-0000-0500-000004000000}">
      <text>
        <r>
          <rPr>
            <sz val="9"/>
            <color indexed="81"/>
            <rFont val="Tahoma"/>
            <family val="2"/>
          </rPr>
          <t>STL 0,745
leasing (0,12)</t>
        </r>
      </text>
    </comment>
    <comment ref="H11" authorId="0" shapeId="0" xr:uid="{00000000-0006-0000-0500-000005000000}">
      <text>
        <r>
          <rPr>
            <sz val="9"/>
            <color indexed="81"/>
            <rFont val="Tahoma"/>
            <family val="2"/>
          </rPr>
          <t>STL 16,88
leasing (0,21)</t>
        </r>
      </text>
    </comment>
    <comment ref="I11" authorId="0" shapeId="0" xr:uid="{00000000-0006-0000-0500-000006000000}">
      <text>
        <r>
          <rPr>
            <sz val="9"/>
            <color indexed="81"/>
            <rFont val="Tahoma"/>
            <family val="2"/>
          </rPr>
          <t>STL 9,59
leasing 0,55
div pay out nci (7,53)</t>
        </r>
      </text>
    </comment>
    <comment ref="J11" authorId="0" shapeId="0" xr:uid="{00000000-0006-0000-0500-000007000000}">
      <text>
        <r>
          <rPr>
            <sz val="9"/>
            <color indexed="81"/>
            <rFont val="Tahoma"/>
            <family val="2"/>
          </rPr>
          <t>STL(4,08)
leasing (0,05)
div out (10)</t>
        </r>
      </text>
    </comment>
    <comment ref="K11" authorId="0" shapeId="0" xr:uid="{00000000-0006-0000-0500-000008000000}">
      <text>
        <r>
          <rPr>
            <sz val="9"/>
            <color indexed="81"/>
            <rFont val="Tahoma"/>
            <family val="2"/>
          </rPr>
          <t xml:space="preserve">STL naik 8,91
leasing 0,04
</t>
        </r>
      </text>
    </comment>
    <comment ref="L11" authorId="0" shapeId="0" xr:uid="{00000000-0006-0000-0500-000009000000}">
      <text>
        <r>
          <rPr>
            <sz val="9"/>
            <color indexed="81"/>
            <rFont val="Tahoma"/>
            <family val="2"/>
          </rPr>
          <t>STL naik 3,83
leasing (0,16)</t>
        </r>
      </text>
    </comment>
    <comment ref="M11" authorId="0" shapeId="0" xr:uid="{00000000-0006-0000-0500-00000A000000}">
      <text>
        <r>
          <rPr>
            <sz val="9"/>
            <color indexed="81"/>
            <rFont val="Tahoma"/>
            <family val="2"/>
          </rPr>
          <t>STL naik 14,36
leasing (0,15)</t>
        </r>
      </text>
    </comment>
    <comment ref="N11" authorId="0" shapeId="0" xr:uid="{00000000-0006-0000-0500-00000B000000}">
      <text>
        <r>
          <rPr>
            <sz val="9"/>
            <color indexed="81"/>
            <rFont val="Tahoma"/>
            <family val="2"/>
          </rPr>
          <t>STL turun (7,53)
leasing (0,15)</t>
        </r>
      </text>
    </comment>
    <comment ref="O11" authorId="0" shapeId="0" xr:uid="{170C89E8-BC46-4182-9FBD-201D5EB70859}">
      <text>
        <r>
          <rPr>
            <sz val="9"/>
            <color indexed="81"/>
            <rFont val="Tahoma"/>
            <family val="2"/>
          </rPr>
          <t>STL turun (13,81)
leasing (0,17)</t>
        </r>
      </text>
    </comment>
    <comment ref="P11" authorId="0" shapeId="0" xr:uid="{2EAFACB3-308E-4BD1-9C3F-DE61CC820591}">
      <text>
        <r>
          <rPr>
            <sz val="9"/>
            <color indexed="81"/>
            <rFont val="Tahoma"/>
            <family val="2"/>
          </rPr>
          <t>STL turun (11,11)
leasing 0,17</t>
        </r>
      </text>
    </comment>
    <comment ref="Q11" authorId="0" shapeId="0" xr:uid="{8F3D5607-D079-48F5-B31C-1156937012E9}">
      <text>
        <r>
          <rPr>
            <sz val="9"/>
            <color indexed="81"/>
            <rFont val="Tahoma"/>
            <family val="2"/>
          </rPr>
          <t>STL turun (11,11)
leasing 0,17</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J17" authorId="0" shapeId="0" xr:uid="{00000000-0006-0000-0600-000001000000}">
      <text>
        <r>
          <rPr>
            <sz val="9"/>
            <color indexed="81"/>
            <rFont val="Tahoma"/>
            <family val="2"/>
          </rPr>
          <t xml:space="preserve">
dividen</t>
        </r>
      </text>
    </comment>
    <comment ref="J34" authorId="0" shapeId="0" xr:uid="{00000000-0006-0000-0600-000002000000}">
      <text>
        <r>
          <rPr>
            <sz val="9"/>
            <color indexed="81"/>
            <rFont val="Tahoma"/>
            <family val="2"/>
          </rPr>
          <t xml:space="preserve">
dividen</t>
        </r>
      </text>
    </comment>
    <comment ref="J51" authorId="0" shapeId="0" xr:uid="{00000000-0006-0000-0600-000003000000}">
      <text>
        <r>
          <rPr>
            <sz val="9"/>
            <color indexed="81"/>
            <rFont val="Tahoma"/>
            <family val="2"/>
          </rPr>
          <t xml:space="preserve">
dividen</t>
        </r>
      </text>
    </comment>
    <comment ref="J68" authorId="0" shapeId="0" xr:uid="{00000000-0006-0000-0600-000004000000}">
      <text>
        <r>
          <rPr>
            <sz val="9"/>
            <color indexed="81"/>
            <rFont val="Tahoma"/>
            <family val="2"/>
          </rPr>
          <t xml:space="preserve">
dividen</t>
        </r>
      </text>
    </comment>
    <comment ref="J85" authorId="0" shapeId="0" xr:uid="{00000000-0006-0000-0600-000005000000}">
      <text>
        <r>
          <rPr>
            <sz val="9"/>
            <color indexed="81"/>
            <rFont val="Tahoma"/>
            <family val="2"/>
          </rPr>
          <t xml:space="preserve">
dividen</t>
        </r>
      </text>
    </comment>
    <comment ref="J102" authorId="0" shapeId="0" xr:uid="{00000000-0006-0000-0600-000006000000}">
      <text>
        <r>
          <rPr>
            <sz val="9"/>
            <color indexed="81"/>
            <rFont val="Tahoma"/>
            <family val="2"/>
          </rPr>
          <t xml:space="preserve">
dividen</t>
        </r>
      </text>
    </comment>
    <comment ref="J119" authorId="0" shapeId="0" xr:uid="{00000000-0006-0000-0600-000007000000}">
      <text>
        <r>
          <rPr>
            <sz val="9"/>
            <color indexed="81"/>
            <rFont val="Tahoma"/>
            <family val="2"/>
          </rPr>
          <t xml:space="preserve">
dividen</t>
        </r>
      </text>
    </comment>
    <comment ref="J136" authorId="0" shapeId="0" xr:uid="{00000000-0006-0000-0600-000008000000}">
      <text>
        <r>
          <rPr>
            <sz val="9"/>
            <color indexed="81"/>
            <rFont val="Tahoma"/>
            <family val="2"/>
          </rPr>
          <t xml:space="preserve">
dividen</t>
        </r>
      </text>
    </comment>
    <comment ref="J153" authorId="0" shapeId="0" xr:uid="{00000000-0006-0000-0600-000009000000}">
      <text>
        <r>
          <rPr>
            <sz val="9"/>
            <color indexed="81"/>
            <rFont val="Tahoma"/>
            <family val="2"/>
          </rPr>
          <t xml:space="preserve">
dividen</t>
        </r>
      </text>
    </comment>
    <comment ref="J170" authorId="0" shapeId="0" xr:uid="{84B77691-E2FA-4D25-85DB-CA4A78ED0FE8}">
      <text>
        <r>
          <rPr>
            <sz val="9"/>
            <color indexed="81"/>
            <rFont val="Tahoma"/>
            <family val="2"/>
          </rPr>
          <t xml:space="preserve">
dividen</t>
        </r>
      </text>
    </comment>
    <comment ref="J187" authorId="0" shapeId="0" xr:uid="{26FF484F-F613-4812-A529-AE5D91298310}">
      <text>
        <r>
          <rPr>
            <sz val="9"/>
            <color indexed="81"/>
            <rFont val="Tahoma"/>
            <family val="2"/>
          </rPr>
          <t xml:space="preserve">
dividen</t>
        </r>
      </text>
    </comment>
    <comment ref="J204" authorId="0" shapeId="0" xr:uid="{7189E072-E18E-4CB3-8BA6-14D5DA4B7327}">
      <text>
        <r>
          <rPr>
            <sz val="9"/>
            <color indexed="81"/>
            <rFont val="Tahoma"/>
            <family val="2"/>
          </rPr>
          <t xml:space="preserve">
dividen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4" authorId="0" shapeId="0" xr:uid="{00000000-0006-0000-0700-000001000000}">
      <text>
        <r>
          <rPr>
            <sz val="9"/>
            <color indexed="81"/>
            <rFont val="Tahoma"/>
            <family val="2"/>
          </rPr>
          <t xml:space="preserve">Hasil stock opname 100% + audited
</t>
        </r>
      </text>
    </comment>
  </commentList>
</comments>
</file>

<file path=xl/sharedStrings.xml><?xml version="1.0" encoding="utf-8"?>
<sst xmlns="http://schemas.openxmlformats.org/spreadsheetml/2006/main" count="1186" uniqueCount="234">
  <si>
    <t>DF</t>
  </si>
  <si>
    <t>SWG</t>
  </si>
  <si>
    <t>SSM</t>
  </si>
  <si>
    <t>TJP</t>
  </si>
  <si>
    <t>SBF</t>
  </si>
  <si>
    <t>MIM</t>
  </si>
  <si>
    <t>SSF</t>
  </si>
  <si>
    <t>SPF</t>
  </si>
  <si>
    <t>ASET</t>
  </si>
  <si>
    <t>Pihak berelasi</t>
  </si>
  <si>
    <t>Piutang lain-lain</t>
  </si>
  <si>
    <t>Pihak ketiga</t>
  </si>
  <si>
    <t>Persediaan</t>
  </si>
  <si>
    <t>Proyek dalam penyelesaian</t>
  </si>
  <si>
    <t>Aset tidak lancar lainnya</t>
  </si>
  <si>
    <t>TOTAL ASET</t>
  </si>
  <si>
    <t>Liabilitas Pajak Tangguhan</t>
  </si>
  <si>
    <t>TOTAL LIABILITAS</t>
  </si>
  <si>
    <t>EKUITAS</t>
  </si>
  <si>
    <t>TOTAL EKUITAS</t>
  </si>
  <si>
    <t>LABA KOTOR</t>
  </si>
  <si>
    <t>CCI</t>
  </si>
  <si>
    <t>Kas dan setara kas</t>
  </si>
  <si>
    <t>Piutang usaha</t>
  </si>
  <si>
    <t>Uang muka dan biaya dibayar dimuka</t>
  </si>
  <si>
    <t>Pajak dibayar di muka</t>
  </si>
  <si>
    <t>Aset lancar lainnya</t>
  </si>
  <si>
    <t>Uang muka pembelian aset tetap</t>
  </si>
  <si>
    <t>Penyertaan saham pada perusahaan assosiasi</t>
  </si>
  <si>
    <t>Penyertaan saham (at cost)</t>
  </si>
  <si>
    <t>Properti investasi</t>
  </si>
  <si>
    <t>Aset tetap-bersih</t>
  </si>
  <si>
    <t>Aset tak berwujud- bersih</t>
  </si>
  <si>
    <t>Aset pajak tangguhan-bersih</t>
  </si>
  <si>
    <t>Aset hak guna</t>
  </si>
  <si>
    <t>LIABILITAS DAN EKUITAS</t>
  </si>
  <si>
    <t>Pinjaman bank jangka pendek</t>
  </si>
  <si>
    <t>Utang usaha</t>
  </si>
  <si>
    <t>Utang pajak</t>
  </si>
  <si>
    <t xml:space="preserve">Beban masih harus dibayar </t>
  </si>
  <si>
    <t>Uang muka penjualan</t>
  </si>
  <si>
    <t>Bagian utang pembiayaan konsumen  yang jatuh tempo dalam waktu satu tahun</t>
  </si>
  <si>
    <t>Liabilitas sewa bagian jangka pendek</t>
  </si>
  <si>
    <t>Liabilitas sewa bagian jangka panjang</t>
  </si>
  <si>
    <t>Imbalan kerja karyawan</t>
  </si>
  <si>
    <t>Modal saham-nilai nominal RP 100 persaham</t>
  </si>
  <si>
    <t xml:space="preserve">Modal dasar- 2.000.000.000 saham </t>
  </si>
  <si>
    <t>Tambahan modal disetor-bersih</t>
  </si>
  <si>
    <t>Surplus bersih revaluasi aset tetap</t>
  </si>
  <si>
    <t>Saldo Laba</t>
  </si>
  <si>
    <t>Ditentukan penggunannya</t>
  </si>
  <si>
    <t>Laba Rugi Bulan Berjalan</t>
  </si>
  <si>
    <t>Kepentingan non-pengendali</t>
  </si>
  <si>
    <t>PENJUALAN BERSIH</t>
  </si>
  <si>
    <t>LABA USAHA</t>
  </si>
  <si>
    <t>Penjualan Bersih</t>
  </si>
  <si>
    <t>AR</t>
  </si>
  <si>
    <t>KAS DAN SETARA KAS PADA AWAL TAHUN</t>
  </si>
  <si>
    <t>KAS DAN SETARA KAS PADA AKHIR TAHUN</t>
  </si>
  <si>
    <t>Belum ditentukan penggunanya</t>
  </si>
  <si>
    <t>PT Chitose Internasional Tbk (Consolidated)</t>
  </si>
  <si>
    <t>Profit &amp; Loss</t>
  </si>
  <si>
    <t>Description</t>
  </si>
  <si>
    <t>Jan</t>
  </si>
  <si>
    <t>Budget</t>
  </si>
  <si>
    <t>Actual</t>
  </si>
  <si>
    <t>Ach</t>
  </si>
  <si>
    <t>Grwth</t>
  </si>
  <si>
    <t>Beban Penjualan</t>
  </si>
  <si>
    <t>Beban Umum dan Administrasi</t>
  </si>
  <si>
    <t xml:space="preserve"> </t>
  </si>
  <si>
    <t>Beban &amp; Pendapatan lainnya</t>
  </si>
  <si>
    <t>Beban Bunga Pinjaman</t>
  </si>
  <si>
    <t>Beban &amp; Pendapatan Selisih Kurs</t>
  </si>
  <si>
    <t>LABA (RUGI) SEBELUM PAJAK</t>
  </si>
  <si>
    <t>Modal ditempatkan dan disetor penuh</t>
  </si>
  <si>
    <t>Utang  pembiayaan konsumen jangka panjang</t>
  </si>
  <si>
    <t>Utang sewa pembiayaan jangka panjang</t>
  </si>
  <si>
    <t>Desciption</t>
  </si>
  <si>
    <t>Balance Sheet</t>
  </si>
  <si>
    <t xml:space="preserve">Utang lain-lain </t>
  </si>
  <si>
    <t>KET</t>
  </si>
  <si>
    <t>TOTAL</t>
  </si>
  <si>
    <t>OCI</t>
  </si>
  <si>
    <t>RE Anak</t>
  </si>
  <si>
    <t>RE Anak u/ induk</t>
  </si>
  <si>
    <t>RE Anak u/ non chitose</t>
  </si>
  <si>
    <t>Saldo Laba Wajib</t>
  </si>
  <si>
    <t>SR milik Chitose</t>
  </si>
  <si>
    <t>SR milik non Chitose</t>
  </si>
  <si>
    <t>Surplus Revaluasi :</t>
  </si>
  <si>
    <t>OCI-Dampak Aktuarial</t>
  </si>
  <si>
    <t>Laba tahun berjalan :</t>
  </si>
  <si>
    <t>LR milik Chitose</t>
  </si>
  <si>
    <t>LR non Chitose</t>
  </si>
  <si>
    <t>Modal Disetor</t>
  </si>
  <si>
    <t>Modal Dasar milik Chitose</t>
  </si>
  <si>
    <t>Modal Dasar non Chitose</t>
  </si>
  <si>
    <t>Modal Dasar</t>
  </si>
  <si>
    <t>deviden</t>
  </si>
  <si>
    <t>dev milik Chitose</t>
  </si>
  <si>
    <t>dev non Chitose</t>
  </si>
  <si>
    <t>Sales</t>
  </si>
  <si>
    <t>GP</t>
  </si>
  <si>
    <t>OP</t>
  </si>
  <si>
    <t>NPBT</t>
  </si>
  <si>
    <t>Inventory</t>
  </si>
  <si>
    <t>AP</t>
  </si>
  <si>
    <t>Bank Loan</t>
  </si>
  <si>
    <t>Cash frm Operation</t>
  </si>
  <si>
    <t>Rp</t>
  </si>
  <si>
    <t>%</t>
  </si>
  <si>
    <t>Delta Furindotama</t>
  </si>
  <si>
    <t>Sejahtera Wahana Gemilang</t>
  </si>
  <si>
    <t>Sinar Sejahtera Mandiri</t>
  </si>
  <si>
    <t>Mega Inti Mandiri</t>
  </si>
  <si>
    <t>Trijati Primula</t>
  </si>
  <si>
    <t>Sejahtera Samarinda Furindo</t>
  </si>
  <si>
    <t>Sejahtera Palembang Furindo</t>
  </si>
  <si>
    <t>Chitose C-Engineering Indonesia</t>
  </si>
  <si>
    <t>Chitose Internasional Tbk</t>
  </si>
  <si>
    <t>Eliminasi</t>
  </si>
  <si>
    <t>Chitose Internasional Tbk (Konsol)</t>
  </si>
  <si>
    <t xml:space="preserve">JUMLAH </t>
  </si>
  <si>
    <t>LABA(RUGI) USAHA</t>
  </si>
  <si>
    <t>Pendapatan Bunga</t>
  </si>
  <si>
    <t>Beban Bunga</t>
  </si>
  <si>
    <t>Forex gain (loss)</t>
  </si>
  <si>
    <t>Pendapatan Lainnya</t>
  </si>
  <si>
    <t>Utang lain-lain</t>
  </si>
  <si>
    <t>Laba (Rugi) Bulan Berjalan</t>
  </si>
  <si>
    <t>Cntrl</t>
  </si>
  <si>
    <t>PT Chitose Internasional Tbk (single)</t>
  </si>
  <si>
    <t>Accum</t>
  </si>
  <si>
    <t xml:space="preserve">TOTAL </t>
  </si>
  <si>
    <t>Penjualan :</t>
  </si>
  <si>
    <t>Harga Pokok Penjualan</t>
  </si>
  <si>
    <t>Beban Usaha  :</t>
  </si>
  <si>
    <t>Total Aset Lancar</t>
  </si>
  <si>
    <t>Total Aset Tidak Lancar</t>
  </si>
  <si>
    <t xml:space="preserve">Aset lancar </t>
  </si>
  <si>
    <t>Liabilitas Jangka Pendek</t>
  </si>
  <si>
    <t>Total Liabilitas Jangka Pendek</t>
  </si>
  <si>
    <t>Liabilitas Jangka Panjang</t>
  </si>
  <si>
    <t>Total Liabilitas Jangka Panjang</t>
  </si>
  <si>
    <t>TOTAL LIABILITAS DAN EKUITAS</t>
  </si>
  <si>
    <t>KENAIKAN (PENURUNAN) KAS DAN SETARA KAS</t>
  </si>
  <si>
    <t>Cash Flow</t>
  </si>
  <si>
    <t>Arus Kas Bersih dari aktivitas Operasi</t>
  </si>
  <si>
    <t>Arus Kas Bersih dari aktivitas investasi</t>
  </si>
  <si>
    <t>Arus Kas Bersih dari aktivitas Pendanaan</t>
  </si>
  <si>
    <t>Total Pendapatan dan Beban Lainnya</t>
  </si>
  <si>
    <t>Total Beban Usaha</t>
  </si>
  <si>
    <t>Aset Tidak Lancar</t>
  </si>
  <si>
    <t>Aset Lancar</t>
  </si>
  <si>
    <t>PT Chitose Internasional Tbk (consolidated)</t>
  </si>
  <si>
    <t xml:space="preserve">PT Chitose Internasional Tbk </t>
  </si>
  <si>
    <t>Performance masing2</t>
  </si>
  <si>
    <t xml:space="preserve">DATA INVENTORY </t>
  </si>
  <si>
    <t>CHITOSE single</t>
  </si>
  <si>
    <t>( in million IDR)</t>
  </si>
  <si>
    <t>RM + SUBKON</t>
  </si>
  <si>
    <t>WIP</t>
  </si>
  <si>
    <t>FG</t>
  </si>
  <si>
    <t>Sub Mat :</t>
  </si>
  <si>
    <t>Bahan Kimia</t>
  </si>
  <si>
    <t>Bahan Pembantu</t>
  </si>
  <si>
    <t>Sparepart</t>
  </si>
  <si>
    <t>Total</t>
  </si>
  <si>
    <t>Saldo Laba :</t>
  </si>
  <si>
    <t>DH</t>
  </si>
  <si>
    <t>Grand Total</t>
  </si>
  <si>
    <t>DOH INV</t>
  </si>
  <si>
    <t>DOH AR</t>
  </si>
  <si>
    <t>DOH AP</t>
  </si>
  <si>
    <t>Current Ratio (CA/CL)</t>
  </si>
  <si>
    <t>Quick Acid (CA-INV/CL)</t>
  </si>
  <si>
    <t>Equity ratio (E/TA)</t>
  </si>
  <si>
    <t>Debt to Equity (TL/E)</t>
  </si>
  <si>
    <t>Net Worth (TA-CL)</t>
  </si>
  <si>
    <t>Covenant</t>
  </si>
  <si>
    <t>Chitose Induk ;</t>
  </si>
  <si>
    <t>- Afiliasi</t>
  </si>
  <si>
    <t xml:space="preserve">- Pihak ketiga </t>
  </si>
  <si>
    <t>DATA AR (konsol)</t>
  </si>
  <si>
    <t>min</t>
  </si>
  <si>
    <t>Average</t>
  </si>
  <si>
    <t>Dec</t>
  </si>
  <si>
    <t xml:space="preserve">  </t>
  </si>
  <si>
    <t>Sales Lokal (DH)</t>
  </si>
  <si>
    <t>NSB</t>
  </si>
  <si>
    <t>Export</t>
  </si>
  <si>
    <t>Project</t>
  </si>
  <si>
    <t>Belum ditentukan penggunaannya</t>
  </si>
  <si>
    <t>Ditentukan penggunaannya</t>
  </si>
  <si>
    <t>Proyeksi</t>
  </si>
  <si>
    <t>BEP</t>
  </si>
  <si>
    <t>Selisih</t>
  </si>
  <si>
    <t>Bagian utang pembiayaan konsumen yang jatuh tempo dalam waktu satu tahun</t>
  </si>
  <si>
    <t>Bagian utang sewa pembiayaan yang jatuh tempo dalam waktu satu tahun</t>
  </si>
  <si>
    <t>maks</t>
  </si>
  <si>
    <t>2025</t>
  </si>
  <si>
    <t>YTD Jan 2025</t>
  </si>
  <si>
    <t>COGS</t>
  </si>
  <si>
    <t>Sales from Import Goods (DH)</t>
  </si>
  <si>
    <t>Direct sales</t>
  </si>
  <si>
    <t>Feb</t>
  </si>
  <si>
    <t>YTD Feb 2025</t>
  </si>
  <si>
    <t>Mar</t>
  </si>
  <si>
    <t>YTD Mar 2025</t>
  </si>
  <si>
    <t>DOH Inventory</t>
  </si>
  <si>
    <t>Apr</t>
  </si>
  <si>
    <t>YTD Apr 2025</t>
  </si>
  <si>
    <t>May</t>
  </si>
  <si>
    <t>YTD May 2025</t>
  </si>
  <si>
    <t>Jun</t>
  </si>
  <si>
    <t>YTD Jun 2025</t>
  </si>
  <si>
    <t>Jul</t>
  </si>
  <si>
    <t>YTD Jul 2025</t>
  </si>
  <si>
    <t>Aug</t>
  </si>
  <si>
    <t>YTD Aug 2025</t>
  </si>
  <si>
    <t>induk</t>
  </si>
  <si>
    <t>Sep</t>
  </si>
  <si>
    <t>YTD Sep 2025</t>
  </si>
  <si>
    <t>Oct</t>
  </si>
  <si>
    <t>YTD Oct 2025</t>
  </si>
  <si>
    <t>Nov</t>
  </si>
  <si>
    <t>YTD Nov 2025</t>
  </si>
  <si>
    <t>YTD Dec 25</t>
  </si>
  <si>
    <t>YTD Dec 24</t>
  </si>
  <si>
    <t xml:space="preserve">YTD Dec 25 </t>
  </si>
  <si>
    <t>YTD Dec 2025</t>
  </si>
  <si>
    <t>Dec-Nov'25</t>
  </si>
  <si>
    <t>Dec25-Dec24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</si>
</sst>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_(* #,##0.00_);_(* \(#,##0.00\);_(* &quot;-&quot;_);_(@_)"/>
    <numFmt numFmtId="168" formatCode="_(* #,##0.0000000_);_(* \(#,##0.0000000\);_(* &quot;-&quot;??_);_(@_)"/>
    <numFmt numFmtId="169" formatCode="_(* #,##0.0_);_(* \(#,##0.0\);_(* &quot;-&quot;_);_(@_)"/>
    <numFmt numFmtId="170" formatCode="0.0%"/>
  </numFmts>
  <fonts count="64"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charset val="1"/>
      <scheme val="minor"/>
    </font>
    <font>
      <sz val="10"/>
      <name val="Arial"/>
      <family val="2"/>
    </font>
    <font>
      <sz val="10"/>
      <name val="Tahoma"/>
      <family val="2"/>
    </font>
    <font>
      <sz val="11"/>
      <name val="Calibri"/>
      <family val="2"/>
      <scheme val="minor"/>
    </font>
    <font>
      <b/>
      <sz val="9"/>
      <color indexed="81"/>
      <name val="Tahoma"/>
      <family val="2"/>
    </font>
    <font>
      <b/>
      <sz val="9"/>
      <name val="Arial"/>
      <family val="2"/>
    </font>
    <font>
      <sz val="9"/>
      <name val="Arial"/>
      <family val="2"/>
    </font>
    <font>
      <b/>
      <sz val="10"/>
      <name val="Arial"/>
      <family val="2"/>
    </font>
    <font>
      <sz val="11"/>
      <color rgb="FFFF0000"/>
      <name val="Calibri"/>
      <family val="2"/>
      <charset val="1"/>
      <scheme val="minor"/>
    </font>
    <font>
      <i/>
      <sz val="11"/>
      <color rgb="FFFF0000"/>
      <name val="Calibri"/>
      <family val="2"/>
      <scheme val="minor"/>
    </font>
    <font>
      <sz val="11"/>
      <color indexed="8"/>
      <name val="Calibri"/>
      <family val="2"/>
    </font>
    <font>
      <i/>
      <sz val="8"/>
      <color rgb="FFFF0000"/>
      <name val="Calibri"/>
      <family val="2"/>
      <scheme val="minor"/>
    </font>
    <font>
      <i/>
      <sz val="11"/>
      <color theme="1"/>
      <name val="Calibri"/>
      <family val="2"/>
      <scheme val="minor"/>
    </font>
    <font>
      <b/>
      <sz val="11"/>
      <color theme="1"/>
      <name val="Calibri"/>
      <family val="2"/>
      <charset val="1"/>
      <scheme val="minor"/>
    </font>
    <font>
      <sz val="11"/>
      <name val="Calibri"/>
      <family val="2"/>
      <charset val="1"/>
      <scheme val="minor"/>
    </font>
    <font>
      <b/>
      <sz val="11"/>
      <name val="Calibri"/>
      <family val="2"/>
      <scheme val="minor"/>
    </font>
    <font>
      <sz val="9"/>
      <color indexed="81"/>
      <name val="Tahoma"/>
      <family val="2"/>
    </font>
    <font>
      <b/>
      <i/>
      <sz val="12"/>
      <name val="Calibri"/>
      <family val="2"/>
      <scheme val="minor"/>
    </font>
    <font>
      <i/>
      <sz val="11"/>
      <name val="Calibri"/>
      <family val="2"/>
      <scheme val="minor"/>
    </font>
    <font>
      <i/>
      <sz val="11"/>
      <color theme="8"/>
      <name val="Calibri"/>
      <family val="2"/>
      <scheme val="minor"/>
    </font>
    <font>
      <sz val="11"/>
      <color theme="0"/>
      <name val="Calibri"/>
      <family val="2"/>
      <charset val="1"/>
      <scheme val="minor"/>
    </font>
    <font>
      <i/>
      <sz val="11"/>
      <color theme="0"/>
      <name val="Calibri"/>
      <family val="2"/>
      <charset val="1"/>
      <scheme val="minor"/>
    </font>
    <font>
      <b/>
      <sz val="11"/>
      <color theme="0"/>
      <name val="Calibri"/>
      <family val="2"/>
      <scheme val="minor"/>
    </font>
    <font>
      <sz val="11"/>
      <color theme="0"/>
      <name val="Calibri"/>
      <family val="2"/>
      <scheme val="minor"/>
    </font>
    <font>
      <i/>
      <sz val="8"/>
      <color theme="0"/>
      <name val="Calibri"/>
      <family val="2"/>
      <scheme val="minor"/>
    </font>
    <font>
      <b/>
      <sz val="11"/>
      <color theme="0"/>
      <name val="Calibri"/>
      <family val="2"/>
      <charset val="1"/>
      <scheme val="minor"/>
    </font>
    <font>
      <b/>
      <sz val="11"/>
      <name val="Calibri"/>
      <family val="2"/>
      <charset val="1"/>
      <scheme val="minor"/>
    </font>
    <font>
      <sz val="9"/>
      <color indexed="81"/>
      <name val="Tahoma"/>
      <charset val="1"/>
    </font>
  </fonts>
  <fills count="1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right/>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0">
    <xf numFmtId="0" fontId="0" fillId="0" borderId="0"/>
    <xf numFmtId="43" fontId="36" fillId="0" borderId="0" applyFont="0" applyFill="0" applyBorder="0" applyAlignment="0" applyProtection="0"/>
    <xf numFmtId="41" fontId="36" fillId="0" borderId="0" applyFont="0" applyFill="0" applyBorder="0" applyAlignment="0" applyProtection="0"/>
    <xf numFmtId="9" fontId="36" fillId="0" borderId="0" applyFont="0" applyFill="0" applyBorder="0" applyAlignment="0" applyProtection="0"/>
    <xf numFmtId="0" fontId="37" fillId="0" borderId="0"/>
    <xf numFmtId="0" fontId="38" fillId="0" borderId="0"/>
    <xf numFmtId="0" fontId="37" fillId="0" borderId="0"/>
    <xf numFmtId="0" fontId="33" fillId="0" borderId="0"/>
    <xf numFmtId="43" fontId="33" fillId="0" borderId="0" applyFont="0" applyFill="0" applyBorder="0" applyAlignment="0" applyProtection="0"/>
    <xf numFmtId="43" fontId="37" fillId="0" borderId="0" applyFont="0" applyFill="0" applyBorder="0" applyAlignment="0" applyProtection="0"/>
    <xf numFmtId="9" fontId="37" fillId="0" borderId="0" applyFont="0" applyFill="0" applyBorder="0" applyAlignment="0" applyProtection="0"/>
    <xf numFmtId="164" fontId="33" fillId="0" borderId="0" applyFont="0" applyFill="0" applyBorder="0" applyAlignment="0" applyProtection="0"/>
    <xf numFmtId="9" fontId="33"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1" fontId="36" fillId="0" borderId="0" applyFont="0" applyFill="0" applyBorder="0" applyAlignment="0" applyProtection="0"/>
    <xf numFmtId="0" fontId="31" fillId="0" borderId="0"/>
    <xf numFmtId="43"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0" fontId="31" fillId="0" borderId="0"/>
    <xf numFmtId="0" fontId="31" fillId="0" borderId="0"/>
    <xf numFmtId="164" fontId="31" fillId="0" borderId="0" applyFont="0" applyFill="0" applyBorder="0" applyAlignment="0" applyProtection="0"/>
    <xf numFmtId="41" fontId="37" fillId="0" borderId="0" applyFont="0" applyFill="0" applyBorder="0" applyAlignment="0" applyProtection="0"/>
    <xf numFmtId="0" fontId="46" fillId="0" borderId="0"/>
    <xf numFmtId="41" fontId="46" fillId="0" borderId="0" applyFont="0" applyFill="0" applyBorder="0" applyAlignment="0" applyProtection="0"/>
    <xf numFmtId="0" fontId="37" fillId="0" borderId="0"/>
    <xf numFmtId="0" fontId="37" fillId="0" borderId="0"/>
    <xf numFmtId="43" fontId="37" fillId="0" borderId="0" applyFont="0" applyFill="0" applyBorder="0" applyAlignment="0" applyProtection="0"/>
    <xf numFmtId="9" fontId="46" fillId="0" borderId="0" applyFont="0" applyFill="0" applyBorder="0" applyAlignment="0" applyProtection="0"/>
    <xf numFmtId="165" fontId="46" fillId="0" borderId="0" applyFont="0" applyFill="0" applyBorder="0" applyAlignment="0" applyProtection="0"/>
    <xf numFmtId="0" fontId="37" fillId="0" borderId="0"/>
    <xf numFmtId="41" fontId="37" fillId="0" borderId="0" applyFont="0" applyFill="0" applyBorder="0" applyAlignment="0" applyProtection="0"/>
    <xf numFmtId="0" fontId="30" fillId="0" borderId="0"/>
    <xf numFmtId="43" fontId="30" fillId="0" borderId="0" applyFont="0" applyFill="0" applyBorder="0" applyAlignment="0" applyProtection="0"/>
    <xf numFmtId="164" fontId="30" fillId="0" borderId="0" applyFont="0" applyFill="0" applyBorder="0" applyAlignment="0" applyProtection="0"/>
    <xf numFmtId="9"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30" fillId="0" borderId="0"/>
    <xf numFmtId="43" fontId="30" fillId="0" borderId="0" applyFont="0" applyFill="0" applyBorder="0" applyAlignment="0" applyProtection="0"/>
    <xf numFmtId="164" fontId="30" fillId="0" borderId="0" applyFont="0" applyFill="0" applyBorder="0" applyAlignment="0" applyProtection="0"/>
    <xf numFmtId="9"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30" fillId="0" borderId="0"/>
    <xf numFmtId="0" fontId="30" fillId="0" borderId="0"/>
    <xf numFmtId="164" fontId="30" fillId="0" borderId="0" applyFont="0" applyFill="0" applyBorder="0" applyAlignment="0" applyProtection="0"/>
  </cellStyleXfs>
  <cellXfs count="638">
    <xf numFmtId="0" fontId="0" fillId="0" borderId="0" xfId="0"/>
    <xf numFmtId="0" fontId="0" fillId="0" borderId="0" xfId="0" applyFill="1"/>
    <xf numFmtId="166" fontId="0" fillId="0" borderId="0" xfId="1" applyNumberFormat="1" applyFont="1"/>
    <xf numFmtId="41" fontId="0" fillId="0" borderId="0" xfId="2" applyFont="1"/>
    <xf numFmtId="0" fontId="35" fillId="0" borderId="0" xfId="0" applyFont="1"/>
    <xf numFmtId="41" fontId="0" fillId="0" borderId="0" xfId="0" applyNumberFormat="1"/>
    <xf numFmtId="166" fontId="0" fillId="0" borderId="0" xfId="0" applyNumberFormat="1"/>
    <xf numFmtId="9" fontId="0" fillId="0" borderId="0" xfId="3" applyFont="1"/>
    <xf numFmtId="0" fontId="35" fillId="0" borderId="0" xfId="0" quotePrefix="1" applyFont="1"/>
    <xf numFmtId="41" fontId="0" fillId="0" borderId="14" xfId="2" applyFont="1" applyBorder="1" applyAlignment="1">
      <alignment horizontal="center"/>
    </xf>
    <xf numFmtId="41" fontId="0" fillId="0" borderId="15" xfId="2" applyFont="1" applyBorder="1" applyAlignment="1">
      <alignment horizontal="center"/>
    </xf>
    <xf numFmtId="9" fontId="0" fillId="0" borderId="16" xfId="3" applyFont="1" applyBorder="1" applyAlignment="1">
      <alignment horizontal="center"/>
    </xf>
    <xf numFmtId="0" fontId="0" fillId="0" borderId="17" xfId="0" applyBorder="1" applyAlignment="1">
      <alignment horizontal="center" vertical="center"/>
    </xf>
    <xf numFmtId="41" fontId="0" fillId="0" borderId="18" xfId="2" applyFont="1" applyBorder="1" applyAlignment="1">
      <alignment horizontal="center"/>
    </xf>
    <xf numFmtId="41" fontId="0" fillId="0" borderId="19" xfId="2" applyFont="1" applyBorder="1" applyAlignment="1">
      <alignment horizontal="center"/>
    </xf>
    <xf numFmtId="9" fontId="0" fillId="0" borderId="20" xfId="3" applyFont="1" applyBorder="1" applyAlignment="1">
      <alignment horizontal="center"/>
    </xf>
    <xf numFmtId="0" fontId="0" fillId="0" borderId="17" xfId="0" quotePrefix="1" applyBorder="1"/>
    <xf numFmtId="0" fontId="0" fillId="0" borderId="17" xfId="0" applyBorder="1"/>
    <xf numFmtId="41" fontId="0" fillId="0" borderId="23" xfId="2" applyFont="1" applyBorder="1"/>
    <xf numFmtId="41" fontId="0" fillId="0" borderId="5" xfId="2" applyFont="1" applyBorder="1"/>
    <xf numFmtId="9" fontId="34" fillId="0" borderId="3" xfId="3" applyFont="1" applyBorder="1"/>
    <xf numFmtId="10" fontId="0" fillId="0" borderId="17" xfId="3" applyNumberFormat="1" applyFont="1" applyBorder="1"/>
    <xf numFmtId="10" fontId="0" fillId="0" borderId="0" xfId="3" applyNumberFormat="1" applyFont="1"/>
    <xf numFmtId="9" fontId="34" fillId="0" borderId="27" xfId="3" applyFont="1" applyBorder="1"/>
    <xf numFmtId="0" fontId="33" fillId="0" borderId="0" xfId="7"/>
    <xf numFmtId="0" fontId="33" fillId="0" borderId="0" xfId="7" applyAlignment="1">
      <alignment horizontal="center"/>
    </xf>
    <xf numFmtId="0" fontId="35" fillId="0" borderId="0" xfId="7" applyFont="1"/>
    <xf numFmtId="0" fontId="35" fillId="0" borderId="33" xfId="7" applyFont="1" applyBorder="1"/>
    <xf numFmtId="0" fontId="35" fillId="0" borderId="34" xfId="7" applyFont="1" applyBorder="1"/>
    <xf numFmtId="0" fontId="33" fillId="0" borderId="21" xfId="7" applyBorder="1"/>
    <xf numFmtId="0" fontId="33" fillId="0" borderId="20" xfId="7" applyBorder="1"/>
    <xf numFmtId="0" fontId="33" fillId="0" borderId="36" xfId="7" applyBorder="1"/>
    <xf numFmtId="41" fontId="35" fillId="0" borderId="37" xfId="7" applyNumberFormat="1" applyFont="1" applyBorder="1"/>
    <xf numFmtId="0" fontId="35" fillId="0" borderId="36" xfId="7" applyFont="1" applyBorder="1"/>
    <xf numFmtId="0" fontId="35" fillId="0" borderId="20" xfId="7" applyFont="1" applyBorder="1"/>
    <xf numFmtId="166" fontId="0" fillId="0" borderId="38" xfId="8" applyNumberFormat="1" applyFont="1" applyBorder="1"/>
    <xf numFmtId="0" fontId="33" fillId="0" borderId="40" xfId="7" applyBorder="1"/>
    <xf numFmtId="0" fontId="33" fillId="0" borderId="18" xfId="7" applyBorder="1"/>
    <xf numFmtId="41" fontId="33" fillId="0" borderId="3" xfId="2" applyFont="1" applyBorder="1"/>
    <xf numFmtId="41" fontId="33" fillId="0" borderId="2" xfId="2" applyFont="1" applyBorder="1"/>
    <xf numFmtId="41" fontId="33" fillId="0" borderId="21" xfId="2" applyFont="1" applyBorder="1"/>
    <xf numFmtId="0" fontId="33" fillId="0" borderId="41" xfId="7" applyBorder="1"/>
    <xf numFmtId="0" fontId="35" fillId="0" borderId="42" xfId="7" applyFont="1" applyBorder="1"/>
    <xf numFmtId="17" fontId="33" fillId="0" borderId="43" xfId="7" applyNumberFormat="1" applyBorder="1" applyAlignment="1">
      <alignment horizontal="center"/>
    </xf>
    <xf numFmtId="17" fontId="33" fillId="0" borderId="32" xfId="7" applyNumberFormat="1" applyBorder="1" applyAlignment="1">
      <alignment horizontal="center"/>
    </xf>
    <xf numFmtId="0" fontId="35" fillId="0" borderId="0" xfId="7" quotePrefix="1" applyFont="1"/>
    <xf numFmtId="166" fontId="41" fillId="4" borderId="5" xfId="9" applyNumberFormat="1" applyFont="1" applyFill="1" applyBorder="1" applyAlignment="1">
      <alignment horizontal="left"/>
    </xf>
    <xf numFmtId="166" fontId="41" fillId="4" borderId="5" xfId="9" applyNumberFormat="1" applyFont="1" applyFill="1" applyBorder="1" applyAlignment="1">
      <alignment horizontal="center"/>
    </xf>
    <xf numFmtId="0" fontId="37" fillId="0" borderId="0" xfId="0" applyFont="1" applyFill="1"/>
    <xf numFmtId="166" fontId="41" fillId="0" borderId="5" xfId="9" applyNumberFormat="1" applyFont="1" applyBorder="1" applyAlignment="1">
      <alignment horizontal="center"/>
    </xf>
    <xf numFmtId="166" fontId="42" fillId="0" borderId="5" xfId="9" applyNumberFormat="1" applyFont="1" applyBorder="1" applyAlignment="1">
      <alignment horizontal="left"/>
    </xf>
    <xf numFmtId="166" fontId="42" fillId="0" borderId="5" xfId="9" applyNumberFormat="1" applyFont="1" applyBorder="1"/>
    <xf numFmtId="10" fontId="41" fillId="0" borderId="5" xfId="10" applyNumberFormat="1" applyFont="1" applyBorder="1"/>
    <xf numFmtId="9" fontId="41" fillId="0" borderId="5" xfId="10" applyNumberFormat="1" applyFont="1" applyBorder="1"/>
    <xf numFmtId="9" fontId="41" fillId="3" borderId="5" xfId="10" applyNumberFormat="1" applyFont="1" applyFill="1" applyBorder="1"/>
    <xf numFmtId="10" fontId="42" fillId="6" borderId="5" xfId="10" applyNumberFormat="1" applyFont="1" applyFill="1" applyBorder="1" applyAlignment="1">
      <alignment horizontal="left"/>
    </xf>
    <xf numFmtId="166" fontId="43" fillId="6" borderId="5" xfId="9" applyNumberFormat="1" applyFont="1" applyFill="1" applyBorder="1"/>
    <xf numFmtId="166" fontId="42" fillId="6" borderId="5" xfId="9" applyNumberFormat="1" applyFont="1" applyFill="1" applyBorder="1"/>
    <xf numFmtId="166" fontId="42" fillId="6" borderId="5" xfId="9" applyNumberFormat="1" applyFont="1" applyFill="1" applyBorder="1" applyAlignment="1">
      <alignment horizontal="left"/>
    </xf>
    <xf numFmtId="166" fontId="42" fillId="2" borderId="5" xfId="9" applyNumberFormat="1" applyFont="1" applyFill="1" applyBorder="1"/>
    <xf numFmtId="166" fontId="41" fillId="6" borderId="5" xfId="9" applyNumberFormat="1" applyFont="1" applyFill="1" applyBorder="1"/>
    <xf numFmtId="166" fontId="41" fillId="6" borderId="5" xfId="9" applyNumberFormat="1" applyFont="1" applyFill="1" applyBorder="1" applyAlignment="1">
      <alignment horizontal="left"/>
    </xf>
    <xf numFmtId="43" fontId="42" fillId="6" borderId="5" xfId="9" applyNumberFormat="1" applyFont="1" applyFill="1" applyBorder="1"/>
    <xf numFmtId="0" fontId="0" fillId="0" borderId="0" xfId="0" applyAlignment="1">
      <alignment horizontal="left"/>
    </xf>
    <xf numFmtId="41" fontId="33" fillId="0" borderId="40" xfId="2" applyFont="1" applyBorder="1"/>
    <xf numFmtId="43" fontId="35" fillId="0" borderId="0" xfId="1" applyFont="1"/>
    <xf numFmtId="43" fontId="0" fillId="0" borderId="0" xfId="1" applyFont="1"/>
    <xf numFmtId="43" fontId="35" fillId="0" borderId="0" xfId="1" quotePrefix="1" applyFont="1"/>
    <xf numFmtId="43" fontId="39" fillId="0" borderId="0" xfId="1" applyFont="1"/>
    <xf numFmtId="0" fontId="35" fillId="0" borderId="42" xfId="0" applyFont="1" applyBorder="1"/>
    <xf numFmtId="0" fontId="35" fillId="0" borderId="36" xfId="0" applyFont="1" applyBorder="1"/>
    <xf numFmtId="0" fontId="35" fillId="0" borderId="34" xfId="0" applyFont="1" applyBorder="1"/>
    <xf numFmtId="166" fontId="35" fillId="0" borderId="31" xfId="1" applyNumberFormat="1" applyFont="1" applyBorder="1"/>
    <xf numFmtId="0" fontId="35" fillId="0" borderId="3" xfId="0" applyFont="1" applyBorder="1"/>
    <xf numFmtId="41" fontId="35" fillId="0" borderId="31" xfId="0" applyNumberFormat="1" applyFont="1" applyBorder="1"/>
    <xf numFmtId="0" fontId="0" fillId="0" borderId="0" xfId="0" applyBorder="1"/>
    <xf numFmtId="0" fontId="35" fillId="0" borderId="0" xfId="0" applyFont="1" applyBorder="1"/>
    <xf numFmtId="43" fontId="36" fillId="0" borderId="0" xfId="1" applyFont="1"/>
    <xf numFmtId="43" fontId="36" fillId="0" borderId="17" xfId="1" applyFont="1" applyBorder="1"/>
    <xf numFmtId="166" fontId="36" fillId="0" borderId="21" xfId="1" applyNumberFormat="1" applyFont="1" applyBorder="1"/>
    <xf numFmtId="166" fontId="36" fillId="0" borderId="3" xfId="1" applyNumberFormat="1" applyFont="1" applyBorder="1"/>
    <xf numFmtId="0" fontId="45" fillId="0" borderId="0" xfId="0" applyFont="1"/>
    <xf numFmtId="166" fontId="35" fillId="0" borderId="0" xfId="1" applyNumberFormat="1" applyFont="1" applyBorder="1"/>
    <xf numFmtId="166" fontId="33" fillId="0" borderId="0" xfId="1" applyNumberFormat="1" applyFont="1"/>
    <xf numFmtId="166" fontId="33" fillId="0" borderId="0" xfId="1" applyNumberFormat="1" applyFont="1" applyBorder="1"/>
    <xf numFmtId="166" fontId="45" fillId="0" borderId="0" xfId="1" applyNumberFormat="1" applyFont="1" applyBorder="1"/>
    <xf numFmtId="166" fontId="0" fillId="0" borderId="32" xfId="1" applyNumberFormat="1" applyFont="1" applyBorder="1" applyAlignment="1">
      <alignment horizontal="center"/>
    </xf>
    <xf numFmtId="41" fontId="34" fillId="0" borderId="21" xfId="2" applyFont="1" applyBorder="1"/>
    <xf numFmtId="0" fontId="33" fillId="0" borderId="0" xfId="7" applyFill="1"/>
    <xf numFmtId="166" fontId="35" fillId="0" borderId="32" xfId="11" applyNumberFormat="1" applyFont="1" applyFill="1" applyBorder="1"/>
    <xf numFmtId="164" fontId="35" fillId="0" borderId="26" xfId="11" applyFont="1" applyFill="1" applyBorder="1"/>
    <xf numFmtId="166" fontId="33" fillId="0" borderId="0" xfId="1" applyNumberFormat="1" applyFont="1" applyFill="1"/>
    <xf numFmtId="166" fontId="33" fillId="0" borderId="0" xfId="1" applyNumberFormat="1" applyFont="1" applyFill="1" applyBorder="1"/>
    <xf numFmtId="166" fontId="33" fillId="0" borderId="0" xfId="1" applyNumberFormat="1" applyFont="1" applyFill="1" applyBorder="1" applyAlignment="1">
      <alignment horizontal="center" vertical="center" wrapText="1"/>
    </xf>
    <xf numFmtId="166" fontId="33" fillId="0" borderId="0" xfId="1" applyNumberFormat="1" applyFont="1" applyFill="1" applyBorder="1" applyAlignment="1">
      <alignment horizontal="center" vertical="center"/>
    </xf>
    <xf numFmtId="166" fontId="35" fillId="0" borderId="0" xfId="1" applyNumberFormat="1" applyFont="1" applyFill="1" applyBorder="1"/>
    <xf numFmtId="0" fontId="33" fillId="0" borderId="17" xfId="7" applyFill="1" applyBorder="1"/>
    <xf numFmtId="0" fontId="39" fillId="0" borderId="13" xfId="7" applyFont="1" applyFill="1" applyBorder="1"/>
    <xf numFmtId="0" fontId="35" fillId="0" borderId="13" xfId="7" applyFont="1" applyFill="1" applyBorder="1"/>
    <xf numFmtId="0" fontId="33" fillId="0" borderId="46" xfId="7" applyNumberFormat="1" applyFill="1" applyBorder="1"/>
    <xf numFmtId="41" fontId="0" fillId="0" borderId="0" xfId="2" applyFont="1" applyFill="1"/>
    <xf numFmtId="166" fontId="0" fillId="0" borderId="0" xfId="2" applyNumberFormat="1" applyFont="1" applyFill="1"/>
    <xf numFmtId="9" fontId="0" fillId="0" borderId="0" xfId="3" applyFont="1" applyFill="1"/>
    <xf numFmtId="41" fontId="0" fillId="0" borderId="15" xfId="2" applyFont="1" applyFill="1" applyBorder="1" applyAlignment="1">
      <alignment horizontal="center"/>
    </xf>
    <xf numFmtId="41" fontId="0" fillId="0" borderId="2" xfId="2" applyFont="1" applyFill="1" applyBorder="1"/>
    <xf numFmtId="41" fontId="34" fillId="0" borderId="2" xfId="2" applyFont="1" applyFill="1" applyBorder="1"/>
    <xf numFmtId="41" fontId="45" fillId="0" borderId="0" xfId="0" applyNumberFormat="1" applyFont="1"/>
    <xf numFmtId="41" fontId="34" fillId="0" borderId="3" xfId="2" applyFont="1" applyBorder="1"/>
    <xf numFmtId="166" fontId="0" fillId="0" borderId="0" xfId="1" applyNumberFormat="1" applyFont="1"/>
    <xf numFmtId="9" fontId="0" fillId="0" borderId="0" xfId="3" applyFont="1"/>
    <xf numFmtId="41" fontId="0" fillId="0" borderId="21" xfId="2" applyFont="1" applyBorder="1"/>
    <xf numFmtId="41" fontId="0" fillId="0" borderId="3" xfId="2" applyFont="1" applyBorder="1"/>
    <xf numFmtId="9" fontId="0" fillId="0" borderId="17" xfId="3" applyFont="1" applyBorder="1"/>
    <xf numFmtId="9" fontId="34" fillId="0" borderId="21" xfId="3" applyFont="1" applyBorder="1"/>
    <xf numFmtId="9" fontId="0" fillId="0" borderId="13" xfId="3" applyFont="1" applyBorder="1"/>
    <xf numFmtId="9" fontId="34" fillId="0" borderId="26" xfId="3" applyFont="1" applyBorder="1"/>
    <xf numFmtId="41" fontId="35" fillId="0" borderId="7" xfId="2" applyFont="1" applyBorder="1"/>
    <xf numFmtId="41" fontId="0" fillId="0" borderId="2" xfId="2" applyFont="1" applyBorder="1"/>
    <xf numFmtId="41" fontId="0" fillId="0" borderId="6" xfId="2" applyFont="1" applyBorder="1"/>
    <xf numFmtId="41" fontId="35" fillId="0" borderId="31" xfId="2" applyFont="1" applyBorder="1"/>
    <xf numFmtId="41" fontId="35" fillId="0" borderId="2" xfId="2" applyFont="1" applyBorder="1"/>
    <xf numFmtId="166" fontId="45" fillId="0" borderId="0" xfId="1" applyNumberFormat="1" applyFont="1"/>
    <xf numFmtId="166" fontId="39" fillId="0" borderId="0" xfId="1" applyNumberFormat="1" applyFont="1" applyFill="1" applyBorder="1"/>
    <xf numFmtId="9" fontId="34" fillId="0" borderId="21" xfId="3" applyFont="1" applyFill="1" applyBorder="1"/>
    <xf numFmtId="9" fontId="34" fillId="0" borderId="2" xfId="3" applyFont="1" applyFill="1" applyBorder="1"/>
    <xf numFmtId="41" fontId="47" fillId="0" borderId="0" xfId="2" applyFont="1" applyFill="1"/>
    <xf numFmtId="41" fontId="47" fillId="0" borderId="0" xfId="2" applyNumberFormat="1" applyFont="1" applyFill="1"/>
    <xf numFmtId="166" fontId="47" fillId="0" borderId="0" xfId="1" applyNumberFormat="1" applyFont="1" applyFill="1"/>
    <xf numFmtId="166" fontId="47" fillId="0" borderId="0" xfId="2" applyNumberFormat="1" applyFont="1" applyFill="1"/>
    <xf numFmtId="166" fontId="47" fillId="0" borderId="0" xfId="1" applyNumberFormat="1" applyFont="1" applyFill="1" applyBorder="1"/>
    <xf numFmtId="0" fontId="48" fillId="0" borderId="0" xfId="7" applyFont="1" applyFill="1"/>
    <xf numFmtId="41" fontId="47" fillId="0" borderId="0" xfId="2" applyFont="1"/>
    <xf numFmtId="41" fontId="47" fillId="0" borderId="0" xfId="2" applyNumberFormat="1" applyFont="1"/>
    <xf numFmtId="166" fontId="47" fillId="0" borderId="0" xfId="1" applyNumberFormat="1" applyFont="1"/>
    <xf numFmtId="166" fontId="47" fillId="0" borderId="0" xfId="2" applyNumberFormat="1" applyFont="1"/>
    <xf numFmtId="166" fontId="47" fillId="0" borderId="0" xfId="1" applyNumberFormat="1" applyFont="1" applyBorder="1"/>
    <xf numFmtId="0" fontId="47" fillId="0" borderId="0" xfId="7" applyFont="1"/>
    <xf numFmtId="41" fontId="47" fillId="0" borderId="0" xfId="7" applyNumberFormat="1" applyFont="1"/>
    <xf numFmtId="0" fontId="39" fillId="0" borderId="17" xfId="7" applyFont="1" applyFill="1" applyBorder="1"/>
    <xf numFmtId="0" fontId="35" fillId="0" borderId="57" xfId="0" applyFont="1" applyBorder="1"/>
    <xf numFmtId="166" fontId="35" fillId="0" borderId="5" xfId="0" applyNumberFormat="1" applyFont="1" applyBorder="1"/>
    <xf numFmtId="166" fontId="35" fillId="0" borderId="5" xfId="1" applyNumberFormat="1" applyFont="1" applyBorder="1"/>
    <xf numFmtId="41" fontId="35" fillId="0" borderId="5" xfId="0" applyNumberFormat="1" applyFont="1" applyBorder="1"/>
    <xf numFmtId="9" fontId="0" fillId="0" borderId="35" xfId="3" applyFont="1" applyBorder="1"/>
    <xf numFmtId="9" fontId="0" fillId="0" borderId="56" xfId="3" applyFont="1" applyBorder="1"/>
    <xf numFmtId="9" fontId="34" fillId="0" borderId="35" xfId="3" applyFont="1" applyBorder="1"/>
    <xf numFmtId="9" fontId="34" fillId="0" borderId="45" xfId="3" applyFont="1" applyBorder="1"/>
    <xf numFmtId="0" fontId="35" fillId="0" borderId="57" xfId="7" applyFont="1" applyBorder="1"/>
    <xf numFmtId="0" fontId="33" fillId="0" borderId="25" xfId="7" applyBorder="1"/>
    <xf numFmtId="41" fontId="35" fillId="0" borderId="5" xfId="2" applyFont="1" applyBorder="1"/>
    <xf numFmtId="0" fontId="35" fillId="0" borderId="25" xfId="7" applyFont="1" applyBorder="1"/>
    <xf numFmtId="43" fontId="35" fillId="0" borderId="17" xfId="1" applyFont="1" applyBorder="1"/>
    <xf numFmtId="43" fontId="35" fillId="0" borderId="22" xfId="1" applyFont="1" applyBorder="1"/>
    <xf numFmtId="43" fontId="36" fillId="6" borderId="10" xfId="1" applyFont="1" applyFill="1" applyBorder="1" applyAlignment="1"/>
    <xf numFmtId="43" fontId="36" fillId="6" borderId="12" xfId="1" applyFont="1" applyFill="1" applyBorder="1" applyAlignment="1"/>
    <xf numFmtId="43" fontId="36" fillId="0" borderId="14" xfId="1" applyFont="1" applyBorder="1" applyAlignment="1">
      <alignment horizontal="center"/>
    </xf>
    <xf numFmtId="43" fontId="36" fillId="0" borderId="15" xfId="1" applyFont="1" applyBorder="1" applyAlignment="1">
      <alignment horizontal="center"/>
    </xf>
    <xf numFmtId="9" fontId="36" fillId="5" borderId="55" xfId="3" applyFont="1" applyFill="1" applyBorder="1" applyAlignment="1">
      <alignment horizontal="center"/>
    </xf>
    <xf numFmtId="43" fontId="36" fillId="0" borderId="9" xfId="1" applyFont="1" applyBorder="1"/>
    <xf numFmtId="43" fontId="36" fillId="0" borderId="3" xfId="1" applyFont="1" applyBorder="1"/>
    <xf numFmtId="9" fontId="36" fillId="5" borderId="35" xfId="3" applyFont="1" applyFill="1" applyBorder="1"/>
    <xf numFmtId="43" fontId="36" fillId="0" borderId="21" xfId="1" applyFont="1" applyBorder="1"/>
    <xf numFmtId="43" fontId="36" fillId="0" borderId="2" xfId="1" applyFont="1" applyBorder="1"/>
    <xf numFmtId="43" fontId="49" fillId="0" borderId="17" xfId="1" applyFont="1" applyBorder="1"/>
    <xf numFmtId="43" fontId="49" fillId="0" borderId="22" xfId="1" applyFont="1" applyBorder="1"/>
    <xf numFmtId="166" fontId="36" fillId="0" borderId="23" xfId="1" applyNumberFormat="1" applyFont="1" applyBorder="1"/>
    <xf numFmtId="9" fontId="36" fillId="5" borderId="56" xfId="3" applyFont="1" applyFill="1" applyBorder="1"/>
    <xf numFmtId="166" fontId="36" fillId="0" borderId="24" xfId="1" applyNumberFormat="1" applyFont="1" applyBorder="1"/>
    <xf numFmtId="9" fontId="36" fillId="0" borderId="17" xfId="3" applyFont="1" applyBorder="1"/>
    <xf numFmtId="9" fontId="44" fillId="0" borderId="21" xfId="3" applyFont="1" applyBorder="1"/>
    <xf numFmtId="9" fontId="44" fillId="0" borderId="3" xfId="3" applyFont="1" applyBorder="1"/>
    <xf numFmtId="9" fontId="44" fillId="5" borderId="35" xfId="3" applyFont="1" applyFill="1" applyBorder="1"/>
    <xf numFmtId="9" fontId="36" fillId="0" borderId="0" xfId="3" applyFont="1"/>
    <xf numFmtId="166" fontId="44" fillId="0" borderId="21" xfId="1" applyNumberFormat="1" applyFont="1" applyBorder="1"/>
    <xf numFmtId="43" fontId="44" fillId="0" borderId="3" xfId="1" applyFont="1" applyBorder="1"/>
    <xf numFmtId="166" fontId="50" fillId="0" borderId="23" xfId="1" applyNumberFormat="1" applyFont="1" applyBorder="1"/>
    <xf numFmtId="166" fontId="50" fillId="0" borderId="5" xfId="1" applyNumberFormat="1" applyFont="1" applyBorder="1"/>
    <xf numFmtId="9" fontId="50" fillId="5" borderId="56" xfId="3" applyFont="1" applyFill="1" applyBorder="1"/>
    <xf numFmtId="43" fontId="50" fillId="0" borderId="0" xfId="1" applyFont="1"/>
    <xf numFmtId="9" fontId="36" fillId="0" borderId="13" xfId="3" applyFont="1" applyBorder="1"/>
    <xf numFmtId="9" fontId="44" fillId="0" borderId="26" xfId="3" applyFont="1" applyBorder="1"/>
    <xf numFmtId="9" fontId="44" fillId="5" borderId="45" xfId="3" applyFont="1" applyFill="1" applyBorder="1"/>
    <xf numFmtId="9" fontId="44" fillId="0" borderId="28" xfId="3" applyFont="1" applyBorder="1"/>
    <xf numFmtId="43" fontId="35" fillId="0" borderId="22" xfId="1" quotePrefix="1" applyFont="1" applyBorder="1"/>
    <xf numFmtId="43" fontId="51" fillId="0" borderId="22" xfId="1" applyFont="1" applyBorder="1"/>
    <xf numFmtId="43" fontId="35" fillId="0" borderId="48" xfId="1" applyFont="1" applyBorder="1"/>
    <xf numFmtId="0" fontId="29" fillId="0" borderId="0" xfId="0" applyFont="1"/>
    <xf numFmtId="17" fontId="29" fillId="0" borderId="43" xfId="0" applyNumberFormat="1" applyFont="1" applyBorder="1" applyAlignment="1">
      <alignment horizontal="center"/>
    </xf>
    <xf numFmtId="0" fontId="29" fillId="0" borderId="40" xfId="0" applyFont="1" applyBorder="1"/>
    <xf numFmtId="0" fontId="29" fillId="0" borderId="3" xfId="0" applyFont="1" applyBorder="1"/>
    <xf numFmtId="0" fontId="29" fillId="0" borderId="2" xfId="0" applyFont="1" applyBorder="1"/>
    <xf numFmtId="0" fontId="29" fillId="0" borderId="36" xfId="0" applyFont="1" applyBorder="1"/>
    <xf numFmtId="166" fontId="29" fillId="0" borderId="3" xfId="0" applyNumberFormat="1" applyFont="1" applyBorder="1"/>
    <xf numFmtId="166" fontId="29" fillId="0" borderId="2" xfId="1" applyNumberFormat="1" applyFont="1" applyBorder="1"/>
    <xf numFmtId="0" fontId="0" fillId="0" borderId="53" xfId="0" applyBorder="1"/>
    <xf numFmtId="0" fontId="0" fillId="0" borderId="34" xfId="0" applyBorder="1"/>
    <xf numFmtId="0" fontId="35" fillId="0" borderId="52" xfId="0" applyFont="1" applyBorder="1"/>
    <xf numFmtId="0" fontId="35" fillId="0" borderId="8" xfId="0" applyFont="1" applyBorder="1"/>
    <xf numFmtId="166" fontId="35" fillId="0" borderId="21" xfId="1" applyNumberFormat="1" applyFont="1" applyBorder="1"/>
    <xf numFmtId="166" fontId="35" fillId="0" borderId="14" xfId="1" applyNumberFormat="1" applyFont="1" applyBorder="1"/>
    <xf numFmtId="166" fontId="35" fillId="0" borderId="23" xfId="1" applyNumberFormat="1" applyFont="1" applyBorder="1"/>
    <xf numFmtId="166" fontId="35" fillId="0" borderId="26" xfId="1" applyNumberFormat="1" applyFont="1" applyBorder="1"/>
    <xf numFmtId="166" fontId="29" fillId="0" borderId="2" xfId="0" applyNumberFormat="1" applyFont="1" applyBorder="1"/>
    <xf numFmtId="0" fontId="29" fillId="0" borderId="41" xfId="0" applyFont="1" applyBorder="1"/>
    <xf numFmtId="0" fontId="29" fillId="0" borderId="20" xfId="0" applyFont="1" applyBorder="1"/>
    <xf numFmtId="0" fontId="29" fillId="0" borderId="25" xfId="0" applyFont="1" applyBorder="1"/>
    <xf numFmtId="0" fontId="35" fillId="0" borderId="25" xfId="0" applyFont="1" applyBorder="1"/>
    <xf numFmtId="0" fontId="35" fillId="0" borderId="20" xfId="0" applyFont="1" applyBorder="1"/>
    <xf numFmtId="0" fontId="35" fillId="0" borderId="33" xfId="0" applyFont="1" applyBorder="1"/>
    <xf numFmtId="0" fontId="35" fillId="0" borderId="22" xfId="0" applyFont="1" applyBorder="1"/>
    <xf numFmtId="0" fontId="43" fillId="6" borderId="23" xfId="0" applyFont="1" applyFill="1" applyBorder="1"/>
    <xf numFmtId="166" fontId="29" fillId="0" borderId="21" xfId="1" applyNumberFormat="1" applyFont="1" applyBorder="1"/>
    <xf numFmtId="41" fontId="33" fillId="0" borderId="26" xfId="7" applyNumberFormat="1" applyBorder="1"/>
    <xf numFmtId="41" fontId="33" fillId="0" borderId="27" xfId="7" applyNumberFormat="1" applyBorder="1"/>
    <xf numFmtId="166" fontId="0" fillId="0" borderId="0" xfId="1" applyNumberFormat="1" applyFont="1" applyBorder="1"/>
    <xf numFmtId="0" fontId="0" fillId="0" borderId="0" xfId="0" applyBorder="1" applyAlignment="1">
      <alignment horizontal="left" indent="1"/>
    </xf>
    <xf numFmtId="0" fontId="45" fillId="0" borderId="0" xfId="0" applyFont="1" applyBorder="1"/>
    <xf numFmtId="166" fontId="35" fillId="0" borderId="18" xfId="1" applyNumberFormat="1" applyFont="1" applyBorder="1"/>
    <xf numFmtId="41" fontId="33" fillId="0" borderId="3" xfId="2" applyFont="1" applyFill="1" applyBorder="1"/>
    <xf numFmtId="17" fontId="35" fillId="0" borderId="0" xfId="7" quotePrefix="1" applyNumberFormat="1" applyFont="1" applyAlignment="1">
      <alignment horizontal="left"/>
    </xf>
    <xf numFmtId="0" fontId="33" fillId="0" borderId="44" xfId="7" applyFill="1" applyBorder="1" applyAlignment="1">
      <alignment horizontal="center" vertical="center"/>
    </xf>
    <xf numFmtId="166" fontId="35" fillId="0" borderId="44" xfId="11" applyNumberFormat="1" applyFont="1" applyFill="1" applyBorder="1"/>
    <xf numFmtId="41" fontId="33" fillId="0" borderId="46" xfId="2" applyFont="1" applyFill="1" applyBorder="1"/>
    <xf numFmtId="164" fontId="35" fillId="0" borderId="13" xfId="11" applyFont="1" applyFill="1" applyBorder="1"/>
    <xf numFmtId="9" fontId="35" fillId="0" borderId="30" xfId="3" applyFont="1" applyFill="1" applyBorder="1"/>
    <xf numFmtId="0" fontId="33" fillId="0" borderId="47" xfId="7" applyFill="1" applyBorder="1"/>
    <xf numFmtId="0" fontId="33" fillId="0" borderId="12" xfId="7" applyFill="1" applyBorder="1"/>
    <xf numFmtId="9" fontId="0" fillId="0" borderId="45" xfId="12" applyFont="1" applyFill="1" applyBorder="1"/>
    <xf numFmtId="166" fontId="35" fillId="0" borderId="26" xfId="1" applyNumberFormat="1" applyFont="1" applyFill="1" applyBorder="1"/>
    <xf numFmtId="9" fontId="35" fillId="0" borderId="29" xfId="3" applyFont="1" applyFill="1" applyBorder="1"/>
    <xf numFmtId="166" fontId="35" fillId="0" borderId="32" xfId="1" applyNumberFormat="1" applyFont="1" applyFill="1" applyBorder="1"/>
    <xf numFmtId="166" fontId="33" fillId="0" borderId="47" xfId="1" applyNumberFormat="1" applyFont="1" applyFill="1" applyBorder="1"/>
    <xf numFmtId="166" fontId="33" fillId="0" borderId="46" xfId="2" applyNumberFormat="1" applyFont="1" applyFill="1" applyBorder="1"/>
    <xf numFmtId="0" fontId="33" fillId="0" borderId="46" xfId="7" applyFill="1" applyBorder="1"/>
    <xf numFmtId="166" fontId="35" fillId="0" borderId="29" xfId="1" applyNumberFormat="1" applyFont="1" applyFill="1" applyBorder="1"/>
    <xf numFmtId="9" fontId="33" fillId="0" borderId="35" xfId="3" applyFont="1" applyFill="1" applyBorder="1"/>
    <xf numFmtId="166" fontId="29" fillId="0" borderId="3" xfId="0" applyNumberFormat="1" applyFont="1" applyFill="1" applyBorder="1"/>
    <xf numFmtId="9" fontId="35" fillId="5" borderId="56" xfId="3" applyFont="1" applyFill="1" applyBorder="1"/>
    <xf numFmtId="166" fontId="51" fillId="0" borderId="23" xfId="1" applyNumberFormat="1" applyFont="1" applyBorder="1"/>
    <xf numFmtId="166" fontId="51" fillId="0" borderId="5" xfId="1" applyNumberFormat="1" applyFont="1" applyBorder="1"/>
    <xf numFmtId="9" fontId="51" fillId="5" borderId="56" xfId="3" applyFont="1" applyFill="1" applyBorder="1"/>
    <xf numFmtId="166" fontId="35" fillId="0" borderId="49" xfId="1" applyNumberFormat="1" applyFont="1" applyBorder="1"/>
    <xf numFmtId="9" fontId="35" fillId="5" borderId="51" xfId="3" applyFont="1" applyFill="1" applyBorder="1"/>
    <xf numFmtId="166" fontId="35" fillId="0" borderId="54" xfId="1" applyNumberFormat="1" applyFont="1" applyBorder="1"/>
    <xf numFmtId="41" fontId="35" fillId="0" borderId="23" xfId="2" applyFont="1" applyBorder="1"/>
    <xf numFmtId="9" fontId="35" fillId="0" borderId="56" xfId="3" applyFont="1" applyBorder="1"/>
    <xf numFmtId="0" fontId="28" fillId="0" borderId="20" xfId="7" applyFont="1" applyBorder="1"/>
    <xf numFmtId="0" fontId="0" fillId="0" borderId="0" xfId="0" quotePrefix="1"/>
    <xf numFmtId="3" fontId="47" fillId="0" borderId="0" xfId="0" applyNumberFormat="1" applyFont="1"/>
    <xf numFmtId="0" fontId="27" fillId="0" borderId="36" xfId="0" applyFont="1" applyBorder="1"/>
    <xf numFmtId="166" fontId="0" fillId="0" borderId="0" xfId="1" applyNumberFormat="1" applyFont="1" applyFill="1" applyBorder="1" applyAlignment="1">
      <alignment horizontal="center"/>
    </xf>
    <xf numFmtId="166" fontId="35" fillId="0" borderId="0" xfId="0" applyNumberFormat="1" applyFont="1"/>
    <xf numFmtId="41" fontId="35" fillId="0" borderId="0" xfId="2" applyFont="1"/>
    <xf numFmtId="41" fontId="45" fillId="0" borderId="0" xfId="2" applyFont="1"/>
    <xf numFmtId="43" fontId="0" fillId="0" borderId="0" xfId="1" applyFont="1" applyFill="1"/>
    <xf numFmtId="43" fontId="36" fillId="0" borderId="14" xfId="1" applyFont="1" applyFill="1" applyBorder="1" applyAlignment="1">
      <alignment horizontal="center"/>
    </xf>
    <xf numFmtId="43" fontId="36" fillId="0" borderId="15" xfId="1" applyFont="1" applyFill="1" applyBorder="1" applyAlignment="1">
      <alignment horizontal="center"/>
    </xf>
    <xf numFmtId="9" fontId="36" fillId="0" borderId="16" xfId="3" applyFont="1" applyFill="1" applyBorder="1" applyAlignment="1">
      <alignment horizontal="center"/>
    </xf>
    <xf numFmtId="43" fontId="36" fillId="0" borderId="21" xfId="1" applyFont="1" applyFill="1" applyBorder="1"/>
    <xf numFmtId="43" fontId="36" fillId="0" borderId="3" xfId="1" applyFont="1" applyFill="1" applyBorder="1"/>
    <xf numFmtId="9" fontId="36" fillId="0" borderId="20" xfId="3" applyFont="1" applyFill="1" applyBorder="1"/>
    <xf numFmtId="166" fontId="36" fillId="0" borderId="21" xfId="1" applyNumberFormat="1" applyFont="1" applyFill="1" applyBorder="1"/>
    <xf numFmtId="166" fontId="36" fillId="0" borderId="23" xfId="1" applyNumberFormat="1" applyFont="1" applyFill="1" applyBorder="1"/>
    <xf numFmtId="43" fontId="36" fillId="0" borderId="2" xfId="1" applyFont="1" applyFill="1" applyBorder="1"/>
    <xf numFmtId="166" fontId="50" fillId="0" borderId="23" xfId="1" applyNumberFormat="1" applyFont="1" applyFill="1" applyBorder="1"/>
    <xf numFmtId="166" fontId="51" fillId="0" borderId="23" xfId="1" applyNumberFormat="1" applyFont="1" applyFill="1" applyBorder="1"/>
    <xf numFmtId="166" fontId="35" fillId="0" borderId="49" xfId="1" applyNumberFormat="1" applyFont="1" applyFill="1" applyBorder="1"/>
    <xf numFmtId="9" fontId="44" fillId="0" borderId="26" xfId="3" applyFont="1" applyFill="1" applyBorder="1"/>
    <xf numFmtId="43" fontId="36" fillId="0" borderId="0" xfId="1" applyFont="1" applyFill="1"/>
    <xf numFmtId="41" fontId="35" fillId="0" borderId="24" xfId="2" applyFont="1" applyFill="1" applyBorder="1"/>
    <xf numFmtId="9" fontId="36" fillId="0" borderId="0" xfId="3" applyFont="1" applyFill="1"/>
    <xf numFmtId="43" fontId="50" fillId="0" borderId="0" xfId="1" applyFont="1" applyFill="1"/>
    <xf numFmtId="166" fontId="45" fillId="0" borderId="0" xfId="1" applyNumberFormat="1" applyFont="1" applyFill="1"/>
    <xf numFmtId="10" fontId="0" fillId="0" borderId="0" xfId="3" applyNumberFormat="1" applyFont="1" applyFill="1"/>
    <xf numFmtId="41" fontId="33" fillId="0" borderId="38" xfId="2" applyFont="1" applyBorder="1"/>
    <xf numFmtId="0" fontId="33" fillId="0" borderId="17" xfId="7" applyBorder="1"/>
    <xf numFmtId="0" fontId="39" fillId="0" borderId="17" xfId="7" applyFont="1" applyBorder="1"/>
    <xf numFmtId="0" fontId="0" fillId="0" borderId="44" xfId="0" applyBorder="1"/>
    <xf numFmtId="0" fontId="0" fillId="0" borderId="13" xfId="0" applyBorder="1"/>
    <xf numFmtId="17" fontId="0" fillId="0" borderId="31" xfId="0" applyNumberFormat="1" applyBorder="1" applyAlignment="1">
      <alignment horizontal="center"/>
    </xf>
    <xf numFmtId="41" fontId="0" fillId="0" borderId="32" xfId="2" applyFont="1" applyBorder="1"/>
    <xf numFmtId="41" fontId="0" fillId="0" borderId="31" xfId="2" applyFont="1" applyBorder="1"/>
    <xf numFmtId="0" fontId="33" fillId="0" borderId="44" xfId="7" applyFill="1" applyBorder="1"/>
    <xf numFmtId="0" fontId="0" fillId="0" borderId="26" xfId="0" applyBorder="1"/>
    <xf numFmtId="41" fontId="0" fillId="0" borderId="27" xfId="2" applyFont="1" applyBorder="1"/>
    <xf numFmtId="41" fontId="0" fillId="0" borderId="32" xfId="0" applyNumberFormat="1" applyBorder="1"/>
    <xf numFmtId="41" fontId="0" fillId="0" borderId="31" xfId="0" applyNumberFormat="1" applyBorder="1"/>
    <xf numFmtId="41" fontId="0" fillId="0" borderId="26" xfId="0" applyNumberFormat="1" applyBorder="1"/>
    <xf numFmtId="41" fontId="0" fillId="0" borderId="27" xfId="0" applyNumberFormat="1" applyBorder="1"/>
    <xf numFmtId="41" fontId="0" fillId="7" borderId="31" xfId="0" applyNumberFormat="1" applyFill="1" applyBorder="1"/>
    <xf numFmtId="41" fontId="0" fillId="7" borderId="3" xfId="2" applyFont="1" applyFill="1" applyBorder="1"/>
    <xf numFmtId="41" fontId="0" fillId="7" borderId="45" xfId="2" applyFont="1" applyFill="1" applyBorder="1"/>
    <xf numFmtId="41" fontId="0" fillId="7" borderId="30" xfId="0" applyNumberFormat="1" applyFill="1" applyBorder="1"/>
    <xf numFmtId="41" fontId="0" fillId="7" borderId="45" xfId="0" applyNumberFormat="1" applyFill="1" applyBorder="1"/>
    <xf numFmtId="41" fontId="47" fillId="0" borderId="0" xfId="0" applyNumberFormat="1" applyFont="1"/>
    <xf numFmtId="164" fontId="0" fillId="0" borderId="0" xfId="0" applyNumberFormat="1"/>
    <xf numFmtId="0" fontId="0" fillId="0" borderId="0" xfId="0" applyAlignment="1">
      <alignment horizontal="right"/>
    </xf>
    <xf numFmtId="0" fontId="0" fillId="0" borderId="33" xfId="0" applyBorder="1"/>
    <xf numFmtId="0" fontId="35" fillId="0" borderId="29" xfId="0" applyFont="1" applyBorder="1"/>
    <xf numFmtId="17" fontId="29" fillId="0" borderId="0" xfId="0" applyNumberFormat="1" applyFont="1" applyBorder="1" applyAlignment="1">
      <alignment horizontal="center"/>
    </xf>
    <xf numFmtId="41" fontId="53" fillId="0" borderId="0" xfId="25" applyFont="1" applyBorder="1" applyAlignment="1"/>
    <xf numFmtId="41" fontId="54" fillId="0" borderId="0" xfId="25" applyFont="1" applyBorder="1" applyAlignment="1"/>
    <xf numFmtId="167" fontId="0" fillId="0" borderId="0" xfId="2" applyNumberFormat="1" applyFont="1"/>
    <xf numFmtId="3" fontId="0" fillId="0" borderId="21" xfId="0" applyNumberFormat="1" applyBorder="1" applyAlignment="1">
      <alignment horizontal="center"/>
    </xf>
    <xf numFmtId="3" fontId="0" fillId="0" borderId="3" xfId="0" applyNumberFormat="1" applyBorder="1" applyAlignment="1">
      <alignment horizontal="center"/>
    </xf>
    <xf numFmtId="41" fontId="55" fillId="0" borderId="21" xfId="2" applyFont="1" applyBorder="1"/>
    <xf numFmtId="41" fontId="55" fillId="0" borderId="3" xfId="2" applyFont="1" applyBorder="1"/>
    <xf numFmtId="41" fontId="55" fillId="7" borderId="3" xfId="2" applyFont="1" applyFill="1" applyBorder="1"/>
    <xf numFmtId="166" fontId="45" fillId="0" borderId="0" xfId="0" applyNumberFormat="1" applyFont="1"/>
    <xf numFmtId="41" fontId="0" fillId="0" borderId="31" xfId="0" applyNumberFormat="1" applyFill="1" applyBorder="1"/>
    <xf numFmtId="41" fontId="47" fillId="0" borderId="0" xfId="0" applyNumberFormat="1" applyFont="1" applyFill="1"/>
    <xf numFmtId="17" fontId="0" fillId="7" borderId="31" xfId="0" applyNumberFormat="1" applyFill="1" applyBorder="1" applyAlignment="1">
      <alignment horizontal="center" wrapText="1"/>
    </xf>
    <xf numFmtId="9" fontId="35" fillId="0" borderId="25" xfId="3" applyFont="1" applyFill="1" applyBorder="1"/>
    <xf numFmtId="9" fontId="44" fillId="0" borderId="20" xfId="3" applyFont="1" applyFill="1" applyBorder="1"/>
    <xf numFmtId="9" fontId="50" fillId="0" borderId="25" xfId="3" applyFont="1" applyFill="1" applyBorder="1"/>
    <xf numFmtId="9" fontId="44" fillId="0" borderId="29" xfId="3" applyFont="1" applyFill="1" applyBorder="1"/>
    <xf numFmtId="17" fontId="0" fillId="7" borderId="30" xfId="0" applyNumberFormat="1" applyFill="1" applyBorder="1" applyAlignment="1">
      <alignment horizontal="center"/>
    </xf>
    <xf numFmtId="166" fontId="0" fillId="0" borderId="14" xfId="2" applyNumberFormat="1" applyFont="1" applyFill="1" applyBorder="1" applyAlignment="1">
      <alignment horizontal="center"/>
    </xf>
    <xf numFmtId="9" fontId="0" fillId="0" borderId="16" xfId="3" applyFont="1" applyFill="1" applyBorder="1" applyAlignment="1">
      <alignment horizontal="center"/>
    </xf>
    <xf numFmtId="166" fontId="0" fillId="0" borderId="18" xfId="2" applyNumberFormat="1" applyFont="1" applyFill="1" applyBorder="1" applyAlignment="1">
      <alignment horizontal="center"/>
    </xf>
    <xf numFmtId="41" fontId="0" fillId="0" borderId="2" xfId="2" applyFont="1" applyFill="1" applyBorder="1" applyAlignment="1">
      <alignment horizontal="center"/>
    </xf>
    <xf numFmtId="9" fontId="0" fillId="0" borderId="20" xfId="3" applyFont="1" applyFill="1" applyBorder="1" applyAlignment="1">
      <alignment horizontal="center"/>
    </xf>
    <xf numFmtId="166" fontId="0" fillId="0" borderId="21" xfId="2" applyNumberFormat="1" applyFont="1" applyFill="1" applyBorder="1"/>
    <xf numFmtId="166" fontId="0" fillId="0" borderId="2" xfId="2" applyNumberFormat="1" applyFont="1" applyFill="1" applyBorder="1"/>
    <xf numFmtId="9" fontId="0" fillId="0" borderId="20" xfId="3" applyFont="1" applyFill="1" applyBorder="1"/>
    <xf numFmtId="166" fontId="35" fillId="0" borderId="23" xfId="2" applyNumberFormat="1" applyFont="1" applyFill="1" applyBorder="1"/>
    <xf numFmtId="9" fontId="34" fillId="0" borderId="20" xfId="3" applyFont="1" applyFill="1" applyBorder="1"/>
    <xf numFmtId="166" fontId="34" fillId="0" borderId="21" xfId="3" applyNumberFormat="1" applyFont="1" applyFill="1" applyBorder="1"/>
    <xf numFmtId="166" fontId="0" fillId="0" borderId="23" xfId="2" applyNumberFormat="1" applyFont="1" applyFill="1" applyBorder="1"/>
    <xf numFmtId="9" fontId="34" fillId="0" borderId="14" xfId="3" applyFont="1" applyFill="1" applyBorder="1"/>
    <xf numFmtId="41" fontId="0" fillId="7" borderId="20" xfId="2" applyFont="1" applyFill="1" applyBorder="1"/>
    <xf numFmtId="17" fontId="0" fillId="7" borderId="33" xfId="0" applyNumberFormat="1" applyFill="1" applyBorder="1" applyAlignment="1">
      <alignment horizontal="center"/>
    </xf>
    <xf numFmtId="166" fontId="0" fillId="0" borderId="21" xfId="2" applyNumberFormat="1" applyFont="1" applyFill="1" applyBorder="1" applyAlignment="1">
      <alignment horizontal="center"/>
    </xf>
    <xf numFmtId="166" fontId="0" fillId="0" borderId="21" xfId="1" applyNumberFormat="1" applyFont="1" applyFill="1" applyBorder="1"/>
    <xf numFmtId="17" fontId="0" fillId="0" borderId="32" xfId="0" applyNumberFormat="1" applyBorder="1" applyAlignment="1">
      <alignment horizontal="center"/>
    </xf>
    <xf numFmtId="0" fontId="33" fillId="0" borderId="32" xfId="7" applyFill="1" applyBorder="1" applyAlignment="1">
      <alignment horizontal="center" vertical="center"/>
    </xf>
    <xf numFmtId="0" fontId="33" fillId="0" borderId="30" xfId="7" applyFill="1" applyBorder="1" applyAlignment="1">
      <alignment horizontal="center" vertical="center"/>
    </xf>
    <xf numFmtId="166" fontId="36" fillId="0" borderId="38" xfId="1" applyNumberFormat="1" applyFont="1" applyBorder="1"/>
    <xf numFmtId="166" fontId="25" fillId="0" borderId="3" xfId="0" applyNumberFormat="1" applyFont="1" applyBorder="1"/>
    <xf numFmtId="1" fontId="0" fillId="0" borderId="0" xfId="0" applyNumberFormat="1"/>
    <xf numFmtId="9" fontId="44" fillId="0" borderId="37" xfId="3" applyFont="1" applyBorder="1"/>
    <xf numFmtId="166" fontId="33" fillId="0" borderId="17" xfId="1" applyNumberFormat="1" applyFont="1" applyFill="1" applyBorder="1"/>
    <xf numFmtId="166" fontId="33" fillId="8" borderId="9" xfId="1" applyNumberFormat="1" applyFont="1" applyFill="1" applyBorder="1"/>
    <xf numFmtId="166" fontId="33" fillId="0" borderId="21" xfId="1" applyNumberFormat="1" applyFont="1" applyFill="1" applyBorder="1"/>
    <xf numFmtId="9" fontId="36" fillId="5" borderId="16" xfId="3" applyFont="1" applyFill="1" applyBorder="1" applyAlignment="1">
      <alignment horizontal="center"/>
    </xf>
    <xf numFmtId="9" fontId="36" fillId="5" borderId="20" xfId="3" applyFont="1" applyFill="1" applyBorder="1"/>
    <xf numFmtId="9" fontId="35" fillId="5" borderId="25" xfId="3" applyFont="1" applyFill="1" applyBorder="1"/>
    <xf numFmtId="9" fontId="44" fillId="5" borderId="20" xfId="3" applyFont="1" applyFill="1" applyBorder="1"/>
    <xf numFmtId="9" fontId="50" fillId="5" borderId="25" xfId="3" applyFont="1" applyFill="1" applyBorder="1"/>
    <xf numFmtId="9" fontId="51" fillId="5" borderId="25" xfId="3" applyFont="1" applyFill="1" applyBorder="1"/>
    <xf numFmtId="9" fontId="36" fillId="5" borderId="25" xfId="3" applyFont="1" applyFill="1" applyBorder="1"/>
    <xf numFmtId="9" fontId="35" fillId="5" borderId="50" xfId="3" applyFont="1" applyFill="1" applyBorder="1"/>
    <xf numFmtId="9" fontId="44" fillId="5" borderId="29" xfId="3" applyFont="1" applyFill="1" applyBorder="1"/>
    <xf numFmtId="9" fontId="0" fillId="5" borderId="16" xfId="3" applyFont="1" applyFill="1" applyBorder="1" applyAlignment="1">
      <alignment horizontal="center"/>
    </xf>
    <xf numFmtId="9" fontId="0" fillId="5" borderId="20" xfId="3" applyFont="1" applyFill="1" applyBorder="1" applyAlignment="1">
      <alignment horizontal="center"/>
    </xf>
    <xf numFmtId="9" fontId="0" fillId="5" borderId="20" xfId="3" applyFont="1" applyFill="1" applyBorder="1"/>
    <xf numFmtId="9" fontId="34" fillId="5" borderId="20" xfId="3" applyFont="1" applyFill="1" applyBorder="1"/>
    <xf numFmtId="9" fontId="0" fillId="5" borderId="25" xfId="3" applyFont="1" applyFill="1" applyBorder="1"/>
    <xf numFmtId="9" fontId="34" fillId="5" borderId="55" xfId="3" applyFont="1" applyFill="1" applyBorder="1"/>
    <xf numFmtId="166" fontId="0" fillId="0" borderId="33" xfId="1" applyNumberFormat="1" applyFont="1" applyFill="1" applyBorder="1" applyAlignment="1">
      <alignment horizontal="center"/>
    </xf>
    <xf numFmtId="166" fontId="35" fillId="0" borderId="20" xfId="1" applyNumberFormat="1" applyFont="1" applyFill="1" applyBorder="1"/>
    <xf numFmtId="166" fontId="29" fillId="0" borderId="20" xfId="1" applyNumberFormat="1" applyFont="1" applyFill="1" applyBorder="1"/>
    <xf numFmtId="166" fontId="35" fillId="0" borderId="25" xfId="1" applyNumberFormat="1" applyFont="1" applyFill="1" applyBorder="1"/>
    <xf numFmtId="41" fontId="36" fillId="0" borderId="2" xfId="2" applyFont="1" applyFill="1" applyBorder="1"/>
    <xf numFmtId="166" fontId="35" fillId="0" borderId="23" xfId="1" applyNumberFormat="1" applyFont="1" applyFill="1" applyBorder="1"/>
    <xf numFmtId="9" fontId="44" fillId="0" borderId="21" xfId="3" applyFont="1" applyFill="1" applyBorder="1"/>
    <xf numFmtId="41" fontId="44" fillId="0" borderId="3" xfId="2" applyFont="1" applyFill="1" applyBorder="1"/>
    <xf numFmtId="41" fontId="50" fillId="0" borderId="23" xfId="2" applyFont="1" applyFill="1" applyBorder="1"/>
    <xf numFmtId="41" fontId="51" fillId="0" borderId="23" xfId="2" applyFont="1" applyFill="1" applyBorder="1"/>
    <xf numFmtId="41" fontId="36" fillId="0" borderId="3" xfId="2" applyFont="1" applyFill="1" applyBorder="1"/>
    <xf numFmtId="41" fontId="36" fillId="0" borderId="5" xfId="2" applyFont="1" applyFill="1" applyBorder="1"/>
    <xf numFmtId="41" fontId="35" fillId="0" borderId="1" xfId="2" applyFont="1" applyFill="1" applyBorder="1"/>
    <xf numFmtId="9" fontId="44" fillId="0" borderId="27" xfId="3" applyFont="1" applyFill="1" applyBorder="1"/>
    <xf numFmtId="166" fontId="35" fillId="0" borderId="41" xfId="1" applyNumberFormat="1" applyFont="1" applyFill="1" applyBorder="1"/>
    <xf numFmtId="166" fontId="26" fillId="0" borderId="20" xfId="1" applyNumberFormat="1" applyFont="1" applyFill="1" applyBorder="1"/>
    <xf numFmtId="166" fontId="35" fillId="0" borderId="16" xfId="1" applyNumberFormat="1" applyFont="1" applyFill="1" applyBorder="1"/>
    <xf numFmtId="166" fontId="0" fillId="0" borderId="0" xfId="0" applyNumberFormat="1" applyFill="1"/>
    <xf numFmtId="41" fontId="0" fillId="0" borderId="30" xfId="2" applyFont="1" applyBorder="1"/>
    <xf numFmtId="166" fontId="36" fillId="0" borderId="0" xfId="1" applyNumberFormat="1" applyFont="1"/>
    <xf numFmtId="43" fontId="36" fillId="0" borderId="18" xfId="1" applyFont="1" applyFill="1" applyBorder="1"/>
    <xf numFmtId="9" fontId="23" fillId="0" borderId="25" xfId="3" applyFont="1" applyFill="1" applyBorder="1"/>
    <xf numFmtId="0" fontId="23" fillId="0" borderId="36" xfId="7" applyFont="1" applyBorder="1"/>
    <xf numFmtId="41" fontId="0" fillId="0" borderId="0" xfId="3" applyNumberFormat="1" applyFont="1"/>
    <xf numFmtId="41" fontId="24" fillId="7" borderId="31" xfId="0" applyNumberFormat="1" applyFont="1" applyFill="1" applyBorder="1"/>
    <xf numFmtId="2" fontId="0" fillId="0" borderId="0" xfId="0" applyNumberFormat="1"/>
    <xf numFmtId="43" fontId="56" fillId="0" borderId="0" xfId="1" applyFont="1"/>
    <xf numFmtId="41" fontId="56" fillId="0" borderId="0" xfId="2" applyFont="1"/>
    <xf numFmtId="9" fontId="56" fillId="0" borderId="0" xfId="3" applyFont="1"/>
    <xf numFmtId="43" fontId="57" fillId="0" borderId="0" xfId="1" applyFont="1"/>
    <xf numFmtId="166" fontId="56" fillId="0" borderId="0" xfId="2" applyNumberFormat="1" applyFont="1" applyFill="1"/>
    <xf numFmtId="41" fontId="56" fillId="0" borderId="0" xfId="2" applyFont="1" applyFill="1"/>
    <xf numFmtId="9" fontId="56" fillId="0" borderId="0" xfId="3" applyFont="1" applyFill="1"/>
    <xf numFmtId="41" fontId="56" fillId="0" borderId="0" xfId="3" applyNumberFormat="1" applyFont="1" applyFill="1"/>
    <xf numFmtId="43" fontId="0" fillId="6" borderId="11" xfId="1" applyFont="1" applyFill="1" applyBorder="1" applyAlignment="1">
      <alignment horizontal="center"/>
    </xf>
    <xf numFmtId="17" fontId="0" fillId="7" borderId="31" xfId="0" applyNumberFormat="1" applyFill="1" applyBorder="1" applyAlignment="1">
      <alignment horizontal="center" vertical="center" wrapText="1"/>
    </xf>
    <xf numFmtId="1" fontId="0" fillId="0" borderId="0" xfId="0" applyNumberFormat="1" applyFill="1"/>
    <xf numFmtId="166" fontId="50" fillId="0" borderId="0" xfId="1" applyNumberFormat="1" applyFont="1"/>
    <xf numFmtId="41" fontId="50" fillId="0" borderId="0" xfId="2" applyFont="1"/>
    <xf numFmtId="168" fontId="56" fillId="0" borderId="0" xfId="1" applyNumberFormat="1" applyFont="1"/>
    <xf numFmtId="43" fontId="0" fillId="0" borderId="0" xfId="0" applyNumberFormat="1"/>
    <xf numFmtId="166" fontId="20" fillId="0" borderId="20" xfId="1" applyNumberFormat="1" applyFont="1" applyFill="1" applyBorder="1"/>
    <xf numFmtId="166" fontId="36" fillId="0" borderId="18" xfId="1" applyNumberFormat="1" applyFont="1" applyBorder="1"/>
    <xf numFmtId="43" fontId="36" fillId="0" borderId="19" xfId="1" applyFont="1" applyBorder="1"/>
    <xf numFmtId="166" fontId="33" fillId="8" borderId="42" xfId="1" applyNumberFormat="1" applyFont="1" applyFill="1" applyBorder="1"/>
    <xf numFmtId="166" fontId="35" fillId="0" borderId="34" xfId="11" applyNumberFormat="1" applyFont="1" applyFill="1" applyBorder="1"/>
    <xf numFmtId="41" fontId="33" fillId="0" borderId="10" xfId="2" applyFont="1" applyFill="1" applyBorder="1"/>
    <xf numFmtId="164" fontId="35" fillId="0" borderId="52" xfId="11" applyFont="1" applyFill="1" applyBorder="1"/>
    <xf numFmtId="43" fontId="0" fillId="0" borderId="3" xfId="1" applyFont="1" applyBorder="1"/>
    <xf numFmtId="166" fontId="36" fillId="0" borderId="4" xfId="1" applyNumberFormat="1" applyFont="1" applyBorder="1"/>
    <xf numFmtId="166" fontId="36" fillId="0" borderId="3" xfId="1" applyNumberFormat="1" applyFont="1" applyFill="1" applyBorder="1"/>
    <xf numFmtId="166" fontId="0" fillId="0" borderId="3" xfId="1" applyNumberFormat="1" applyFont="1" applyFill="1" applyBorder="1"/>
    <xf numFmtId="166" fontId="50" fillId="0" borderId="5" xfId="1" applyNumberFormat="1" applyFont="1" applyFill="1" applyBorder="1"/>
    <xf numFmtId="166" fontId="51" fillId="0" borderId="5" xfId="1" applyNumberFormat="1" applyFont="1" applyFill="1" applyBorder="1"/>
    <xf numFmtId="166" fontId="36" fillId="0" borderId="5" xfId="1" applyNumberFormat="1" applyFont="1" applyFill="1" applyBorder="1"/>
    <xf numFmtId="166" fontId="35" fillId="0" borderId="1" xfId="1" applyNumberFormat="1" applyFont="1" applyFill="1" applyBorder="1"/>
    <xf numFmtId="9" fontId="34" fillId="0" borderId="55" xfId="3" applyFont="1" applyFill="1" applyBorder="1"/>
    <xf numFmtId="0" fontId="19" fillId="0" borderId="34" xfId="7" applyFont="1" applyFill="1" applyBorder="1" applyAlignment="1">
      <alignment horizontal="center" vertical="center"/>
    </xf>
    <xf numFmtId="166" fontId="33" fillId="8" borderId="17" xfId="1" applyNumberFormat="1" applyFont="1" applyFill="1" applyBorder="1"/>
    <xf numFmtId="9" fontId="33" fillId="8" borderId="42" xfId="3" applyFont="1" applyFill="1" applyBorder="1"/>
    <xf numFmtId="9" fontId="33" fillId="0" borderId="36" xfId="3" applyFont="1" applyFill="1" applyBorder="1"/>
    <xf numFmtId="166" fontId="33" fillId="8" borderId="21" xfId="1" applyNumberFormat="1" applyFont="1" applyFill="1" applyBorder="1"/>
    <xf numFmtId="9" fontId="33" fillId="8" borderId="20" xfId="3" applyFont="1" applyFill="1" applyBorder="1"/>
    <xf numFmtId="9" fontId="33" fillId="8" borderId="35" xfId="3" applyFont="1" applyFill="1" applyBorder="1"/>
    <xf numFmtId="41" fontId="33" fillId="0" borderId="47" xfId="7" applyNumberFormat="1" applyFill="1" applyBorder="1"/>
    <xf numFmtId="166" fontId="33" fillId="0" borderId="9" xfId="1" applyNumberFormat="1" applyFont="1" applyFill="1" applyBorder="1"/>
    <xf numFmtId="166" fontId="33" fillId="0" borderId="18" xfId="1" applyNumberFormat="1" applyFont="1" applyFill="1" applyBorder="1"/>
    <xf numFmtId="9" fontId="33" fillId="0" borderId="39" xfId="3" applyFont="1" applyFill="1" applyBorder="1"/>
    <xf numFmtId="9" fontId="33" fillId="0" borderId="41" xfId="3" applyFont="1" applyFill="1" applyBorder="1"/>
    <xf numFmtId="166" fontId="33" fillId="0" borderId="36" xfId="1" applyNumberFormat="1" applyFont="1" applyFill="1" applyBorder="1"/>
    <xf numFmtId="9" fontId="33" fillId="0" borderId="20" xfId="3" applyFont="1" applyFill="1" applyBorder="1"/>
    <xf numFmtId="166" fontId="33" fillId="0" borderId="13" xfId="1" applyNumberFormat="1" applyFont="1" applyFill="1" applyBorder="1"/>
    <xf numFmtId="166" fontId="33" fillId="0" borderId="26" xfId="1" applyNumberFormat="1" applyFont="1" applyFill="1" applyBorder="1"/>
    <xf numFmtId="166" fontId="33" fillId="0" borderId="52" xfId="1" applyNumberFormat="1" applyFont="1" applyFill="1" applyBorder="1"/>
    <xf numFmtId="9" fontId="33" fillId="0" borderId="52" xfId="3" applyFont="1" applyFill="1" applyBorder="1"/>
    <xf numFmtId="9" fontId="33" fillId="0" borderId="29" xfId="3" applyFont="1" applyFill="1" applyBorder="1"/>
    <xf numFmtId="166" fontId="33" fillId="9" borderId="17" xfId="1" applyNumberFormat="1" applyFont="1" applyFill="1" applyBorder="1"/>
    <xf numFmtId="9" fontId="33" fillId="9" borderId="36" xfId="3" applyFont="1" applyFill="1" applyBorder="1"/>
    <xf numFmtId="166" fontId="33" fillId="9" borderId="21" xfId="1" applyNumberFormat="1" applyFont="1" applyFill="1" applyBorder="1"/>
    <xf numFmtId="9" fontId="33" fillId="9" borderId="35" xfId="3" applyFont="1" applyFill="1" applyBorder="1"/>
    <xf numFmtId="166" fontId="33" fillId="9" borderId="36" xfId="1" applyNumberFormat="1" applyFont="1" applyFill="1" applyBorder="1"/>
    <xf numFmtId="9" fontId="33" fillId="9" borderId="20" xfId="3" applyFont="1" applyFill="1" applyBorder="1"/>
    <xf numFmtId="166" fontId="33" fillId="9" borderId="26" xfId="1" applyNumberFormat="1" applyFont="1" applyFill="1" applyBorder="1"/>
    <xf numFmtId="9" fontId="33" fillId="9" borderId="45" xfId="3" applyFont="1" applyFill="1" applyBorder="1"/>
    <xf numFmtId="0" fontId="18" fillId="0" borderId="0" xfId="7" applyFont="1"/>
    <xf numFmtId="0" fontId="33" fillId="0" borderId="32" xfId="7" applyFill="1" applyBorder="1" applyAlignment="1">
      <alignment horizontal="center" vertical="center"/>
    </xf>
    <xf numFmtId="0" fontId="33" fillId="0" borderId="30" xfId="7" applyFill="1" applyBorder="1" applyAlignment="1">
      <alignment horizontal="center" vertical="center"/>
    </xf>
    <xf numFmtId="0" fontId="19" fillId="0" borderId="34" xfId="7" applyFont="1" applyFill="1" applyBorder="1" applyAlignment="1">
      <alignment horizontal="center" vertical="center"/>
    </xf>
    <xf numFmtId="17" fontId="17" fillId="0" borderId="43" xfId="0" applyNumberFormat="1" applyFont="1" applyBorder="1" applyAlignment="1">
      <alignment horizontal="center"/>
    </xf>
    <xf numFmtId="17" fontId="17" fillId="0" borderId="43" xfId="7" applyNumberFormat="1" applyFont="1" applyBorder="1" applyAlignment="1">
      <alignment horizontal="center"/>
    </xf>
    <xf numFmtId="169" fontId="35" fillId="0" borderId="5" xfId="2" applyNumberFormat="1" applyFont="1" applyBorder="1"/>
    <xf numFmtId="166" fontId="33" fillId="8" borderId="18" xfId="1" applyNumberFormat="1" applyFont="1" applyFill="1" applyBorder="1"/>
    <xf numFmtId="9" fontId="33" fillId="8" borderId="39" xfId="3" applyFont="1" applyFill="1" applyBorder="1"/>
    <xf numFmtId="166" fontId="33" fillId="9" borderId="18" xfId="1" applyNumberFormat="1" applyFont="1" applyFill="1" applyBorder="1"/>
    <xf numFmtId="9" fontId="33" fillId="8" borderId="41" xfId="3" applyFont="1" applyFill="1" applyBorder="1"/>
    <xf numFmtId="9" fontId="33" fillId="9" borderId="29" xfId="3" applyFont="1" applyFill="1" applyBorder="1"/>
    <xf numFmtId="166" fontId="33" fillId="9" borderId="13" xfId="1" applyNumberFormat="1" applyFont="1" applyFill="1" applyBorder="1"/>
    <xf numFmtId="166" fontId="33" fillId="0" borderId="44" xfId="1" applyNumberFormat="1" applyFont="1" applyFill="1" applyBorder="1" applyAlignment="1">
      <alignment horizontal="center" vertical="center" wrapText="1"/>
    </xf>
    <xf numFmtId="166" fontId="33" fillId="0" borderId="44" xfId="1" applyNumberFormat="1" applyFont="1" applyFill="1" applyBorder="1" applyAlignment="1">
      <alignment horizontal="center" vertical="center"/>
    </xf>
    <xf numFmtId="166" fontId="35" fillId="0" borderId="13" xfId="1" applyNumberFormat="1" applyFont="1" applyFill="1" applyBorder="1"/>
    <xf numFmtId="0" fontId="19" fillId="0" borderId="53" xfId="7" applyFont="1" applyFill="1" applyBorder="1" applyAlignment="1">
      <alignment horizontal="center" vertical="center"/>
    </xf>
    <xf numFmtId="9" fontId="33" fillId="8" borderId="58" xfId="3" applyFont="1" applyFill="1" applyBorder="1"/>
    <xf numFmtId="9" fontId="33" fillId="0" borderId="0" xfId="3" applyFont="1" applyFill="1" applyBorder="1"/>
    <xf numFmtId="9" fontId="33" fillId="9" borderId="0" xfId="3" applyFont="1" applyFill="1" applyBorder="1"/>
    <xf numFmtId="166" fontId="35" fillId="0" borderId="53" xfId="11" applyNumberFormat="1" applyFont="1" applyFill="1" applyBorder="1"/>
    <xf numFmtId="41" fontId="33" fillId="0" borderId="11" xfId="2" applyFont="1" applyFill="1" applyBorder="1"/>
    <xf numFmtId="164" fontId="35" fillId="0" borderId="8" xfId="11" applyFont="1" applyFill="1" applyBorder="1"/>
    <xf numFmtId="0" fontId="19" fillId="0" borderId="32" xfId="7" applyFont="1" applyFill="1" applyBorder="1" applyAlignment="1">
      <alignment horizontal="center" vertical="center"/>
    </xf>
    <xf numFmtId="41" fontId="33" fillId="0" borderId="47" xfId="2" applyFont="1" applyFill="1" applyBorder="1"/>
    <xf numFmtId="9" fontId="35" fillId="0" borderId="34" xfId="3" applyFont="1" applyFill="1" applyBorder="1"/>
    <xf numFmtId="9" fontId="35" fillId="0" borderId="52" xfId="3" applyFont="1" applyFill="1" applyBorder="1"/>
    <xf numFmtId="9" fontId="35" fillId="0" borderId="45" xfId="12" applyFont="1" applyFill="1" applyBorder="1"/>
    <xf numFmtId="9" fontId="33" fillId="9" borderId="8" xfId="3" applyFont="1" applyFill="1" applyBorder="1"/>
    <xf numFmtId="9" fontId="35" fillId="0" borderId="33" xfId="3" applyFont="1" applyFill="1" applyBorder="1"/>
    <xf numFmtId="9" fontId="0" fillId="0" borderId="29" xfId="12" applyFont="1" applyFill="1" applyBorder="1"/>
    <xf numFmtId="43" fontId="36" fillId="6" borderId="11" xfId="1" applyFont="1" applyFill="1" applyBorder="1" applyAlignment="1"/>
    <xf numFmtId="43" fontId="36" fillId="0" borderId="59" xfId="1" applyFont="1" applyBorder="1" applyAlignment="1">
      <alignment horizontal="center"/>
    </xf>
    <xf numFmtId="166" fontId="36" fillId="0" borderId="40" xfId="1" applyNumberFormat="1" applyFont="1" applyBorder="1"/>
    <xf numFmtId="166" fontId="36" fillId="0" borderId="2" xfId="1" applyNumberFormat="1" applyFont="1" applyBorder="1"/>
    <xf numFmtId="166" fontId="35" fillId="0" borderId="24" xfId="1" applyNumberFormat="1" applyFont="1" applyBorder="1"/>
    <xf numFmtId="43" fontId="36" fillId="0" borderId="17" xfId="1" applyFont="1" applyBorder="1" applyAlignment="1">
      <alignment horizontal="left" indent="1"/>
    </xf>
    <xf numFmtId="43" fontId="0" fillId="0" borderId="17" xfId="1" applyFont="1" applyBorder="1" applyAlignment="1">
      <alignment horizontal="left" indent="1"/>
    </xf>
    <xf numFmtId="43" fontId="0" fillId="0" borderId="60" xfId="1" quotePrefix="1" applyFont="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0" fontId="19" fillId="0" borderId="34" xfId="7" applyFont="1" applyFill="1" applyBorder="1" applyAlignment="1">
      <alignment horizontal="center" vertical="center"/>
    </xf>
    <xf numFmtId="17" fontId="16" fillId="0" borderId="43" xfId="0" applyNumberFormat="1" applyFont="1" applyBorder="1" applyAlignment="1">
      <alignment horizontal="center"/>
    </xf>
    <xf numFmtId="17" fontId="16" fillId="0" borderId="43" xfId="7" applyNumberFormat="1" applyFont="1" applyBorder="1" applyAlignment="1">
      <alignment horizontal="center"/>
    </xf>
    <xf numFmtId="166" fontId="0" fillId="0" borderId="43" xfId="1" applyNumberFormat="1" applyFont="1" applyBorder="1" applyAlignment="1">
      <alignment horizontal="center"/>
    </xf>
    <xf numFmtId="166" fontId="35" fillId="0" borderId="40" xfId="1" applyNumberFormat="1" applyFont="1" applyBorder="1"/>
    <xf numFmtId="166" fontId="35" fillId="0" borderId="2" xfId="1" applyNumberFormat="1" applyFont="1" applyBorder="1"/>
    <xf numFmtId="166" fontId="35" fillId="0" borderId="59" xfId="1" applyNumberFormat="1" applyFont="1" applyBorder="1"/>
    <xf numFmtId="41" fontId="35" fillId="0" borderId="5" xfId="2" applyNumberFormat="1" applyFont="1" applyBorder="1"/>
    <xf numFmtId="43" fontId="47" fillId="0" borderId="0" xfId="2" applyNumberFormat="1" applyFont="1" applyFill="1"/>
    <xf numFmtId="166" fontId="0" fillId="0" borderId="21" xfId="2" applyNumberFormat="1" applyFont="1" applyBorder="1"/>
    <xf numFmtId="166" fontId="0" fillId="0" borderId="3" xfId="2" applyNumberFormat="1" applyFont="1" applyBorder="1"/>
    <xf numFmtId="9" fontId="33" fillId="10" borderId="35" xfId="3" applyFont="1" applyFill="1" applyBorder="1"/>
    <xf numFmtId="41" fontId="0" fillId="3" borderId="3" xfId="2" applyFont="1" applyFill="1" applyBorder="1"/>
    <xf numFmtId="166" fontId="35" fillId="0" borderId="28" xfId="1" applyNumberFormat="1" applyFont="1" applyBorder="1"/>
    <xf numFmtId="166" fontId="0" fillId="0" borderId="31" xfId="1" applyNumberFormat="1" applyFont="1" applyBorder="1" applyAlignment="1">
      <alignment horizontal="center"/>
    </xf>
    <xf numFmtId="166" fontId="35" fillId="0" borderId="3" xfId="1" applyNumberFormat="1" applyFont="1" applyBorder="1"/>
    <xf numFmtId="166" fontId="29" fillId="0" borderId="3" xfId="1" applyNumberFormat="1" applyFont="1" applyBorder="1"/>
    <xf numFmtId="166" fontId="35" fillId="0" borderId="27" xfId="1" applyNumberFormat="1" applyFont="1" applyBorder="1"/>
    <xf numFmtId="0" fontId="15" fillId="0" borderId="0" xfId="7" applyFont="1"/>
    <xf numFmtId="1" fontId="33" fillId="0" borderId="0" xfId="7" applyNumberFormat="1"/>
    <xf numFmtId="166" fontId="33" fillId="0" borderId="0" xfId="7" applyNumberFormat="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14" fillId="0" borderId="43" xfId="0" applyNumberFormat="1" applyFont="1" applyBorder="1" applyAlignment="1">
      <alignment horizontal="center"/>
    </xf>
    <xf numFmtId="17" fontId="14" fillId="0" borderId="43" xfId="7" applyNumberFormat="1" applyFont="1" applyBorder="1" applyAlignment="1">
      <alignment horizontal="center"/>
    </xf>
    <xf numFmtId="9" fontId="35" fillId="0" borderId="53" xfId="3" applyFont="1" applyFill="1" applyBorder="1"/>
    <xf numFmtId="9" fontId="35" fillId="0" borderId="8" xfId="3" applyFont="1" applyFill="1" applyBorder="1"/>
    <xf numFmtId="41" fontId="0" fillId="0" borderId="24" xfId="2" applyFont="1" applyBorder="1"/>
    <xf numFmtId="41" fontId="35" fillId="0" borderId="24" xfId="2" applyFont="1" applyBorder="1"/>
    <xf numFmtId="9" fontId="34" fillId="0" borderId="28" xfId="3" applyFont="1" applyBorder="1"/>
    <xf numFmtId="9" fontId="33" fillId="0" borderId="58" xfId="3" applyFont="1" applyFill="1" applyBorder="1"/>
    <xf numFmtId="9" fontId="33" fillId="0" borderId="8" xfId="3" applyFont="1" applyFill="1" applyBorder="1"/>
    <xf numFmtId="9" fontId="33" fillId="0" borderId="45" xfId="3" applyFont="1" applyFill="1" applyBorder="1"/>
    <xf numFmtId="9" fontId="33" fillId="8" borderId="0" xfId="3" applyFont="1" applyFill="1" applyBorder="1"/>
    <xf numFmtId="41" fontId="0" fillId="0" borderId="21" xfId="2" applyNumberFormat="1" applyFont="1" applyBorder="1"/>
    <xf numFmtId="166" fontId="36" fillId="3" borderId="4" xfId="1" applyNumberFormat="1" applyFont="1" applyFill="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13" fillId="0" borderId="43" xfId="0" applyNumberFormat="1" applyFont="1" applyBorder="1" applyAlignment="1">
      <alignment horizontal="center"/>
    </xf>
    <xf numFmtId="17" fontId="13" fillId="0" borderId="43" xfId="7" applyNumberFormat="1" applyFont="1" applyBorder="1" applyAlignment="1">
      <alignment horizontal="center"/>
    </xf>
    <xf numFmtId="43" fontId="12" fillId="0" borderId="0" xfId="1" applyNumberFormat="1" applyFont="1"/>
    <xf numFmtId="41" fontId="0" fillId="0" borderId="3" xfId="2" applyFont="1" applyFill="1" applyBorder="1"/>
    <xf numFmtId="166" fontId="33" fillId="0" borderId="3" xfId="2" applyNumberFormat="1" applyFont="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11" fillId="0" borderId="43" xfId="0" applyNumberFormat="1" applyFont="1" applyBorder="1" applyAlignment="1">
      <alignment horizontal="center"/>
    </xf>
    <xf numFmtId="17" fontId="11" fillId="0" borderId="43" xfId="7" applyNumberFormat="1" applyFont="1" applyBorder="1" applyAlignment="1">
      <alignment horizontal="center"/>
    </xf>
    <xf numFmtId="166" fontId="33" fillId="9" borderId="9" xfId="1" applyNumberFormat="1" applyFont="1" applyFill="1" applyBorder="1"/>
    <xf numFmtId="9" fontId="33" fillId="9" borderId="58" xfId="3" applyFont="1" applyFill="1" applyBorder="1"/>
    <xf numFmtId="9" fontId="33" fillId="9" borderId="41" xfId="3" applyFont="1" applyFill="1" applyBorder="1"/>
    <xf numFmtId="9" fontId="33" fillId="9" borderId="39" xfId="3" applyFont="1" applyFill="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10" fillId="0" borderId="43" xfId="0" applyNumberFormat="1" applyFont="1" applyBorder="1" applyAlignment="1">
      <alignment horizontal="center"/>
    </xf>
    <xf numFmtId="17" fontId="10" fillId="0" borderId="43" xfId="7" applyNumberFormat="1" applyFont="1" applyBorder="1" applyAlignment="1">
      <alignment horizontal="center"/>
    </xf>
    <xf numFmtId="166" fontId="10" fillId="0" borderId="21" xfId="1" applyNumberFormat="1" applyFont="1" applyFill="1" applyBorder="1"/>
    <xf numFmtId="17" fontId="0" fillId="7" borderId="31" xfId="0" applyNumberFormat="1" applyFill="1" applyBorder="1" applyAlignment="1">
      <alignment horizontal="center" vertical="center"/>
    </xf>
    <xf numFmtId="9" fontId="35" fillId="0" borderId="51" xfId="3" applyFont="1" applyFill="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9" fillId="0" borderId="43" xfId="0" applyNumberFormat="1" applyFont="1" applyBorder="1" applyAlignment="1">
      <alignment horizontal="center"/>
    </xf>
    <xf numFmtId="17" fontId="9" fillId="0" borderId="43" xfId="7" applyNumberFormat="1" applyFont="1" applyBorder="1" applyAlignment="1">
      <alignment horizontal="center"/>
    </xf>
    <xf numFmtId="0" fontId="59" fillId="0" borderId="0" xfId="7" applyFont="1"/>
    <xf numFmtId="0" fontId="59" fillId="0" borderId="0" xfId="7" applyFont="1" applyAlignment="1">
      <alignment horizontal="center"/>
    </xf>
    <xf numFmtId="41" fontId="59" fillId="0" borderId="0" xfId="7" applyNumberFormat="1" applyFont="1"/>
    <xf numFmtId="41" fontId="59" fillId="0" borderId="0" xfId="2" applyFont="1" applyAlignment="1">
      <alignment horizontal="center"/>
    </xf>
    <xf numFmtId="0" fontId="58" fillId="0" borderId="0" xfId="7" applyFont="1"/>
    <xf numFmtId="0" fontId="58" fillId="0" borderId="0" xfId="7" applyFont="1" applyAlignment="1">
      <alignment horizontal="center"/>
    </xf>
    <xf numFmtId="166" fontId="59" fillId="0" borderId="0" xfId="1" applyNumberFormat="1" applyFont="1" applyAlignment="1">
      <alignment horizontal="center"/>
    </xf>
    <xf numFmtId="43" fontId="59" fillId="0" borderId="0" xfId="7" applyNumberFormat="1" applyFont="1"/>
    <xf numFmtId="0" fontId="60" fillId="0" borderId="0" xfId="7" applyFont="1"/>
    <xf numFmtId="0" fontId="60" fillId="0" borderId="0" xfId="7" applyFont="1" applyAlignment="1">
      <alignment horizontal="center"/>
    </xf>
    <xf numFmtId="0" fontId="56" fillId="0" borderId="0" xfId="0" applyFont="1"/>
    <xf numFmtId="166" fontId="56" fillId="0" borderId="0" xfId="0" applyNumberFormat="1" applyFont="1"/>
    <xf numFmtId="0" fontId="61" fillId="0" borderId="0" xfId="0" applyFont="1"/>
    <xf numFmtId="166" fontId="56" fillId="0" borderId="0" xfId="0" applyNumberFormat="1" applyFont="1" applyFill="1"/>
    <xf numFmtId="0" fontId="56" fillId="0" borderId="0" xfId="0" applyFont="1" applyFill="1"/>
    <xf numFmtId="170" fontId="56" fillId="0" borderId="0" xfId="3" applyNumberFormat="1" applyFont="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8" fillId="0" borderId="43" xfId="0" applyNumberFormat="1" applyFont="1" applyBorder="1" applyAlignment="1">
      <alignment horizontal="center"/>
    </xf>
    <xf numFmtId="17" fontId="8" fillId="0" borderId="43" xfId="7" applyNumberFormat="1" applyFont="1" applyBorder="1" applyAlignment="1">
      <alignment horizontal="center"/>
    </xf>
    <xf numFmtId="0" fontId="51" fillId="0" borderId="0" xfId="7" applyFont="1"/>
    <xf numFmtId="41" fontId="54" fillId="0" borderId="0" xfId="7" applyNumberFormat="1" applyFont="1"/>
    <xf numFmtId="166" fontId="7" fillId="0" borderId="0" xfId="1" applyNumberFormat="1" applyFont="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6" fillId="0" borderId="43" xfId="0" applyNumberFormat="1" applyFont="1" applyBorder="1" applyAlignment="1">
      <alignment horizontal="center"/>
    </xf>
    <xf numFmtId="17" fontId="6" fillId="0" borderId="43" xfId="7" applyNumberFormat="1" applyFont="1" applyBorder="1" applyAlignment="1">
      <alignment horizontal="center"/>
    </xf>
    <xf numFmtId="41" fontId="39" fillId="0" borderId="0" xfId="7" applyNumberFormat="1" applyFont="1"/>
    <xf numFmtId="0" fontId="39" fillId="0" borderId="0" xfId="7" applyFont="1"/>
    <xf numFmtId="0" fontId="39" fillId="0" borderId="0" xfId="7" applyFont="1" applyAlignment="1">
      <alignment horizontal="center"/>
    </xf>
    <xf numFmtId="41" fontId="39" fillId="0" borderId="0" xfId="2" applyFont="1" applyAlignment="1">
      <alignment horizontal="center"/>
    </xf>
    <xf numFmtId="1" fontId="39" fillId="0" borderId="0" xfId="7" applyNumberFormat="1" applyFont="1"/>
    <xf numFmtId="41" fontId="34" fillId="0" borderId="0" xfId="7" applyNumberFormat="1" applyFont="1"/>
    <xf numFmtId="0" fontId="34" fillId="0" borderId="0" xfId="7" applyNumberFormat="1" applyFont="1"/>
    <xf numFmtId="166" fontId="62" fillId="0" borderId="0" xfId="0" applyNumberFormat="1" applyFont="1"/>
    <xf numFmtId="166" fontId="50" fillId="0" borderId="0" xfId="0" applyNumberFormat="1" applyFont="1"/>
    <xf numFmtId="166" fontId="39" fillId="0" borderId="0" xfId="0" applyNumberFormat="1" applyFont="1"/>
    <xf numFmtId="41" fontId="51" fillId="0" borderId="0" xfId="0" applyNumberFormat="1" applyFont="1"/>
    <xf numFmtId="0" fontId="33" fillId="0" borderId="32" xfId="7" applyFill="1" applyBorder="1" applyAlignment="1">
      <alignment horizontal="center" vertical="center"/>
    </xf>
    <xf numFmtId="0" fontId="33" fillId="0" borderId="30" xfId="7" applyFill="1" applyBorder="1" applyAlignment="1">
      <alignment horizontal="center" vertical="center"/>
    </xf>
    <xf numFmtId="0" fontId="34" fillId="0" borderId="0" xfId="7" applyFont="1"/>
    <xf numFmtId="43" fontId="34" fillId="0" borderId="0" xfId="7" applyNumberFormat="1" applyFont="1"/>
    <xf numFmtId="17" fontId="5" fillId="0" borderId="43" xfId="0" applyNumberFormat="1" applyFont="1" applyBorder="1" applyAlignment="1">
      <alignment horizontal="center"/>
    </xf>
    <xf numFmtId="17" fontId="5" fillId="0" borderId="43" xfId="7" applyNumberFormat="1" applyFont="1" applyBorder="1" applyAlignment="1">
      <alignment horizontal="center"/>
    </xf>
    <xf numFmtId="166" fontId="4" fillId="0" borderId="3" xfId="0" applyNumberFormat="1" applyFont="1" applyBorder="1"/>
    <xf numFmtId="9" fontId="34" fillId="0" borderId="21" xfId="3" applyNumberFormat="1" applyFont="1" applyFill="1" applyBorder="1"/>
    <xf numFmtId="9" fontId="34" fillId="0" borderId="2" xfId="3" applyNumberFormat="1" applyFont="1" applyFill="1" applyBorder="1"/>
    <xf numFmtId="0" fontId="33" fillId="0" borderId="32" xfId="7" applyFill="1" applyBorder="1" applyAlignment="1">
      <alignment horizontal="center" vertical="center"/>
    </xf>
    <xf numFmtId="0" fontId="33" fillId="0" borderId="30" xfId="7" applyFill="1" applyBorder="1" applyAlignment="1">
      <alignment horizontal="center" vertical="center"/>
    </xf>
    <xf numFmtId="17" fontId="3" fillId="0" borderId="43" xfId="0" applyNumberFormat="1" applyFont="1" applyBorder="1" applyAlignment="1">
      <alignment horizontal="center"/>
    </xf>
    <xf numFmtId="17" fontId="3" fillId="0" borderId="43" xfId="7" applyNumberFormat="1" applyFont="1" applyBorder="1" applyAlignment="1">
      <alignment horizontal="center"/>
    </xf>
    <xf numFmtId="166" fontId="2" fillId="0" borderId="2" xfId="1" applyNumberFormat="1" applyFont="1" applyBorder="1"/>
    <xf numFmtId="43" fontId="0" fillId="0" borderId="11" xfId="1" applyFont="1" applyFill="1" applyBorder="1" applyAlignment="1">
      <alignment horizontal="center"/>
    </xf>
    <xf numFmtId="43" fontId="36" fillId="0" borderId="12" xfId="1" applyFont="1" applyFill="1" applyBorder="1" applyAlignment="1">
      <alignment horizontal="center"/>
    </xf>
    <xf numFmtId="43" fontId="36" fillId="0" borderId="9" xfId="1" applyFont="1" applyBorder="1" applyAlignment="1">
      <alignment horizontal="center" vertical="center"/>
    </xf>
    <xf numFmtId="43" fontId="36" fillId="0" borderId="13" xfId="1" applyFont="1" applyBorder="1" applyAlignment="1">
      <alignment horizontal="center" vertical="center"/>
    </xf>
    <xf numFmtId="43" fontId="0" fillId="0" borderId="10" xfId="1" applyFont="1" applyFill="1" applyBorder="1" applyAlignment="1">
      <alignment horizontal="center"/>
    </xf>
    <xf numFmtId="43" fontId="36" fillId="0" borderId="11" xfId="1" applyFont="1" applyFill="1" applyBorder="1" applyAlignment="1">
      <alignment horizontal="center"/>
    </xf>
    <xf numFmtId="0" fontId="29" fillId="0" borderId="34" xfId="0" applyFont="1" applyBorder="1" applyAlignment="1">
      <alignment horizontal="center"/>
    </xf>
    <xf numFmtId="0" fontId="29" fillId="0" borderId="33" xfId="0" applyFont="1" applyBorder="1" applyAlignment="1">
      <alignment horizontal="center"/>
    </xf>
    <xf numFmtId="0" fontId="22" fillId="0" borderId="36" xfId="0" applyFont="1" applyBorder="1" applyAlignment="1">
      <alignment horizontal="left" wrapText="1"/>
    </xf>
    <xf numFmtId="0" fontId="29" fillId="0" borderId="20" xfId="0" applyFont="1" applyBorder="1" applyAlignment="1">
      <alignment horizontal="left" wrapText="1"/>
    </xf>
    <xf numFmtId="0" fontId="29" fillId="0" borderId="36" xfId="0" applyFont="1" applyBorder="1" applyAlignment="1">
      <alignment horizontal="left" wrapText="1"/>
    </xf>
    <xf numFmtId="0" fontId="0" fillId="0" borderId="0" xfId="0" applyAlignment="1">
      <alignment horizont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0" xfId="0" applyFill="1" applyBorder="1" applyAlignment="1">
      <alignment horizontal="center"/>
    </xf>
    <xf numFmtId="0" fontId="33" fillId="0" borderId="34" xfId="7" applyBorder="1" applyAlignment="1">
      <alignment horizontal="center"/>
    </xf>
    <xf numFmtId="0" fontId="33" fillId="0" borderId="33" xfId="7" applyBorder="1" applyAlignment="1">
      <alignment horizontal="center"/>
    </xf>
    <xf numFmtId="0" fontId="22" fillId="0" borderId="36" xfId="7" applyFont="1" applyBorder="1" applyAlignment="1">
      <alignment horizontal="left" wrapText="1"/>
    </xf>
    <xf numFmtId="0" fontId="33" fillId="0" borderId="20" xfId="7" applyBorder="1" applyAlignment="1">
      <alignment horizontal="left" wrapText="1"/>
    </xf>
    <xf numFmtId="0" fontId="21" fillId="0" borderId="36" xfId="7" applyFont="1" applyBorder="1" applyAlignment="1">
      <alignment horizontal="left" wrapText="1"/>
    </xf>
    <xf numFmtId="0" fontId="0" fillId="0" borderId="34" xfId="0" applyBorder="1" applyAlignment="1">
      <alignment horizontal="center"/>
    </xf>
    <xf numFmtId="0" fontId="0" fillId="0" borderId="53" xfId="0" applyBorder="1" applyAlignment="1">
      <alignment horizontal="center"/>
    </xf>
    <xf numFmtId="0" fontId="0" fillId="0" borderId="33" xfId="0" applyBorder="1" applyAlignment="1">
      <alignment horizontal="center"/>
    </xf>
    <xf numFmtId="0" fontId="19" fillId="0" borderId="34" xfId="7" applyFont="1" applyFill="1" applyBorder="1" applyAlignment="1">
      <alignment horizontal="center" vertical="center"/>
    </xf>
    <xf numFmtId="0" fontId="33" fillId="0" borderId="33" xfId="7" applyFill="1" applyBorder="1" applyAlignment="1">
      <alignment horizontal="center" vertical="center"/>
    </xf>
    <xf numFmtId="0" fontId="33" fillId="0" borderId="32" xfId="7" applyFill="1" applyBorder="1" applyAlignment="1">
      <alignment horizontal="center" vertical="center"/>
    </xf>
    <xf numFmtId="0" fontId="33" fillId="0" borderId="30" xfId="7" applyFill="1" applyBorder="1" applyAlignment="1">
      <alignment horizontal="center" vertical="center"/>
    </xf>
    <xf numFmtId="0" fontId="33" fillId="0" borderId="9" xfId="7" applyFill="1" applyBorder="1" applyAlignment="1">
      <alignment horizontal="center" vertical="center"/>
    </xf>
    <xf numFmtId="0" fontId="33" fillId="0" borderId="13" xfId="7" applyFill="1" applyBorder="1" applyAlignment="1">
      <alignment horizontal="center" vertical="center"/>
    </xf>
    <xf numFmtId="166" fontId="1" fillId="0" borderId="9" xfId="1" applyNumberFormat="1" applyFont="1" applyFill="1" applyBorder="1"/>
    <xf numFmtId="166" fontId="33" fillId="7" borderId="21" xfId="1" applyNumberFormat="1" applyFont="1" applyFill="1" applyBorder="1"/>
    <xf numFmtId="166" fontId="33" fillId="7" borderId="17" xfId="1" applyNumberFormat="1" applyFont="1" applyFill="1" applyBorder="1"/>
    <xf numFmtId="9" fontId="33" fillId="7" borderId="0" xfId="3" applyFont="1" applyFill="1" applyBorder="1"/>
    <xf numFmtId="9" fontId="33" fillId="7" borderId="35" xfId="3" applyFont="1" applyFill="1" applyBorder="1"/>
    <xf numFmtId="9" fontId="33" fillId="7" borderId="20" xfId="3" applyFont="1" applyFill="1" applyBorder="1"/>
  </cellXfs>
  <cellStyles count="50">
    <cellStyle name="Comma" xfId="1" builtinId="3"/>
    <cellStyle name="Comma [0]" xfId="2" builtinId="6"/>
    <cellStyle name="Comma [0] 10" xfId="25" xr:uid="{00000000-0005-0000-0000-000002000000}"/>
    <cellStyle name="Comma [0] 10 6" xfId="15" xr:uid="{00000000-0005-0000-0000-000003000000}"/>
    <cellStyle name="Comma [0] 2" xfId="11" xr:uid="{00000000-0005-0000-0000-000004000000}"/>
    <cellStyle name="Comma [0] 2 2" xfId="18" xr:uid="{00000000-0005-0000-0000-000005000000}"/>
    <cellStyle name="Comma [0] 2 2 2" xfId="43" xr:uid="{00000000-0005-0000-0000-000006000000}"/>
    <cellStyle name="Comma [0] 2 3" xfId="37" xr:uid="{00000000-0005-0000-0000-000007000000}"/>
    <cellStyle name="Comma [0] 25" xfId="14" xr:uid="{00000000-0005-0000-0000-000008000000}"/>
    <cellStyle name="Comma [0] 25 2" xfId="21" xr:uid="{00000000-0005-0000-0000-000009000000}"/>
    <cellStyle name="Comma [0] 25 2 2" xfId="46" xr:uid="{00000000-0005-0000-0000-00000A000000}"/>
    <cellStyle name="Comma [0] 25 3" xfId="40" xr:uid="{00000000-0005-0000-0000-00000B000000}"/>
    <cellStyle name="Comma [0] 3" xfId="27" xr:uid="{00000000-0005-0000-0000-00000C000000}"/>
    <cellStyle name="Comma [0] 4" xfId="24" xr:uid="{00000000-0005-0000-0000-00000D000000}"/>
    <cellStyle name="Comma [0] 4 2" xfId="49" xr:uid="{00000000-0005-0000-0000-00000E000000}"/>
    <cellStyle name="Comma [0] 8" xfId="34" xr:uid="{00000000-0005-0000-0000-00000F000000}"/>
    <cellStyle name="Comma 10" xfId="9" xr:uid="{00000000-0005-0000-0000-000010000000}"/>
    <cellStyle name="Comma 2" xfId="13" xr:uid="{00000000-0005-0000-0000-000011000000}"/>
    <cellStyle name="Comma 2 2" xfId="20" xr:uid="{00000000-0005-0000-0000-000012000000}"/>
    <cellStyle name="Comma 2 2 2" xfId="45" xr:uid="{00000000-0005-0000-0000-000013000000}"/>
    <cellStyle name="Comma 2 2 2 2 2" xfId="30" xr:uid="{00000000-0005-0000-0000-000014000000}"/>
    <cellStyle name="Comma 2 3" xfId="39" xr:uid="{00000000-0005-0000-0000-000015000000}"/>
    <cellStyle name="Comma 3" xfId="32" xr:uid="{00000000-0005-0000-0000-000016000000}"/>
    <cellStyle name="Comma 73" xfId="8" xr:uid="{00000000-0005-0000-0000-000017000000}"/>
    <cellStyle name="Comma 73 2" xfId="17" xr:uid="{00000000-0005-0000-0000-000018000000}"/>
    <cellStyle name="Comma 73 2 2" xfId="42" xr:uid="{00000000-0005-0000-0000-000019000000}"/>
    <cellStyle name="Comma 73 3" xfId="36" xr:uid="{00000000-0005-0000-0000-00001A000000}"/>
    <cellStyle name="Normal" xfId="0" builtinId="0"/>
    <cellStyle name="Normal 10 2" xfId="4" xr:uid="{00000000-0005-0000-0000-00001C000000}"/>
    <cellStyle name="Normal 176" xfId="7" xr:uid="{00000000-0005-0000-0000-00001D000000}"/>
    <cellStyle name="Normal 176 2" xfId="16" xr:uid="{00000000-0005-0000-0000-00001E000000}"/>
    <cellStyle name="Normal 176 2 2" xfId="41" xr:uid="{00000000-0005-0000-0000-00001F000000}"/>
    <cellStyle name="Normal 176 3" xfId="35" xr:uid="{00000000-0005-0000-0000-000020000000}"/>
    <cellStyle name="Normal 2" xfId="22" xr:uid="{00000000-0005-0000-0000-000021000000}"/>
    <cellStyle name="Normal 2 10 2" xfId="6" xr:uid="{00000000-0005-0000-0000-000022000000}"/>
    <cellStyle name="Normal 2 2" xfId="33" xr:uid="{00000000-0005-0000-0000-000023000000}"/>
    <cellStyle name="Normal 2 3" xfId="47" xr:uid="{00000000-0005-0000-0000-000024000000}"/>
    <cellStyle name="Normal 25" xfId="28" xr:uid="{00000000-0005-0000-0000-000025000000}"/>
    <cellStyle name="Normal 25 2" xfId="29" xr:uid="{00000000-0005-0000-0000-000026000000}"/>
    <cellStyle name="Normal 3" xfId="23" xr:uid="{00000000-0005-0000-0000-000027000000}"/>
    <cellStyle name="Normal 3 2" xfId="48" xr:uid="{00000000-0005-0000-0000-000028000000}"/>
    <cellStyle name="Normal 4" xfId="26" xr:uid="{00000000-0005-0000-0000-000029000000}"/>
    <cellStyle name="Normal 61" xfId="5" xr:uid="{00000000-0005-0000-0000-00002A000000}"/>
    <cellStyle name="Percent" xfId="3" builtinId="5"/>
    <cellStyle name="Percent 10 2" xfId="10" xr:uid="{00000000-0005-0000-0000-00002C000000}"/>
    <cellStyle name="Percent 2" xfId="12" xr:uid="{00000000-0005-0000-0000-00002D000000}"/>
    <cellStyle name="Percent 2 2" xfId="19" xr:uid="{00000000-0005-0000-0000-00002E000000}"/>
    <cellStyle name="Percent 2 2 2" xfId="44" xr:uid="{00000000-0005-0000-0000-00002F000000}"/>
    <cellStyle name="Percent 2 3" xfId="38" xr:uid="{00000000-0005-0000-0000-000030000000}"/>
    <cellStyle name="Percent 3" xfId="3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84" Type="http://schemas.openxmlformats.org/officeDocument/2006/relationships/externalLink" Target="externalLinks/externalLink74.xml"/><Relationship Id="rId89" Type="http://schemas.openxmlformats.org/officeDocument/2006/relationships/externalLink" Target="externalLinks/externalLink79.xml"/><Relationship Id="rId16" Type="http://schemas.openxmlformats.org/officeDocument/2006/relationships/externalLink" Target="externalLinks/externalLink6.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103"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wi\My%20Documents\SISKA\2009\April%2009\Bdg\REVISI\LK%20APRIL'09%20Re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erpec_yesi\kiang\FINANCE\HE2001-consoled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s1\dbs1b\Iwan\PT.%20Jasuindo.%20coba-cob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ta\SHAREDDOCS\01%20WP%20Computer%20Sept%202004\01%20BSU-Consol-DBS-Sept_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LOGISTIC\Stock%20Report\Weekly%20Stock38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rpec_erayani\kiang\WINDOWS\TEMP\FER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Bernadines\Local%20Settings\Temporary%20Internet%20Files\OLK9C\Console\Woodyard%20KRC%20%20Consoled0106(revisi%20in%20M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MyWorks\Tie\TBSM,%20RIM,%20GUM\2009\Grand%20Utama%20Mandiri\PBC\WS%2009%20Zahir%20-%20Aug%200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PCom-Uoi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P-per%20Accounts2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WINDOWS\TEMP\PSAK%2048%20-%20depr%20and%20deple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Bahan%20training\CAF%20PT%20Example-last%20updated%20Nov%203,2006\PT%20Example%20(Big)\J_Taxation\K.%20Cash%20&amp;%20Cash%20Equivalent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Documents%20and%20Settings\budiha\Local%20Settings\Temporary%20Internet%20Files\Content.IE5\WJ2FATOD\SAD%2520Template(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B-FIN-FAROUQ\rti\Audit%20Report%2022%20Feb%2003\BSU_2000_GTI_A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millpr\My%20Documents\gado\Vinna\Monomer\2003\SIM%20DEC%202003%20(R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HILDKA\My%20Documents\Client%20Yen\RGM\Audit%20per%2031%20Dec%202003\PBC\alo-fin-hsj.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Ujang\Local%20Settings\Temporary%20Internet%20Files\OLKBB\AGING%20REPORT%20EASTINDO%202007%20(MANUAL)\Eastindo%20Aging%20Desember'07%20AUDI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Worksheet%20SNS%20Group\Financial%20Report-%20SNS-Jaw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IDN_ADDITION_JAN'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olanda\My%20Documents\My%20Documents\TAX-DATA-2002\Gerry\2002\Melcoinda\WINDOWS\TEMP\Worksheet%20Burgmann%20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rpec_erayani\kiang\Acct.%20Feriadi\Acct.%20Report\LT2001-console%20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Acct.%20Feriadi\Acct.%20Report\Crane2001-consoled%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Toba%20Pulp%20lestari%20Tbk\Toba%20Pulp%20Lestari%202006%20(%205%20feb%202007)\Audit%20Section%20TPL\Marshalling%20TPL%2031Dec2006%20-%20Rend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Acct.%20Feriadi\Acct.%20Report\Crane2001-consoled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er01\data%20ii\Ayu's%20document\Client%202006\PT%20AJN%20and%20subsidiary\PT%20AJN%20SOLUSINDO\G_Fixed%20Assets\K.%20Cash%20&amp;%20Cash%20Equivalent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ETAIL%20WP%20LMR-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F166F8\S.AKHIR+AWAL0803(BARU).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My%20Documents\ERLIN\Minamas%202004\KLR%202004\WBS-KLR\DETAIL%20WP%20KL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ade\Ade%20FORTUNE\FI%20June%202006\Final\Worksheet_PBM_2005%20Dec1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AYOAN\AUDIT699\PBN06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CF9CCC9\K.%20Cash%20&amp;%20Cash%20Equivalent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Data\2006\Report\Weekly%20Stock11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LapKeuPmbn0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udit%20Manual\Training%20WP%202017\PT%20Example%202016%20-%20101017\1.%20A.%20Kas%20dan%20Setara%20Kas%20(Cash%20and%20Cash%20Equivalent)\Kas%20dan%20Setara%20Ka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PT%20SUPRA%20BOGA%20LESTARI\2009\Section%20N\Investmen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Data-Rgms\MY%20DOCUMENT\FILES\sunardi\2000\MONTHLY-REPORT\LAP-KEU\rgms020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Andy-16-oct-2000\Remeasurement\PMBN\Year-2002\Sep-2002\AYOAN\PMBN069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MY%20DOCUMENT\FILES\sunardi\1999\rgms129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F%20-%20BSI%20June%20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ata%20Tax\SPT%202006\My%20Documents\Indah%20Sari\2004\Lap.%20Bulanan\penjualan\LAPORAN\2004\Sharing\Agust\Jatim\Lap07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Data-Rgms\MY%20DOCUMENT\FILES\sunardi\2000\MONTHLY-REPORT\LAP-KEU\rgms01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My%20Documents\Account%20Payable\Aging%20AP\Ageing%20AP%202007\Detail%20AP%20Aging%2030-04-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rver01\data%20ii\Shared%20INAA\Tax_Return\2006\PT%20Burgmann\BSPL%20Burgmann%20200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Berdikarim\My%20Documents\PTSI\2007\Data\Aud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Bahan%20training\CAF%20PT%20Example-last%20updated%20Nov%203,2006\PT%20Example%20(Big)\J_Taxation\K.%20Cash%20&amp;%20Cash%20Equivalent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01\DATA%20I\data%20ICC\Copy%20of%20Rekap%20By%20ymh%20dibyr.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argie\d\My%20Documents\Report%202003\1%20-%20Jan%2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Acct.%20Feriadi\Acct.%20Report\Crane2001-consoled%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01._CINT_LK_Parent_Januari_2025.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02._CINT_LK_Parent_Februari_2025.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03._CINT_LK_Parent_Maret_2025.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04._CINT_LK_Parent_April_2025.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05._CINT_LK_Parent_Mei_2025.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06._CINT_LK_Parent_Juni_2025(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07._CINT_LK_Parent_Juli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lamet%20Haryadi\Ranch%20Market\2007\PBC\Fixed%20Asset%202007%20audi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08._CINT_LK_Parent_Agustus_2025.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09._CINT_LK_Parent_September_2025.xlsx"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file:///D:\Chitose\BOC%20Meeting\FS%202025\10._CINT_LK_Parent_Oktober_2025%20(003).xlsx" TargetMode="External"/><Relationship Id="rId1" Type="http://schemas.openxmlformats.org/officeDocument/2006/relationships/externalLinkPath" Target="10._CINT_LK_Parent_Oktober_2025%20(003).xlsx"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file:///D:\Chitose\BOC%20Meeting\FS%202025\11._CINT_LK_Parent_November_2025.xlsx" TargetMode="External"/><Relationship Id="rId1" Type="http://schemas.openxmlformats.org/officeDocument/2006/relationships/externalLinkPath" Target="11._CINT_LK_Parent_November_2025.xlsx"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file:///D:\Chitose\BOC%20Meeting\FS%202025\12._CINT_LK_Parent_Desember_2025.xlsx" TargetMode="External"/><Relationship Id="rId1" Type="http://schemas.openxmlformats.org/officeDocument/2006/relationships/externalLinkPath" Target="12._CINT_LK_Parent_Desember_2025.xlsx"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file:///D:\Chitose\BOC%20Meeting\FS%202024\CINT-Des%2024.xlsx" TargetMode="External"/><Relationship Id="rId1" Type="http://schemas.openxmlformats.org/officeDocument/2006/relationships/externalLinkPath" Target="/Chitose/BOC%20Meeting/FS%202024/CINT-Des%2024.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Chitose/BOC%20Meeting/FS2022/5.%20LK%20Konsol%20Mei%202022%20150622.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Chitose/BOC%20Meeting/FS%202024/01.%20CINT_LK%20Parent_Januari%202024.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CINT-Feb%2025.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03.%20LK_Konsol_Maret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Poltak\PT%20EXAMPLE-2001\Working%20Paper\K.%20Cash%20&amp;%20Cash%20Equivalent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01.%20LK_Konsol_Januari_2025.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02.%20LK_Konsol_Februari_2025.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04.%20LK_Konsol_April_2025.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05.%20LK_Konsol_Mei_2025.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06.%20LK_Konsol_Juni_2025.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07.%20LK_Konsol_Juli_2025.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08.%20LK_Konsol_Agustus_2025.xlsx" TargetMode="External"/></Relationships>
</file>

<file path=xl/externalLinks/_rels/externalLink77.xml.rels><?xml version="1.0" encoding="UTF-8" standalone="yes"?>
<Relationships xmlns="http://schemas.openxmlformats.org/package/2006/relationships"><Relationship Id="rId2" Type="http://schemas.openxmlformats.org/officeDocument/2006/relationships/externalLinkPath" Target="file:///D:\Chitose\BOC%20Meeting\FS%202025\09.%20LK_Konsol_September_2025.xlsx" TargetMode="External"/><Relationship Id="rId1" Type="http://schemas.openxmlformats.org/officeDocument/2006/relationships/externalLinkPath" Target="09.%20LK_Konsol_September_2025.xlsx"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file:///D:\Chitose\BOC%20Meeting\FS%202025\10.%20LK_Konsol_Oktober_2025.xlsx" TargetMode="External"/><Relationship Id="rId1" Type="http://schemas.openxmlformats.org/officeDocument/2006/relationships/externalLinkPath" Target="10.%20LK_Konsol_Oktober_2025.xlsx" TargetMode="External"/></Relationships>
</file>

<file path=xl/externalLinks/_rels/externalLink79.xml.rels><?xml version="1.0" encoding="UTF-8" standalone="yes"?>
<Relationships xmlns="http://schemas.openxmlformats.org/package/2006/relationships"><Relationship Id="rId2" Type="http://schemas.openxmlformats.org/officeDocument/2006/relationships/externalLinkPath" Target="file:///D:\Chitose\BOC%20Meeting\FS%202025\11.%20LK_Konsol_November_2025.xlsx" TargetMode="External"/><Relationship Id="rId1" Type="http://schemas.openxmlformats.org/officeDocument/2006/relationships/externalLinkPath" Target="11.%20LK_Konsol_November_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2007\audit%20sch\oct.xls"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file:///D:\Chitose\BOC%20Meeting\FS%202025\12.%20LK_Konsol_Desember_2025.xlsx" TargetMode="External"/><Relationship Id="rId1" Type="http://schemas.openxmlformats.org/officeDocument/2006/relationships/externalLinkPath" Target="12.%20LK_Konsol_Desember_2025.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Chitose/BOC%20Meeting/FS%202023/01.%20LK%20Konsol%20Januari%202023_1.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Chitose/BOC%20Meeting/FS%202024/01.%20LK%20Konsol%20Januari%202024.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hitose/BOC%20Meeting/FS2022/7.%20LK%20Konsol%20Juli%202022.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Chitose/BOC%20Meeting/FS%202024/03.%20LK%20Konsol%20Maret%202024.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CINT-Mei%202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CINT-Juni%2025.xlsx"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file:///D:\Chitose\BOC%20Meeting\FS%202025\CINT-October%2025.xlsx" TargetMode="External"/><Relationship Id="rId1" Type="http://schemas.openxmlformats.org/officeDocument/2006/relationships/externalLinkPath" Target="CINT-October%2025.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Perbandingan%20LK%20Audit-UnAudit.xlsx" TargetMode="External"/></Relationships>
</file>

<file path=xl/externalLinks/_rels/externalLink89.xml.rels><?xml version="1.0" encoding="UTF-8" standalone="yes"?>
<Relationships xmlns="http://schemas.openxmlformats.org/package/2006/relationships"><Relationship Id="rId2" Type="http://schemas.openxmlformats.org/officeDocument/2006/relationships/externalLinkPath" Target="file:///D:\Chitose\BOC%20Meeting\FS%202025\CINT-November%2025.xlsx" TargetMode="External"/><Relationship Id="rId1" Type="http://schemas.openxmlformats.org/officeDocument/2006/relationships/externalLinkPath" Target="CINT-November%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rito%20Group\Barito%20Group%2031%20Desember%202011\PT%20Grand%20Utama%20Mandiri\Documents%20and%20Settings\Susan_Anwar\Local%20Settings\Temporary%20Internet%20Files\OLK4\Console%20BS2006%20Mar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RLR"/>
      <sheetName val="CTLK"/>
      <sheetName val="RBH"/>
      <sheetName val="HUTANG DAGANG"/>
      <sheetName val="PERSD"/>
      <sheetName val="AKTAP"/>
      <sheetName val="SALES"/>
      <sheetName val="GOOD STOCK"/>
      <sheetName val="BAD STOCK"/>
      <sheetName val="BAP"/>
      <sheetName val="ALK"/>
      <sheetName val="BK Besar Hub RK"/>
      <sheetName val="NRC LAJUR REVISI"/>
      <sheetName val="HUB-RK SALAH"/>
      <sheetName val="NRC LAJUR SALA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PSI"/>
      <sheetName val="Data Sheet"/>
      <sheetName val="Data_Sheet"/>
      <sheetName val="Data_Sheet1"/>
      <sheetName val="GeneralInfo"/>
      <sheetName val="Supp_List"/>
      <sheetName val="Location_Details"/>
      <sheetName val="Tables"/>
      <sheetName val="Instructions"/>
      <sheetName val="K.6DEPOSIT"/>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ow r="40">
          <cell r="B40" t="str">
            <v>Profit &amp; Loss Year To Date</v>
          </cell>
        </row>
      </sheetData>
      <sheetData sheetId="4">
        <row r="40">
          <cell r="B40" t="str">
            <v>Profit &amp; Loss Year To Date</v>
          </cell>
        </row>
      </sheetData>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233.8473512275132</v>
          </cell>
          <cell r="F42">
            <v>634.64108985800419</v>
          </cell>
          <cell r="G42">
            <v>767.27674877273284</v>
          </cell>
          <cell r="H42">
            <v>899.91240768746161</v>
          </cell>
          <cell r="I42">
            <v>1032.5480666021904</v>
          </cell>
          <cell r="J42">
            <v>1165.1837255169191</v>
          </cell>
          <cell r="K42">
            <v>1297.8193844316479</v>
          </cell>
          <cell r="L42">
            <v>1430.4550433463767</v>
          </cell>
          <cell r="M42">
            <v>1563.0907022611054</v>
          </cell>
          <cell r="N42">
            <v>1695.7263611758342</v>
          </cell>
          <cell r="O42">
            <v>1828.3620200905627</v>
          </cell>
          <cell r="P42">
            <v>1960.9976790052915</v>
          </cell>
          <cell r="Q42">
            <v>0</v>
          </cell>
          <cell r="R42">
            <v>0</v>
          </cell>
          <cell r="S42">
            <v>142.58333333333334</v>
          </cell>
          <cell r="T42">
            <v>285.16666666666669</v>
          </cell>
          <cell r="U42">
            <v>427.75</v>
          </cell>
          <cell r="V42">
            <v>570.33333333333337</v>
          </cell>
          <cell r="W42">
            <v>712.91666666666674</v>
          </cell>
          <cell r="X42">
            <v>855.50000000000011</v>
          </cell>
          <cell r="Y42">
            <v>998.08333333333348</v>
          </cell>
          <cell r="Z42">
            <v>1140.6666666666667</v>
          </cell>
          <cell r="AA42">
            <v>1283.25</v>
          </cell>
          <cell r="AB42">
            <v>1425.8333333333333</v>
          </cell>
          <cell r="AC42">
            <v>1568.4166666666665</v>
          </cell>
          <cell r="AD42">
            <v>1710.9999999999998</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274.83075337142861</v>
          </cell>
          <cell r="F45">
            <v>582.438412011222</v>
          </cell>
          <cell r="G45">
            <v>748.92833449184218</v>
          </cell>
          <cell r="H45">
            <v>915.41825697246236</v>
          </cell>
          <cell r="I45">
            <v>1081.9081794530825</v>
          </cell>
          <cell r="J45">
            <v>1248.3981019337027</v>
          </cell>
          <cell r="K45">
            <v>1414.8880244143229</v>
          </cell>
          <cell r="L45">
            <v>1581.3779468949431</v>
          </cell>
          <cell r="M45">
            <v>1747.8678693755635</v>
          </cell>
          <cell r="N45">
            <v>1914.3577918561837</v>
          </cell>
          <cell r="O45">
            <v>2080.8477143368036</v>
          </cell>
          <cell r="P45">
            <v>2247.3376368174236</v>
          </cell>
          <cell r="Q45">
            <v>0</v>
          </cell>
          <cell r="R45">
            <v>0</v>
          </cell>
          <cell r="S45">
            <v>178.97666666666666</v>
          </cell>
          <cell r="T45">
            <v>357.95333333333332</v>
          </cell>
          <cell r="U45">
            <v>536.92999999999995</v>
          </cell>
          <cell r="V45">
            <v>715.90666666666664</v>
          </cell>
          <cell r="W45">
            <v>894.88333333333333</v>
          </cell>
          <cell r="X45">
            <v>1073.8599999999999</v>
          </cell>
          <cell r="Y45">
            <v>1252.8366666666666</v>
          </cell>
          <cell r="Z45">
            <v>1431.8133333333333</v>
          </cell>
          <cell r="AA45">
            <v>1610.79</v>
          </cell>
          <cell r="AB45">
            <v>1789.7666666666667</v>
          </cell>
          <cell r="AC45">
            <v>1968.7433333333333</v>
          </cell>
          <cell r="AD45">
            <v>2147.7199999999998</v>
          </cell>
        </row>
        <row r="46">
          <cell r="C46" t="str">
            <v xml:space="preserve">Total Sales and Revenue </v>
          </cell>
          <cell r="D46">
            <v>0</v>
          </cell>
          <cell r="E46">
            <v>508.67810459894179</v>
          </cell>
          <cell r="F46">
            <v>1217.0795018692261</v>
          </cell>
          <cell r="G46">
            <v>1516.205083264575</v>
          </cell>
          <cell r="H46">
            <v>1815.330664659924</v>
          </cell>
          <cell r="I46">
            <v>2114.4562460552729</v>
          </cell>
          <cell r="J46">
            <v>2413.5818274506219</v>
          </cell>
          <cell r="K46">
            <v>2712.7074088459708</v>
          </cell>
          <cell r="L46">
            <v>3011.8329902413197</v>
          </cell>
          <cell r="M46">
            <v>3310.9585716366691</v>
          </cell>
          <cell r="N46">
            <v>3610.0841530320176</v>
          </cell>
          <cell r="O46">
            <v>3909.2097344273661</v>
          </cell>
          <cell r="P46">
            <v>4208.3353158227146</v>
          </cell>
          <cell r="Q46">
            <v>0</v>
          </cell>
          <cell r="R46">
            <v>0</v>
          </cell>
          <cell r="S46">
            <v>321.56</v>
          </cell>
          <cell r="T46">
            <v>643.12</v>
          </cell>
          <cell r="U46">
            <v>964.68</v>
          </cell>
          <cell r="V46">
            <v>1286.24</v>
          </cell>
          <cell r="W46">
            <v>1607.8000000000002</v>
          </cell>
          <cell r="X46">
            <v>1929.3600000000001</v>
          </cell>
          <cell r="Y46">
            <v>2250.92</v>
          </cell>
          <cell r="Z46">
            <v>2572.48</v>
          </cell>
          <cell r="AA46">
            <v>2894.04</v>
          </cell>
          <cell r="AB46">
            <v>3215.6</v>
          </cell>
          <cell r="AC46">
            <v>3537.16</v>
          </cell>
          <cell r="AD46">
            <v>3858.7199999999993</v>
          </cell>
        </row>
        <row r="47">
          <cell r="C47" t="str">
            <v>Cost of Goods Sold</v>
          </cell>
        </row>
        <row r="48">
          <cell r="B48" t="str">
            <v>PL02-01</v>
          </cell>
          <cell r="C48" t="str">
            <v>Cost of Goods - Inter Unit</v>
          </cell>
          <cell r="D48">
            <v>0</v>
          </cell>
          <cell r="E48">
            <v>77.805102561904761</v>
          </cell>
          <cell r="F48">
            <v>334.3748723603544</v>
          </cell>
          <cell r="G48">
            <v>408.97125478929496</v>
          </cell>
          <cell r="H48">
            <v>483.56763721823552</v>
          </cell>
          <cell r="I48">
            <v>558.16401964717613</v>
          </cell>
          <cell r="J48">
            <v>632.76040207611675</v>
          </cell>
          <cell r="K48">
            <v>707.35678450505736</v>
          </cell>
          <cell r="L48">
            <v>781.95316693399798</v>
          </cell>
          <cell r="M48">
            <v>856.54954936293859</v>
          </cell>
          <cell r="N48">
            <v>931.14593179187932</v>
          </cell>
          <cell r="O48">
            <v>1005.7423142208199</v>
          </cell>
          <cell r="P48">
            <v>1080.3386966497605</v>
          </cell>
          <cell r="Q48">
            <v>0</v>
          </cell>
          <cell r="R48">
            <v>0</v>
          </cell>
          <cell r="S48">
            <v>80.191111111111113</v>
          </cell>
          <cell r="T48">
            <v>160.38222222222223</v>
          </cell>
          <cell r="U48">
            <v>240.57333333333332</v>
          </cell>
          <cell r="V48">
            <v>320.76444444444445</v>
          </cell>
          <cell r="W48">
            <v>400.95555555555558</v>
          </cell>
          <cell r="X48">
            <v>481.1466666666667</v>
          </cell>
          <cell r="Y48">
            <v>561.33777777777777</v>
          </cell>
          <cell r="Z48">
            <v>641.5288888888889</v>
          </cell>
          <cell r="AA48">
            <v>721.72</v>
          </cell>
          <cell r="AB48">
            <v>801.91111111111115</v>
          </cell>
          <cell r="AC48">
            <v>882.10222222222228</v>
          </cell>
          <cell r="AD48">
            <v>962.29333333333341</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200.57527049206351</v>
          </cell>
          <cell r="F52">
            <v>589.83764743056486</v>
          </cell>
          <cell r="G52">
            <v>679.68260867087497</v>
          </cell>
          <cell r="H52">
            <v>769.52756991118508</v>
          </cell>
          <cell r="I52">
            <v>859.3725311514952</v>
          </cell>
          <cell r="J52">
            <v>949.21749239180519</v>
          </cell>
          <cell r="K52">
            <v>1039.0624536321152</v>
          </cell>
          <cell r="L52">
            <v>1128.9074148724253</v>
          </cell>
          <cell r="M52">
            <v>1218.7523761127354</v>
          </cell>
          <cell r="N52">
            <v>1308.5973373530455</v>
          </cell>
          <cell r="O52">
            <v>1398.4422985933556</v>
          </cell>
          <cell r="P52">
            <v>1512.3751151308234</v>
          </cell>
          <cell r="Q52">
            <v>0</v>
          </cell>
          <cell r="R52">
            <v>0</v>
          </cell>
          <cell r="S52">
            <v>96.583333333333329</v>
          </cell>
          <cell r="T52">
            <v>193.16666666666666</v>
          </cell>
          <cell r="U52">
            <v>289.75</v>
          </cell>
          <cell r="V52">
            <v>386.33333333333331</v>
          </cell>
          <cell r="W52">
            <v>482.91666666666663</v>
          </cell>
          <cell r="X52">
            <v>579.5</v>
          </cell>
          <cell r="Y52">
            <v>676.08333333333337</v>
          </cell>
          <cell r="Z52">
            <v>772.66666666666674</v>
          </cell>
          <cell r="AA52">
            <v>869.25000000000011</v>
          </cell>
          <cell r="AB52">
            <v>965.83333333333348</v>
          </cell>
          <cell r="AC52">
            <v>1062.4166666666667</v>
          </cell>
          <cell r="AD52">
            <v>1184.8944444444446</v>
          </cell>
        </row>
        <row r="53">
          <cell r="B53" t="str">
            <v>PL02-06</v>
          </cell>
          <cell r="C53" t="str">
            <v>Cost of Goods - Depreciation (Operating)</v>
          </cell>
          <cell r="D53">
            <v>0</v>
          </cell>
          <cell r="E53">
            <v>34.563605938624335</v>
          </cell>
          <cell r="F53">
            <v>69.72340708797833</v>
          </cell>
          <cell r="G53">
            <v>112.37663706213854</v>
          </cell>
          <cell r="H53">
            <v>155.02986703629875</v>
          </cell>
          <cell r="I53">
            <v>197.68309701045897</v>
          </cell>
          <cell r="J53">
            <v>240.33632698461915</v>
          </cell>
          <cell r="K53">
            <v>282.98955695877936</v>
          </cell>
          <cell r="L53">
            <v>325.64278693293954</v>
          </cell>
          <cell r="M53">
            <v>368.29601690709973</v>
          </cell>
          <cell r="N53">
            <v>410.94924688125991</v>
          </cell>
          <cell r="O53">
            <v>453.60247685542009</v>
          </cell>
          <cell r="P53">
            <v>496.25570682958028</v>
          </cell>
          <cell r="Q53">
            <v>0</v>
          </cell>
          <cell r="R53">
            <v>0</v>
          </cell>
          <cell r="S53">
            <v>45.852222222222224</v>
          </cell>
          <cell r="T53">
            <v>91.704444444444448</v>
          </cell>
          <cell r="U53">
            <v>137.55666666666667</v>
          </cell>
          <cell r="V53">
            <v>183.4088888888889</v>
          </cell>
          <cell r="W53">
            <v>229.26111111111112</v>
          </cell>
          <cell r="X53">
            <v>275.11333333333334</v>
          </cell>
          <cell r="Y53">
            <v>320.96555555555557</v>
          </cell>
          <cell r="Z53">
            <v>366.81777777777779</v>
          </cell>
          <cell r="AA53">
            <v>412.67</v>
          </cell>
          <cell r="AB53">
            <v>458.52222222222224</v>
          </cell>
          <cell r="AC53">
            <v>504.37444444444446</v>
          </cell>
          <cell r="AD53">
            <v>550.22666666666669</v>
          </cell>
        </row>
        <row r="54">
          <cell r="C54" t="str">
            <v xml:space="preserve">Total Cost of Goods Sold </v>
          </cell>
          <cell r="D54">
            <v>0</v>
          </cell>
          <cell r="E54">
            <v>312.94397899259258</v>
          </cell>
          <cell r="F54">
            <v>993.93592687889759</v>
          </cell>
          <cell r="G54">
            <v>1201.0305005223086</v>
          </cell>
          <cell r="H54">
            <v>1408.1250741657193</v>
          </cell>
          <cell r="I54">
            <v>1615.2196478091303</v>
          </cell>
          <cell r="J54">
            <v>1822.314221452541</v>
          </cell>
          <cell r="K54">
            <v>2029.408795095952</v>
          </cell>
          <cell r="L54">
            <v>2236.5033687393629</v>
          </cell>
          <cell r="M54">
            <v>2443.5979423827739</v>
          </cell>
          <cell r="N54">
            <v>2650.6925160261849</v>
          </cell>
          <cell r="O54">
            <v>2857.7870896695958</v>
          </cell>
          <cell r="P54">
            <v>3088.9695186101644</v>
          </cell>
          <cell r="Q54">
            <v>0</v>
          </cell>
          <cell r="R54">
            <v>0</v>
          </cell>
          <cell r="S54">
            <v>222.62666666666667</v>
          </cell>
          <cell r="T54">
            <v>445.25333333333333</v>
          </cell>
          <cell r="U54">
            <v>667.87999999999988</v>
          </cell>
          <cell r="V54">
            <v>890.50666666666666</v>
          </cell>
          <cell r="W54">
            <v>1113.1333333333334</v>
          </cell>
          <cell r="X54">
            <v>1335.7600000000002</v>
          </cell>
          <cell r="Y54">
            <v>1558.3866666666668</v>
          </cell>
          <cell r="Z54">
            <v>1781.0133333333333</v>
          </cell>
          <cell r="AA54">
            <v>2003.6400000000003</v>
          </cell>
          <cell r="AB54">
            <v>2226.2666666666669</v>
          </cell>
          <cell r="AC54">
            <v>2448.8933333333334</v>
          </cell>
          <cell r="AD54">
            <v>2697.4144444444446</v>
          </cell>
        </row>
        <row r="55">
          <cell r="C55" t="str">
            <v>Gross Profit</v>
          </cell>
          <cell r="D55">
            <v>0</v>
          </cell>
          <cell r="E55">
            <v>195.73412560634921</v>
          </cell>
          <cell r="F55">
            <v>223.14357499032849</v>
          </cell>
          <cell r="G55">
            <v>315.17458274226647</v>
          </cell>
          <cell r="H55">
            <v>407.20559049420467</v>
          </cell>
          <cell r="I55">
            <v>499.23659824614265</v>
          </cell>
          <cell r="J55">
            <v>591.26760599808085</v>
          </cell>
          <cell r="K55">
            <v>683.29861375001883</v>
          </cell>
          <cell r="L55">
            <v>775.32962150195681</v>
          </cell>
          <cell r="M55">
            <v>867.36062925389524</v>
          </cell>
          <cell r="N55">
            <v>959.39163700583276</v>
          </cell>
          <cell r="O55">
            <v>1051.4226447577703</v>
          </cell>
          <cell r="P55">
            <v>1119.3657972125502</v>
          </cell>
          <cell r="Q55">
            <v>0</v>
          </cell>
          <cell r="R55">
            <v>0</v>
          </cell>
          <cell r="S55">
            <v>98.933333333333337</v>
          </cell>
          <cell r="T55">
            <v>197.86666666666667</v>
          </cell>
          <cell r="U55">
            <v>296.80000000000007</v>
          </cell>
          <cell r="V55">
            <v>395.73333333333335</v>
          </cell>
          <cell r="W55">
            <v>494.66666666666674</v>
          </cell>
          <cell r="X55">
            <v>593.59999999999991</v>
          </cell>
          <cell r="Y55">
            <v>692.5333333333333</v>
          </cell>
          <cell r="Z55">
            <v>791.4666666666667</v>
          </cell>
          <cell r="AA55">
            <v>890.39999999999964</v>
          </cell>
          <cell r="AB55">
            <v>989.33333333333303</v>
          </cell>
          <cell r="AC55">
            <v>1088.2666666666664</v>
          </cell>
          <cell r="AD55">
            <v>1161.3055555555547</v>
          </cell>
        </row>
        <row r="56">
          <cell r="C56" t="str">
            <v>Gross Profit/Sales %</v>
          </cell>
          <cell r="D56">
            <v>0</v>
          </cell>
          <cell r="E56">
            <v>0.38478975964706069</v>
          </cell>
          <cell r="F56">
            <v>0.1833434665916385</v>
          </cell>
          <cell r="G56">
            <v>0.20787068070214951</v>
          </cell>
          <cell r="H56">
            <v>0.22431483058238802</v>
          </cell>
          <cell r="I56">
            <v>0.2361063744768982</v>
          </cell>
          <cell r="J56">
            <v>0.24497516482489229</v>
          </cell>
          <cell r="K56">
            <v>0.25188806264981783</v>
          </cell>
          <cell r="L56">
            <v>0.25742782684634663</v>
          </cell>
          <cell r="M56">
            <v>0.2619666209913169</v>
          </cell>
          <cell r="N56">
            <v>0.26575326123632442</v>
          </cell>
          <cell r="O56">
            <v>0.26896040790499726</v>
          </cell>
          <cell r="P56">
            <v>0.26598778690564445</v>
          </cell>
          <cell r="Q56">
            <v>0</v>
          </cell>
          <cell r="R56">
            <v>0</v>
          </cell>
          <cell r="S56">
            <v>0.30766679106024797</v>
          </cell>
          <cell r="T56">
            <v>0.30766679106024797</v>
          </cell>
          <cell r="U56">
            <v>0.30766679106024802</v>
          </cell>
          <cell r="V56">
            <v>0.30766679106024797</v>
          </cell>
          <cell r="W56">
            <v>0.30766679106024797</v>
          </cell>
          <cell r="X56">
            <v>0.30766679106024791</v>
          </cell>
          <cell r="Y56">
            <v>0.30766679106024791</v>
          </cell>
          <cell r="Z56">
            <v>0.30766679106024797</v>
          </cell>
          <cell r="AA56">
            <v>0.30766679106024786</v>
          </cell>
          <cell r="AB56">
            <v>0.30766679106024786</v>
          </cell>
          <cell r="AC56">
            <v>0.30766679106024791</v>
          </cell>
          <cell r="AD56">
            <v>0.30095616047693402</v>
          </cell>
        </row>
        <row r="58">
          <cell r="C58" t="str">
            <v>Less : Operating Expenses</v>
          </cell>
        </row>
        <row r="59">
          <cell r="B59" t="str">
            <v>PL03-01</v>
          </cell>
          <cell r="C59" t="str">
            <v>G&amp;A Expenses (Excl. Depreciation)</v>
          </cell>
          <cell r="D59">
            <v>0</v>
          </cell>
          <cell r="E59">
            <v>1.5220011597883598</v>
          </cell>
          <cell r="F59">
            <v>11.207113478134614</v>
          </cell>
          <cell r="G59">
            <v>11.207113478134614</v>
          </cell>
          <cell r="H59">
            <v>11.207113478134614</v>
          </cell>
          <cell r="I59">
            <v>11.207113478134614</v>
          </cell>
          <cell r="J59">
            <v>11.207113478134614</v>
          </cell>
          <cell r="K59">
            <v>11.207113478134614</v>
          </cell>
          <cell r="L59">
            <v>11.207113478134614</v>
          </cell>
          <cell r="M59">
            <v>11.207113478134614</v>
          </cell>
          <cell r="N59">
            <v>11.207113478134614</v>
          </cell>
          <cell r="O59">
            <v>11.207113478134614</v>
          </cell>
          <cell r="P59">
            <v>11.207113478134614</v>
          </cell>
          <cell r="Q59">
            <v>0</v>
          </cell>
          <cell r="R59">
            <v>0</v>
          </cell>
          <cell r="S59">
            <v>0</v>
          </cell>
          <cell r="T59">
            <v>0</v>
          </cell>
          <cell r="U59">
            <v>0</v>
          </cell>
          <cell r="V59">
            <v>0</v>
          </cell>
          <cell r="W59">
            <v>0</v>
          </cell>
          <cell r="X59">
            <v>0</v>
          </cell>
          <cell r="Y59">
            <v>0</v>
          </cell>
          <cell r="Z59">
            <v>0</v>
          </cell>
          <cell r="AA59">
            <v>0</v>
          </cell>
          <cell r="AB59">
            <v>0</v>
          </cell>
          <cell r="AC59">
            <v>0</v>
          </cell>
          <cell r="AD59">
            <v>0</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1.5220011597883598</v>
          </cell>
          <cell r="F63">
            <v>11.207113478134614</v>
          </cell>
          <cell r="G63">
            <v>11.207113478134614</v>
          </cell>
          <cell r="H63">
            <v>11.207113478134614</v>
          </cell>
          <cell r="I63">
            <v>11.207113478134614</v>
          </cell>
          <cell r="J63">
            <v>11.207113478134614</v>
          </cell>
          <cell r="K63">
            <v>11.207113478134614</v>
          </cell>
          <cell r="L63">
            <v>11.207113478134614</v>
          </cell>
          <cell r="M63">
            <v>11.207113478134614</v>
          </cell>
          <cell r="N63">
            <v>11.207113478134614</v>
          </cell>
          <cell r="O63">
            <v>11.207113478134614</v>
          </cell>
          <cell r="P63">
            <v>11.207113478134614</v>
          </cell>
          <cell r="Q63">
            <v>0</v>
          </cell>
          <cell r="R63">
            <v>0</v>
          </cell>
          <cell r="S63">
            <v>0</v>
          </cell>
          <cell r="T63">
            <v>0</v>
          </cell>
          <cell r="U63">
            <v>0</v>
          </cell>
          <cell r="V63">
            <v>0</v>
          </cell>
          <cell r="W63">
            <v>0</v>
          </cell>
          <cell r="X63">
            <v>0</v>
          </cell>
          <cell r="Y63">
            <v>0</v>
          </cell>
          <cell r="Z63">
            <v>0</v>
          </cell>
          <cell r="AA63">
            <v>0</v>
          </cell>
          <cell r="AB63">
            <v>0</v>
          </cell>
          <cell r="AC63">
            <v>0</v>
          </cell>
          <cell r="AD63">
            <v>0</v>
          </cell>
        </row>
        <row r="64">
          <cell r="C64" t="str">
            <v>Operating Income before Interest &amp; Tax</v>
          </cell>
          <cell r="D64">
            <v>0</v>
          </cell>
          <cell r="E64">
            <v>194.21212444656084</v>
          </cell>
          <cell r="F64">
            <v>211.93646151219389</v>
          </cell>
          <cell r="G64">
            <v>303.96746926413186</v>
          </cell>
          <cell r="H64">
            <v>395.99847701607007</v>
          </cell>
          <cell r="I64">
            <v>488.02948476800805</v>
          </cell>
          <cell r="J64">
            <v>580.06049251994625</v>
          </cell>
          <cell r="K64">
            <v>672.09150027188423</v>
          </cell>
          <cell r="L64">
            <v>764.12250802382221</v>
          </cell>
          <cell r="M64">
            <v>856.15351577576064</v>
          </cell>
          <cell r="N64">
            <v>948.18452352769816</v>
          </cell>
          <cell r="O64">
            <v>1040.2155312796356</v>
          </cell>
          <cell r="P64">
            <v>1108.1586837344155</v>
          </cell>
          <cell r="Q64">
            <v>0</v>
          </cell>
          <cell r="R64">
            <v>0</v>
          </cell>
          <cell r="S64">
            <v>98.933333333333337</v>
          </cell>
          <cell r="T64">
            <v>197.86666666666667</v>
          </cell>
          <cell r="U64">
            <v>296.80000000000007</v>
          </cell>
          <cell r="V64">
            <v>395.73333333333335</v>
          </cell>
          <cell r="W64">
            <v>494.66666666666674</v>
          </cell>
          <cell r="X64">
            <v>593.59999999999991</v>
          </cell>
          <cell r="Y64">
            <v>692.5333333333333</v>
          </cell>
          <cell r="Z64">
            <v>791.4666666666667</v>
          </cell>
          <cell r="AA64">
            <v>890.39999999999964</v>
          </cell>
          <cell r="AB64">
            <v>989.33333333333303</v>
          </cell>
          <cell r="AC64">
            <v>1088.2666666666664</v>
          </cell>
          <cell r="AD64">
            <v>1161.3055555555547</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194.21212444656084</v>
          </cell>
          <cell r="F70">
            <v>211.93646151219389</v>
          </cell>
          <cell r="G70">
            <v>303.96746926413186</v>
          </cell>
          <cell r="H70">
            <v>395.99847701607007</v>
          </cell>
          <cell r="I70">
            <v>488.02948476800805</v>
          </cell>
          <cell r="J70">
            <v>580.06049251994625</v>
          </cell>
          <cell r="K70">
            <v>672.09150027188423</v>
          </cell>
          <cell r="L70">
            <v>764.12250802382221</v>
          </cell>
          <cell r="M70">
            <v>856.15351577576064</v>
          </cell>
          <cell r="N70">
            <v>948.18452352769816</v>
          </cell>
          <cell r="O70">
            <v>1040.2155312796356</v>
          </cell>
          <cell r="P70">
            <v>1108.1586837344155</v>
          </cell>
          <cell r="Q70">
            <v>0</v>
          </cell>
          <cell r="R70">
            <v>0</v>
          </cell>
          <cell r="S70">
            <v>98.933333333333337</v>
          </cell>
          <cell r="T70">
            <v>197.86666666666667</v>
          </cell>
          <cell r="U70">
            <v>296.80000000000007</v>
          </cell>
          <cell r="V70">
            <v>395.73333333333335</v>
          </cell>
          <cell r="W70">
            <v>494.66666666666674</v>
          </cell>
          <cell r="X70">
            <v>593.59999999999991</v>
          </cell>
          <cell r="Y70">
            <v>692.5333333333333</v>
          </cell>
          <cell r="Z70">
            <v>791.4666666666667</v>
          </cell>
          <cell r="AA70">
            <v>890.39999999999964</v>
          </cell>
          <cell r="AB70">
            <v>989.33333333333303</v>
          </cell>
          <cell r="AC70">
            <v>1088.2666666666664</v>
          </cell>
          <cell r="AD70">
            <v>1161.3055555555547</v>
          </cell>
        </row>
        <row r="72">
          <cell r="B72" t="str">
            <v>PL07</v>
          </cell>
          <cell r="C72" t="str">
            <v>Less:Financial Expense (net)</v>
          </cell>
          <cell r="D72">
            <v>0</v>
          </cell>
          <cell r="E72">
            <v>1.8694217195767198</v>
          </cell>
          <cell r="F72">
            <v>3.4326802343054017</v>
          </cell>
          <cell r="G72">
            <v>7.9804838518764605</v>
          </cell>
          <cell r="H72">
            <v>12.52828746944752</v>
          </cell>
          <cell r="I72">
            <v>17.076091087018579</v>
          </cell>
          <cell r="J72">
            <v>21.623894704589638</v>
          </cell>
          <cell r="K72">
            <v>26.171698322160697</v>
          </cell>
          <cell r="L72">
            <v>30.719501939731753</v>
          </cell>
          <cell r="M72">
            <v>35.267305557302812</v>
          </cell>
          <cell r="N72">
            <v>39.815109174873868</v>
          </cell>
          <cell r="O72">
            <v>44.362912792444931</v>
          </cell>
          <cell r="P72">
            <v>48.910716410015993</v>
          </cell>
          <cell r="Q72">
            <v>0</v>
          </cell>
          <cell r="R72">
            <v>0</v>
          </cell>
          <cell r="S72">
            <v>4.8888888888888893</v>
          </cell>
          <cell r="T72">
            <v>9.7777777777777786</v>
          </cell>
          <cell r="U72">
            <v>14.666666666666668</v>
          </cell>
          <cell r="V72">
            <v>19.555555555555557</v>
          </cell>
          <cell r="W72">
            <v>24.444444444444446</v>
          </cell>
          <cell r="X72">
            <v>29.333333333333336</v>
          </cell>
          <cell r="Y72">
            <v>34.222222222222229</v>
          </cell>
          <cell r="Z72">
            <v>39.111111111111114</v>
          </cell>
          <cell r="AA72">
            <v>44</v>
          </cell>
          <cell r="AB72">
            <v>48.888888888888886</v>
          </cell>
          <cell r="AC72">
            <v>53.777777777777771</v>
          </cell>
          <cell r="AD72">
            <v>58.666666666666657</v>
          </cell>
        </row>
        <row r="74">
          <cell r="B74" t="str">
            <v>PL08</v>
          </cell>
          <cell r="C74" t="str">
            <v>Less:Loss on forex exch</v>
          </cell>
          <cell r="D74">
            <v>0</v>
          </cell>
          <cell r="E74">
            <v>5.3186305100529108</v>
          </cell>
          <cell r="F74">
            <v>10.54037507646118</v>
          </cell>
          <cell r="G74">
            <v>10.54037507646118</v>
          </cell>
          <cell r="H74">
            <v>10.54037507646118</v>
          </cell>
          <cell r="I74">
            <v>10.54037507646118</v>
          </cell>
          <cell r="J74">
            <v>10.54037507646118</v>
          </cell>
          <cell r="K74">
            <v>10.54037507646118</v>
          </cell>
          <cell r="L74">
            <v>10.54037507646118</v>
          </cell>
          <cell r="M74">
            <v>10.54037507646118</v>
          </cell>
          <cell r="N74">
            <v>10.54037507646118</v>
          </cell>
          <cell r="O74">
            <v>10.54037507646118</v>
          </cell>
          <cell r="P74">
            <v>10.54037507646118</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187.02407221693122</v>
          </cell>
          <cell r="F76">
            <v>197.96340620142732</v>
          </cell>
          <cell r="G76">
            <v>285.44661033579422</v>
          </cell>
          <cell r="H76">
            <v>372.92981447016138</v>
          </cell>
          <cell r="I76">
            <v>460.41301860452825</v>
          </cell>
          <cell r="J76">
            <v>547.89622273889552</v>
          </cell>
          <cell r="K76">
            <v>635.37942687326233</v>
          </cell>
          <cell r="L76">
            <v>722.86263100762926</v>
          </cell>
          <cell r="M76">
            <v>810.34583514199664</v>
          </cell>
          <cell r="N76">
            <v>897.82903927636312</v>
          </cell>
          <cell r="O76">
            <v>985.31224341072948</v>
          </cell>
          <cell r="P76">
            <v>1048.7075922479382</v>
          </cell>
          <cell r="Q76">
            <v>0</v>
          </cell>
          <cell r="R76">
            <v>0</v>
          </cell>
          <cell r="S76">
            <v>94.044444444444451</v>
          </cell>
          <cell r="T76">
            <v>188.0888888888889</v>
          </cell>
          <cell r="U76">
            <v>282.13333333333338</v>
          </cell>
          <cell r="V76">
            <v>376.17777777777781</v>
          </cell>
          <cell r="W76">
            <v>470.22222222222229</v>
          </cell>
          <cell r="X76">
            <v>564.26666666666654</v>
          </cell>
          <cell r="Y76">
            <v>658.31111111111113</v>
          </cell>
          <cell r="Z76">
            <v>752.35555555555561</v>
          </cell>
          <cell r="AA76">
            <v>846.39999999999964</v>
          </cell>
          <cell r="AB76">
            <v>940.44444444444412</v>
          </cell>
          <cell r="AC76">
            <v>1034.4888888888886</v>
          </cell>
          <cell r="AD76">
            <v>1102.638888888888</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187.02407221693122</v>
          </cell>
          <cell r="F80">
            <v>197.96340620142732</v>
          </cell>
          <cell r="G80">
            <v>285.44661033579422</v>
          </cell>
          <cell r="H80">
            <v>372.92981447016138</v>
          </cell>
          <cell r="I80">
            <v>460.41301860452825</v>
          </cell>
          <cell r="J80">
            <v>547.89622273889552</v>
          </cell>
          <cell r="K80">
            <v>635.37942687326233</v>
          </cell>
          <cell r="L80">
            <v>722.86263100762926</v>
          </cell>
          <cell r="M80">
            <v>810.34583514199664</v>
          </cell>
          <cell r="N80">
            <v>897.82903927636312</v>
          </cell>
          <cell r="O80">
            <v>985.31224341072948</v>
          </cell>
          <cell r="P80">
            <v>1048.7075922479382</v>
          </cell>
          <cell r="Q80">
            <v>0</v>
          </cell>
          <cell r="R80">
            <v>0</v>
          </cell>
          <cell r="S80">
            <v>94.044444444444451</v>
          </cell>
          <cell r="T80">
            <v>188.0888888888889</v>
          </cell>
          <cell r="U80">
            <v>282.13333333333338</v>
          </cell>
          <cell r="V80">
            <v>376.17777777777781</v>
          </cell>
          <cell r="W80">
            <v>470.22222222222229</v>
          </cell>
          <cell r="X80">
            <v>564.26666666666654</v>
          </cell>
          <cell r="Y80">
            <v>658.31111111111113</v>
          </cell>
          <cell r="Z80">
            <v>752.35555555555561</v>
          </cell>
          <cell r="AA80">
            <v>846.39999999999964</v>
          </cell>
          <cell r="AB80">
            <v>940.44444444444412</v>
          </cell>
          <cell r="AC80">
            <v>1034.4888888888886</v>
          </cell>
          <cell r="AD80">
            <v>1102.638888888888</v>
          </cell>
        </row>
      </sheetData>
      <sheetData sheetId="6"/>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2)salah"/>
      <sheetName val="cover anak"/>
      <sheetName val="Cover"/>
      <sheetName val="Daft. isi"/>
      <sheetName val="opini anak"/>
      <sheetName val="opini 1"/>
      <sheetName val="PJtangguhan00"/>
      <sheetName val="NRC"/>
      <sheetName val="RL"/>
      <sheetName val="Arkas"/>
      <sheetName val="BOP"/>
      <sheetName val="PD"/>
      <sheetName val="HD"/>
      <sheetName val="BPjl"/>
      <sheetName val="bEBAN opERASI"/>
      <sheetName val="Ctt"/>
      <sheetName val="HPP"/>
      <sheetName val="RIncian B. Prod (2)"/>
      <sheetName val="Piut-JTP"/>
      <sheetName val="keliru1"/>
      <sheetName val="keliru2"/>
      <sheetName val="B. Prod Okt"/>
      <sheetName val="B.OPERASI Oktober "/>
      <sheetName val="wbs-coba"/>
      <sheetName val="Lap.Keu"/>
      <sheetName val="laba saham"/>
      <sheetName val="Catatan (2)"/>
      <sheetName val="Adjusment"/>
      <sheetName val="Ekuitas"/>
      <sheetName val="Sheet3"/>
      <sheetName val="WBS (2)benar"/>
      <sheetName val="Psh-Anak"/>
      <sheetName val="catatan2anak"/>
      <sheetName val="Sheet1"/>
      <sheetName val="balanceshet '01"/>
      <sheetName val="Sheet2"/>
      <sheetName val="piutang"/>
      <sheetName val="LAP-KEU anak"/>
      <sheetName val="Sheet2 (2)"/>
      <sheetName val="piut-jas"/>
      <sheetName val="00-99-98"/>
      <sheetName val="Hut. Bank (PJ)"/>
      <sheetName val="Hut.bank (PD)"/>
      <sheetName val="kurs"/>
      <sheetName val="ass-jas"/>
      <sheetName val="agustus"/>
      <sheetName val="Notes"/>
      <sheetName val="AT"/>
      <sheetName val="Reklas"/>
      <sheetName val="percobaan"/>
      <sheetName val="WBS _2_salah"/>
      <sheetName val="A.4.3"/>
      <sheetName val="A.4.2"/>
      <sheetName val="PREV"/>
      <sheetName val="SDE"/>
      <sheetName val="BLE"/>
      <sheetName val="BLF"/>
      <sheetName val="Lapse LR GOE"/>
      <sheetName val="G&amp;A"/>
      <sheetName val="ASSETS"/>
      <sheetName val="GeneralInfo"/>
      <sheetName val="TB-WP"/>
      <sheetName val="lamphp"/>
      <sheetName val="Rincian"/>
      <sheetName val="LABARUGI"/>
      <sheetName val="NERACA"/>
      <sheetName val="CRITERIA1"/>
      <sheetName val="NY ADMIN"/>
      <sheetName val="Reconciliation"/>
      <sheetName val="Menu"/>
      <sheetName val="LN"/>
      <sheetName val="NONNRC"/>
      <sheetName val="LRK"/>
      <sheetName val="GABUNGAN"/>
      <sheetName val="Ex-Rate"/>
      <sheetName val="ALLOC"/>
      <sheetName val="ALL KD"/>
      <sheetName val="EQUIPMENT"/>
      <sheetName val="Fas-1,5M"/>
      <sheetName val="Fas-5M"/>
      <sheetName val="LEADSCHEDULE"/>
      <sheetName val="constants"/>
      <sheetName val="summary training"/>
      <sheetName val="chemcal"/>
      <sheetName val="FEB 07"/>
      <sheetName val="DAF.INVEN U.O"/>
      <sheetName val="Data"/>
      <sheetName val="COMBINE"/>
      <sheetName val="POMALAA"/>
      <sheetName val="LTLGroup-Trans"/>
      <sheetName val="SPI"/>
      <sheetName val="AUDIT"/>
      <sheetName val="Accounts Payable (AA)"/>
      <sheetName val="10-1-1"/>
      <sheetName val="WBS__2_salah"/>
      <sheetName val="cover_anak"/>
      <sheetName val="Daft__isi"/>
      <sheetName val="opini_anak"/>
      <sheetName val="opini_1"/>
      <sheetName val="bEBAN_opERASI"/>
      <sheetName val="RIncian_B__Prod_(2)"/>
      <sheetName val="B__Prod_Okt"/>
      <sheetName val="B_OPERASI_Oktober_"/>
      <sheetName val="Lap_Keu"/>
      <sheetName val="laba_saham"/>
      <sheetName val="Catatan_(2)"/>
      <sheetName val="WBS_(2)benar"/>
      <sheetName val="balanceshet_'01"/>
      <sheetName val="LAP-KEU_anak"/>
      <sheetName val="WBS_(2)salah"/>
      <sheetName val="Sheet2_(2)"/>
      <sheetName val="Hut__Bank_(PJ)"/>
      <sheetName val="Hut_bank_(PD)"/>
      <sheetName val="NY_ADMIN"/>
      <sheetName val="Accounts_Payable_(AA)"/>
      <sheetName val="WBS__2_salah1"/>
      <sheetName val="cover_anak1"/>
      <sheetName val="Daft__isi1"/>
      <sheetName val="opini_anak1"/>
      <sheetName val="opini_11"/>
      <sheetName val="bEBAN_opERASI1"/>
      <sheetName val="RIncian_B__Prod_(2)1"/>
      <sheetName val="B__Prod_Okt1"/>
      <sheetName val="B_OPERASI_Oktober_1"/>
      <sheetName val="Lap_Keu1"/>
      <sheetName val="laba_saham1"/>
      <sheetName val="Catatan_(2)1"/>
      <sheetName val="WBS_(2)benar1"/>
      <sheetName val="balanceshet_'011"/>
      <sheetName val="LAP-KEU_anak1"/>
      <sheetName val="WBS_(2)salah1"/>
      <sheetName val="Sheet2_(2)1"/>
      <sheetName val="Hut__Bank_(PJ)1"/>
      <sheetName val="Hut_bank_(PD)1"/>
      <sheetName val="NY_ADMIN1"/>
      <sheetName val="Accounts_Payable_(AA)1"/>
      <sheetName val="Sept"/>
      <sheetName val="Listes de Sélection"/>
      <sheetName val="WBS__2_salah2"/>
      <sheetName val="cover_anak2"/>
      <sheetName val="Daft__isi2"/>
      <sheetName val="opini_anak2"/>
      <sheetName val="opini_12"/>
      <sheetName val="bEBAN_opERASI2"/>
      <sheetName val="RIncian_B__Prod_(2)2"/>
      <sheetName val="B__Prod_Okt2"/>
      <sheetName val="B_OPERASI_Oktober_2"/>
      <sheetName val="Lap_Keu2"/>
      <sheetName val="laba_saham2"/>
      <sheetName val="Catatan_(2)2"/>
      <sheetName val="WBS_(2)benar2"/>
      <sheetName val="balanceshet_'012"/>
      <sheetName val="LAP-KEU_anak2"/>
      <sheetName val="WBS_(2)salah2"/>
      <sheetName val="Sheet2_(2)2"/>
      <sheetName val="Hut__Bank_(PJ)2"/>
      <sheetName val="Hut_bank_(PD)2"/>
      <sheetName val="NY_ADMIN2"/>
      <sheetName val="Accounts_Payable_(AA)2"/>
      <sheetName val="asset"/>
      <sheetName val="Test Depre."/>
      <sheetName val="Mutation"/>
      <sheetName val="at02"/>
      <sheetName val="Ex_Rate"/>
      <sheetName val="A_4_31"/>
      <sheetName val="A_4_21"/>
      <sheetName val="Lapse_LR_GOE1"/>
      <sheetName val="A_4_3"/>
      <sheetName val="A_4_2"/>
      <sheetName val="Lapse_LR_GOE"/>
      <sheetName val="COA"/>
      <sheetName val="ACP_QUERY"/>
      <sheetName val="ACR_QUERY"/>
      <sheetName val="PURCHASE_INVOICES"/>
      <sheetName val="CMG_TRANSACTIONS"/>
      <sheetName val="SALES_INVOICES"/>
      <sheetName val="BANK_MASTER"/>
      <sheetName val="SUPPL_MASTER"/>
      <sheetName val="CMG_JV"/>
      <sheetName val="TABLES"/>
      <sheetName val="CUST_MASTER"/>
      <sheetName val="GEN_JOURNAL"/>
      <sheetName val="GEN_JV"/>
      <sheetName val="GEN_LEDGER"/>
      <sheetName val="TRADE_INV_TRANS"/>
      <sheetName val="INV_JV"/>
      <sheetName val="ITEM_MASTER"/>
      <sheetName val="PUR_JV"/>
      <sheetName val="SLS_JV"/>
      <sheetName val="TB_QUERY"/>
      <sheetName val="TRIAL_BALANCE"/>
      <sheetName val="1106-M&amp;E"/>
      <sheetName val="Gmd3"/>
      <sheetName val="Parameter"/>
      <sheetName val="AMP"/>
      <sheetName val="ANTEK-AGGA"/>
      <sheetName val="BURDA"/>
      <sheetName val="ANTEK-GAL"/>
      <sheetName val="HRS-ATB"/>
      <sheetName val="ANTEK-PRIME"/>
      <sheetName val="ANTEK-TIMB"/>
      <sheetName val="BD-LS"/>
      <sheetName val="BIA-LUMPSUM"/>
      <sheetName val="CRUSER"/>
      <sheetName val="KEBALAT"/>
      <sheetName val="SheetGMP"/>
      <sheetName val="SheetGMT"/>
      <sheetName val="FS-FORECAST"/>
      <sheetName val="AMMARGIN"/>
      <sheetName val="LAPIUT"/>
      <sheetName val="BQ-E20-02(Rp)"/>
      <sheetName val="Daftar Harga"/>
      <sheetName val="INDIRECT DETAIL"/>
      <sheetName val="FKT_PJK"/>
      <sheetName val="TAXACCTS"/>
      <sheetName val="GFREILLYM1"/>
      <sheetName val="1"/>
    </sheetNames>
    <sheetDataSet>
      <sheetData sheetId="0" refreshError="1">
        <row r="2">
          <cell r="L2">
            <v>66291790</v>
          </cell>
          <cell r="N2">
            <v>-66291790</v>
          </cell>
        </row>
        <row r="3">
          <cell r="A3" t="str">
            <v>Nomor</v>
          </cell>
          <cell r="D3" t="str">
            <v>Perbook's</v>
          </cell>
          <cell r="F3" t="str">
            <v>ADJUSTMENT</v>
          </cell>
          <cell r="I3" t="str">
            <v>Peraudit</v>
          </cell>
          <cell r="O3" t="str">
            <v>Peraudit</v>
          </cell>
        </row>
        <row r="4">
          <cell r="A4" t="str">
            <v>Rek</v>
          </cell>
          <cell r="D4">
            <v>37164</v>
          </cell>
          <cell r="F4" t="str">
            <v>Debet</v>
          </cell>
          <cell r="H4" t="str">
            <v>Credit</v>
          </cell>
          <cell r="I4">
            <v>37164</v>
          </cell>
          <cell r="O4">
            <v>37072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2">
          <cell r="L2">
            <v>66291790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L2">
            <v>66291790</v>
          </cell>
        </row>
      </sheetData>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row r="2">
          <cell r="L2">
            <v>66291790</v>
          </cell>
        </row>
      </sheetData>
      <sheetData sheetId="117">
        <row r="2">
          <cell r="L2">
            <v>66291790</v>
          </cell>
        </row>
      </sheetData>
      <sheetData sheetId="118">
        <row r="2">
          <cell r="L2">
            <v>66291790</v>
          </cell>
        </row>
      </sheetData>
      <sheetData sheetId="119">
        <row r="2">
          <cell r="L2">
            <v>66291790</v>
          </cell>
        </row>
      </sheetData>
      <sheetData sheetId="120"/>
      <sheetData sheetId="121"/>
      <sheetData sheetId="122"/>
      <sheetData sheetId="123">
        <row r="2">
          <cell r="L2">
            <v>66291790</v>
          </cell>
        </row>
      </sheetData>
      <sheetData sheetId="124"/>
      <sheetData sheetId="125"/>
      <sheetData sheetId="126"/>
      <sheetData sheetId="127"/>
      <sheetData sheetId="128"/>
      <sheetData sheetId="129">
        <row r="2">
          <cell r="L2">
            <v>66291790</v>
          </cell>
        </row>
      </sheetData>
      <sheetData sheetId="130">
        <row r="2">
          <cell r="L2">
            <v>66291790</v>
          </cell>
        </row>
      </sheetData>
      <sheetData sheetId="131"/>
      <sheetData sheetId="132"/>
      <sheetData sheetId="133"/>
      <sheetData sheetId="134">
        <row r="2">
          <cell r="L2">
            <v>66291790</v>
          </cell>
        </row>
      </sheetData>
      <sheetData sheetId="135" refreshError="1"/>
      <sheetData sheetId="136" refreshError="1"/>
      <sheetData sheetId="137" refreshError="1"/>
      <sheetData sheetId="138" refreshError="1"/>
      <sheetData sheetId="139" refreshError="1"/>
      <sheetData sheetId="140"/>
      <sheetData sheetId="141">
        <row r="2">
          <cell r="L2">
            <v>66291790</v>
          </cell>
        </row>
      </sheetData>
      <sheetData sheetId="142">
        <row r="2">
          <cell r="L2">
            <v>66291790</v>
          </cell>
        </row>
      </sheetData>
      <sheetData sheetId="143">
        <row r="2">
          <cell r="L2">
            <v>66291790</v>
          </cell>
        </row>
      </sheetData>
      <sheetData sheetId="144"/>
      <sheetData sheetId="145">
        <row r="2">
          <cell r="L2">
            <v>66291790</v>
          </cell>
        </row>
      </sheetData>
      <sheetData sheetId="146">
        <row r="2">
          <cell r="L2">
            <v>66291790</v>
          </cell>
        </row>
      </sheetData>
      <sheetData sheetId="147"/>
      <sheetData sheetId="148">
        <row r="2">
          <cell r="L2">
            <v>66291790</v>
          </cell>
        </row>
      </sheetData>
      <sheetData sheetId="149">
        <row r="2">
          <cell r="L2">
            <v>66291790</v>
          </cell>
        </row>
      </sheetData>
      <sheetData sheetId="150"/>
      <sheetData sheetId="151"/>
      <sheetData sheetId="152"/>
      <sheetData sheetId="153">
        <row r="2">
          <cell r="L2">
            <v>66291790</v>
          </cell>
        </row>
      </sheetData>
      <sheetData sheetId="154"/>
      <sheetData sheetId="155">
        <row r="2">
          <cell r="L2">
            <v>66291790</v>
          </cell>
        </row>
      </sheetData>
      <sheetData sheetId="156"/>
      <sheetData sheetId="157"/>
      <sheetData sheetId="158"/>
      <sheetData sheetId="159"/>
      <sheetData sheetId="160" refreshError="1"/>
      <sheetData sheetId="161" refreshError="1"/>
      <sheetData sheetId="162" refreshError="1"/>
      <sheetData sheetId="163" refreshError="1"/>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sheetName val="Ratio-C"/>
      <sheetName val="Ratio-P"/>
      <sheetName val="BS-C"/>
      <sheetName val="BS-P"/>
      <sheetName val="IS-C"/>
      <sheetName val="IS-P"/>
      <sheetName val="SE-P"/>
      <sheetName val="ICF-C"/>
      <sheetName val="DCF-C"/>
      <sheetName val="DCF-C_2003"/>
      <sheetName val="ICF-P"/>
      <sheetName val="Mutation CF"/>
      <sheetName val="Catatan-C"/>
      <sheetName val="Catatan-P"/>
      <sheetName val="Detail-C+P"/>
      <sheetName val="Combine Entries"/>
      <sheetName val="Consolidation Entries"/>
      <sheetName val="Investment-P"/>
      <sheetName val="Intercompany-C"/>
      <sheetName val="Intercompany-P"/>
      <sheetName val="FA-C"/>
      <sheetName val="FA-P"/>
      <sheetName val="Allowance-P"/>
      <sheetName val="Retained Earnings"/>
      <sheetName val="Rekon-Fiskal-BSU"/>
      <sheetName val="Tax Calculation up to 2004"/>
      <sheetName val="DIT - Up to 2004"/>
      <sheetName val="Fiscal Loss up to 2004"/>
      <sheetName val="Bank Loans-BSU"/>
      <sheetName val="Hutang Usaha-BSU"/>
      <sheetName val="Freeze+Resticted fund"/>
      <sheetName val="Foreign Currency-C"/>
      <sheetName val="Foreign Currency-P"/>
      <sheetName val="SE_C"/>
      <sheetName val="Mutation_CF"/>
      <sheetName val="Combine_Entries"/>
      <sheetName val="Consolidation_Entries"/>
      <sheetName val="Retained_Earnings"/>
      <sheetName val="Tax_Calculation_up_to_2004"/>
      <sheetName val="DIT_-_Up_to_2004"/>
      <sheetName val="Fiscal_Loss_up_to_2004"/>
      <sheetName val="Bank_Loans-BSU"/>
      <sheetName val="Hutang_Usaha-BSU"/>
      <sheetName val="Freeze+Resticted_fund"/>
      <sheetName val="Foreign_Currency-C"/>
      <sheetName val="Foreign_Currency-P"/>
      <sheetName val="Mutation_CF1"/>
      <sheetName val="Combine_Entries1"/>
      <sheetName val="Consolidation_Entries1"/>
      <sheetName val="Retained_Earnings1"/>
      <sheetName val="Tax_Calculation_up_to_20041"/>
      <sheetName val="DIT_-_Up_to_20041"/>
      <sheetName val="Fiscal_Loss_up_to_20041"/>
      <sheetName val="Bank_Loans-BSU1"/>
      <sheetName val="Hutang_Usaha-BSU1"/>
      <sheetName val="Freeze+Resticted_fund1"/>
      <sheetName val="Foreign_Currency-C1"/>
      <sheetName val="Foreign_Currency-P1"/>
      <sheetName val="WBS (2)salah"/>
      <sheetName val="GeneralInfo"/>
      <sheetName val="INDIRECT DETAIL"/>
      <sheetName val="Ex-Rate"/>
      <sheetName val="kawin-anak(m)"/>
      <sheetName val="TB"/>
      <sheetName val="BDO"/>
      <sheetName val="PAJE"/>
      <sheetName val="Analysis"/>
      <sheetName val="Income Statement"/>
      <sheetName val="Profile"/>
      <sheetName val="Employees"/>
      <sheetName val="DATA WP"/>
      <sheetName val="Sheet2"/>
      <sheetName val="Marshal"/>
      <sheetName val="Permanent info"/>
      <sheetName val="PBL-PPN00"/>
      <sheetName val="S e p"/>
      <sheetName val="M a r"/>
      <sheetName val="M a y"/>
      <sheetName val="J u l"/>
      <sheetName val="A p r"/>
      <sheetName val="A u g"/>
      <sheetName val="O c t"/>
      <sheetName val="J u n"/>
      <sheetName val="N o v"/>
      <sheetName val="F e b"/>
      <sheetName val="J a n"/>
      <sheetName val="00 received in 01"/>
      <sheetName val="1"/>
      <sheetName val="Drop Down"/>
      <sheetName val="AGING"/>
      <sheetName val="Test Depre"/>
      <sheetName val="HPP Crt"/>
      <sheetName val="EQUIPMENT"/>
      <sheetName val="bayar_04_fak"/>
      <sheetName val="A.4.3"/>
      <sheetName val="POTO MAC"/>
      <sheetName val="A.4.2"/>
      <sheetName val="link budget"/>
      <sheetName val="constants"/>
      <sheetName val="RumusTB 1 bln"/>
      <sheetName val="chemcal"/>
      <sheetName val="Parameter"/>
      <sheetName val="KKP 01 Audit"/>
      <sheetName val="AL'04"/>
      <sheetName val="Mutation_CF3"/>
      <sheetName val="Combine_Entries3"/>
      <sheetName val="Consolidation_Entries3"/>
      <sheetName val="Retained_Earnings3"/>
      <sheetName val="Tax_Calculation_up_to_20043"/>
      <sheetName val="DIT_-_Up_to_20043"/>
      <sheetName val="Fiscal_Loss_up_to_20043"/>
      <sheetName val="Bank_Loans-BSU3"/>
      <sheetName val="Hutang_Usaha-BSU3"/>
      <sheetName val="Freeze+Resticted_fund3"/>
      <sheetName val="Foreign_Currency-C3"/>
      <sheetName val="Foreign_Currency-P3"/>
      <sheetName val="WBS_(2)salah1"/>
      <sheetName val="INDIRECT_DETAIL1"/>
      <sheetName val="Income_Statement1"/>
      <sheetName val="DATA_WP1"/>
      <sheetName val="Permanent_info1"/>
      <sheetName val="Mutation_CF2"/>
      <sheetName val="Combine_Entries2"/>
      <sheetName val="Consolidation_Entries2"/>
      <sheetName val="Retained_Earnings2"/>
      <sheetName val="Tax_Calculation_up_to_20042"/>
      <sheetName val="DIT_-_Up_to_20042"/>
      <sheetName val="Fiscal_Loss_up_to_20042"/>
      <sheetName val="Bank_Loans-BSU2"/>
      <sheetName val="Hutang_Usaha-BSU2"/>
      <sheetName val="Freeze+Resticted_fund2"/>
      <sheetName val="Foreign_Currency-C2"/>
      <sheetName val="Foreign_Currency-P2"/>
      <sheetName val="WBS_(2)salah"/>
      <sheetName val="INDIRECT_DETAIL"/>
      <sheetName val="Income_Statement"/>
      <sheetName val="DATA_WP"/>
      <sheetName val="Permanent_info"/>
      <sheetName val="MOVE"/>
      <sheetName val="COA"/>
      <sheetName val="PSI"/>
      <sheetName val="Q-PC1"/>
      <sheetName val="Q-PC2"/>
      <sheetName val="EX RATE"/>
      <sheetName val="data (2)"/>
      <sheetName val="Data"/>
      <sheetName val="Gmd3"/>
      <sheetName val="Nick Miller NAV-CFSI"/>
      <sheetName val="BP1_23"/>
      <sheetName val="Operation 01-0207"/>
      <sheetName val="Amortization Table"/>
      <sheetName val="Sheet1"/>
      <sheetName val="A"/>
      <sheetName val="Mutation_CF5"/>
      <sheetName val="Combine_Entries5"/>
      <sheetName val="Consolidation_Entries5"/>
      <sheetName val="Retained_Earnings5"/>
      <sheetName val="Tax_Calculation_up_to_20045"/>
      <sheetName val="DIT_-_Up_to_20045"/>
      <sheetName val="Fiscal_Loss_up_to_20045"/>
      <sheetName val="Bank_Loans-BSU5"/>
      <sheetName val="Hutang_Usaha-BSU5"/>
      <sheetName val="Freeze+Resticted_fund5"/>
      <sheetName val="Foreign_Currency-C5"/>
      <sheetName val="Foreign_Currency-P5"/>
      <sheetName val="WBS_(2)salah3"/>
      <sheetName val="INDIRECT_DETAIL3"/>
      <sheetName val="Income_Statement3"/>
      <sheetName val="DATA_WP3"/>
      <sheetName val="Permanent_info3"/>
      <sheetName val="S_e_p1"/>
      <sheetName val="M_a_r1"/>
      <sheetName val="M_a_y1"/>
      <sheetName val="J_u_l1"/>
      <sheetName val="A_p_r1"/>
      <sheetName val="A_u_g1"/>
      <sheetName val="O_c_t1"/>
      <sheetName val="J_u_n1"/>
      <sheetName val="N_o_v1"/>
      <sheetName val="F_e_b1"/>
      <sheetName val="J_a_n1"/>
      <sheetName val="00_received_in_011"/>
      <sheetName val="Drop_Down1"/>
      <sheetName val="Test_Depre1"/>
      <sheetName val="HPP_Crt1"/>
      <sheetName val="A_4_31"/>
      <sheetName val="POTO_MAC1"/>
      <sheetName val="A_4_21"/>
      <sheetName val="link_budget1"/>
      <sheetName val="RumusTB_1_bln1"/>
      <sheetName val="KKP_01_Audit1"/>
      <sheetName val="Tables"/>
      <sheetName val="Instructions"/>
      <sheetName val="Mutation_CF4"/>
      <sheetName val="Combine_Entries4"/>
      <sheetName val="Consolidation_Entries4"/>
      <sheetName val="Retained_Earnings4"/>
      <sheetName val="Tax_Calculation_up_to_20044"/>
      <sheetName val="DIT_-_Up_to_20044"/>
      <sheetName val="Fiscal_Loss_up_to_20044"/>
      <sheetName val="Bank_Loans-BSU4"/>
      <sheetName val="Hutang_Usaha-BSU4"/>
      <sheetName val="Freeze+Resticted_fund4"/>
      <sheetName val="Foreign_Currency-C4"/>
      <sheetName val="Foreign_Currency-P4"/>
      <sheetName val="WBS_(2)salah2"/>
      <sheetName val="INDIRECT_DETAIL2"/>
      <sheetName val="Income_Statement2"/>
      <sheetName val="DATA_WP2"/>
      <sheetName val="Permanent_info2"/>
      <sheetName val="S_e_p"/>
      <sheetName val="M_a_r"/>
      <sheetName val="M_a_y"/>
      <sheetName val="J_u_l"/>
      <sheetName val="A_p_r"/>
      <sheetName val="A_u_g"/>
      <sheetName val="O_c_t"/>
      <sheetName val="J_u_n"/>
      <sheetName val="N_o_v"/>
      <sheetName val="F_e_b"/>
      <sheetName val="J_a_n"/>
      <sheetName val="00_received_in_01"/>
      <sheetName val="Drop_Down"/>
      <sheetName val="Test_Depre"/>
      <sheetName val="HPP_Crt"/>
      <sheetName val="A_4_3"/>
      <sheetName val="POTO_MAC"/>
      <sheetName val="A_4_2"/>
      <sheetName val="link_budget"/>
      <sheetName val="RumusTB_1_bln"/>
      <sheetName val="KKP_01_Audit"/>
      <sheetName val="MMR DET"/>
      <sheetName val="DIRECT COST"/>
      <sheetName val="Antennas"/>
      <sheetName val="AMMARGIN"/>
      <sheetName val="01 BSU-Consol-DBS-Sept_2004"/>
      <sheetName val="trf ns_04"/>
      <sheetName val="tarippasif_wanto"/>
      <sheetName val="Tunda56=1_dodo"/>
      <sheetName val="asset"/>
      <sheetName val="H1b Accounts Payable"/>
      <sheetName val="P1 Equity"/>
      <sheetName val="PIK_QUO"/>
      <sheetName val="CODE"/>
      <sheetName val="PY OMC 01 11 3"/>
      <sheetName val="tarif radiologi bpjs"/>
      <sheetName val="data_val"/>
      <sheetName val="EXP0905"/>
      <sheetName val="SUM-IN"/>
      <sheetName val="Assumpt_Cons"/>
      <sheetName val="trf_ns_04"/>
      <sheetName val="MEytd"/>
      <sheetName val="As"/>
      <sheetName val="E.6-2 TimeDep2"/>
      <sheetName val="Rincian"/>
      <sheetName val="FA sd APRIL 07"/>
      <sheetName val="TBal"/>
      <sheetName val="TB Audit 2005"/>
      <sheetName val="Worksheet-03"/>
      <sheetName val="USDt_FS(4)"/>
      <sheetName val="table"/>
      <sheetName val="F-1,F-2"/>
      <sheetName val="TAX COM"/>
      <sheetName val="B9B-MC"/>
      <sheetName val="B9A-TOTAL"/>
      <sheetName val="Master"/>
      <sheetName val="ANALISIS"/>
      <sheetName val="WBS _2_salah"/>
      <sheetName val="Analisa Hrg Sat"/>
      <sheetName val="DaftarHarga"/>
      <sheetName val="ANTEK-AGGA"/>
      <sheetName val="BURDA"/>
      <sheetName val="ANTEK-GAL"/>
      <sheetName val="HRS-ATB"/>
      <sheetName val="ANTEK-PRIME"/>
      <sheetName val="ANTEK-TIMB"/>
      <sheetName val="BD-LS"/>
      <sheetName val="BIA-LUMPSUM"/>
      <sheetName val="KEBALAT"/>
      <sheetName val="rumus"/>
      <sheetName val="BS-RTI"/>
      <sheetName val="Inputs-Economic"/>
      <sheetName val="Inputs-Technical"/>
      <sheetName val="Coal"/>
      <sheetName val="TOPSIMPR"/>
      <sheetName val="Analisa Gabungan"/>
      <sheetName val="Harga"/>
      <sheetName val="nh-badan"/>
      <sheetName val="INV-KTR"/>
      <sheetName val="5"/>
      <sheetName val="Ex_Rate"/>
      <sheetName val="Desc "/>
      <sheetName val="Exc. Rate"/>
      <sheetName val="Disposals"/>
    </sheetNames>
    <sheetDataSet>
      <sheetData sheetId="0">
        <row r="16">
          <cell r="H16">
            <v>103685112363</v>
          </cell>
        </row>
      </sheetData>
      <sheetData sheetId="1">
        <row r="16">
          <cell r="H16">
            <v>103685112363</v>
          </cell>
        </row>
      </sheetData>
      <sheetData sheetId="2">
        <row r="16">
          <cell r="H16">
            <v>103685112363</v>
          </cell>
        </row>
      </sheetData>
      <sheetData sheetId="3">
        <row r="16">
          <cell r="H16">
            <v>103685112363</v>
          </cell>
        </row>
      </sheetData>
      <sheetData sheetId="4">
        <row r="16">
          <cell r="H16">
            <v>103685112363</v>
          </cell>
        </row>
      </sheetData>
      <sheetData sheetId="5">
        <row r="16">
          <cell r="H16">
            <v>103685112363</v>
          </cell>
        </row>
      </sheetData>
      <sheetData sheetId="6">
        <row r="16">
          <cell r="H16">
            <v>103685112363</v>
          </cell>
        </row>
      </sheetData>
      <sheetData sheetId="7">
        <row r="16">
          <cell r="H16">
            <v>103685112363</v>
          </cell>
        </row>
      </sheetData>
      <sheetData sheetId="8">
        <row r="16">
          <cell r="H16">
            <v>103685112363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6">
          <cell r="H16">
            <v>103685112363</v>
          </cell>
        </row>
      </sheetData>
      <sheetData sheetId="34">
        <row r="16">
          <cell r="H16">
            <v>103685112363</v>
          </cell>
        </row>
      </sheetData>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Sales"/>
      <sheetName val="AVG"/>
      <sheetName val="By Principal"/>
      <sheetName val="By DC"/>
      <sheetName val="PGM I"/>
      <sheetName val="PGM II"/>
      <sheetName val="R.Mdn"/>
      <sheetName val="R.Jkt"/>
      <sheetName val="R.Bdg"/>
      <sheetName val="R.Sby"/>
      <sheetName val="R.Plb"/>
      <sheetName val="R.Mks"/>
      <sheetName val="PGM III"/>
      <sheetName val="PGM IV"/>
      <sheetName val="Cigaret"/>
      <sheetName val="From RDC"/>
      <sheetName val="rata2"/>
      <sheetName val="GeneralInfo"/>
      <sheetName val="By_Principal1"/>
      <sheetName val="By_DC1"/>
      <sheetName val="PGM_I1"/>
      <sheetName val="PGM_II1"/>
      <sheetName val="R_Mdn1"/>
      <sheetName val="R_Jkt1"/>
      <sheetName val="R_Bdg1"/>
      <sheetName val="R_Sby1"/>
      <sheetName val="R_Plb1"/>
      <sheetName val="R_Mks1"/>
      <sheetName val="PGM_III1"/>
      <sheetName val="PGM_IV1"/>
      <sheetName val="From_RDC1"/>
      <sheetName val="By_Principal"/>
      <sheetName val="By_DC"/>
      <sheetName val="PGM_I"/>
      <sheetName val="PGM_II"/>
      <sheetName val="R_Mdn"/>
      <sheetName val="R_Jkt"/>
      <sheetName val="R_Bdg"/>
      <sheetName val="R_Sby"/>
      <sheetName val="R_Plb"/>
      <sheetName val="R_Mks"/>
      <sheetName val="PGM_III"/>
      <sheetName val="PGM_IV"/>
      <sheetName val="From_RDC"/>
      <sheetName val="A"/>
      <sheetName val="Bgn"/>
      <sheetName val="WS"/>
      <sheetName val="USDt_FS(4)"/>
      <sheetName val="table"/>
      <sheetName val="By_Principal2"/>
      <sheetName val="By_DC2"/>
      <sheetName val="PGM_I2"/>
      <sheetName val="PGM_II2"/>
      <sheetName val="R_Mdn2"/>
      <sheetName val="R_Jkt2"/>
      <sheetName val="R_Bdg2"/>
      <sheetName val="R_Sby2"/>
      <sheetName val="R_Plb2"/>
      <sheetName val="R_Mks2"/>
      <sheetName val="PGM_III2"/>
      <sheetName val="PGM_IV2"/>
      <sheetName val="From_RDC2"/>
      <sheetName val="By_Principal3"/>
      <sheetName val="By_DC3"/>
      <sheetName val="PGM_I3"/>
      <sheetName val="PGM_II3"/>
      <sheetName val="R_Mdn3"/>
      <sheetName val="R_Jkt3"/>
      <sheetName val="R_Bdg3"/>
      <sheetName val="R_Sby3"/>
      <sheetName val="R_Plb3"/>
      <sheetName val="R_Mks3"/>
      <sheetName val="PGM_III3"/>
      <sheetName val="PGM_IV3"/>
      <sheetName val="From_RDC3"/>
      <sheetName val="OLDMAP"/>
      <sheetName val="WBS (2)salah"/>
    </sheetNames>
    <sheetDataSet>
      <sheetData sheetId="0"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cell r="AV7">
            <v>101</v>
          </cell>
        </row>
        <row r="8">
          <cell r="A8" t="str">
            <v>01100</v>
          </cell>
        </row>
        <row r="9">
          <cell r="A9" t="str">
            <v>01110</v>
          </cell>
        </row>
        <row r="10">
          <cell r="A10" t="str">
            <v>01120</v>
          </cell>
        </row>
        <row r="11">
          <cell r="A11" t="str">
            <v>01121</v>
          </cell>
        </row>
        <row r="12">
          <cell r="A12" t="str">
            <v>01130</v>
          </cell>
        </row>
        <row r="13">
          <cell r="A13" t="str">
            <v>01140</v>
          </cell>
        </row>
        <row r="14">
          <cell r="A14" t="str">
            <v>01200</v>
          </cell>
        </row>
        <row r="15">
          <cell r="A15" t="str">
            <v>01222</v>
          </cell>
        </row>
        <row r="16">
          <cell r="A16" t="str">
            <v>01210</v>
          </cell>
        </row>
        <row r="17">
          <cell r="A17" t="str">
            <v>01211</v>
          </cell>
        </row>
        <row r="18">
          <cell r="A18" t="str">
            <v>01999</v>
          </cell>
        </row>
        <row r="19">
          <cell r="A19" t="str">
            <v>01999</v>
          </cell>
        </row>
        <row r="21">
          <cell r="A21" t="str">
            <v>02100</v>
          </cell>
        </row>
        <row r="22">
          <cell r="A22" t="str">
            <v>02101</v>
          </cell>
        </row>
        <row r="23">
          <cell r="A23" t="str">
            <v>02110</v>
          </cell>
        </row>
        <row r="24">
          <cell r="A24" t="str">
            <v>02120</v>
          </cell>
        </row>
        <row r="25">
          <cell r="A25" t="str">
            <v>02130</v>
          </cell>
        </row>
        <row r="26">
          <cell r="A26" t="str">
            <v>02200</v>
          </cell>
        </row>
        <row r="27">
          <cell r="A27" t="str">
            <v>02220</v>
          </cell>
        </row>
        <row r="28">
          <cell r="A28" t="str">
            <v>02300</v>
          </cell>
        </row>
        <row r="29">
          <cell r="A29" t="str">
            <v>02400</v>
          </cell>
        </row>
        <row r="30">
          <cell r="A30" t="str">
            <v>02500</v>
          </cell>
        </row>
        <row r="31">
          <cell r="A31" t="str">
            <v>02501</v>
          </cell>
        </row>
        <row r="32">
          <cell r="A32" t="str">
            <v>02502</v>
          </cell>
        </row>
        <row r="33">
          <cell r="A33" t="str">
            <v>02503</v>
          </cell>
        </row>
        <row r="34">
          <cell r="A34" t="str">
            <v>02510</v>
          </cell>
        </row>
        <row r="35">
          <cell r="A35" t="str">
            <v>02511</v>
          </cell>
        </row>
        <row r="36">
          <cell r="A36" t="str">
            <v>02520</v>
          </cell>
        </row>
        <row r="37">
          <cell r="A37" t="str">
            <v>02521</v>
          </cell>
        </row>
        <row r="38">
          <cell r="A38" t="str">
            <v>02530</v>
          </cell>
        </row>
        <row r="39">
          <cell r="A39" t="str">
            <v>02531</v>
          </cell>
        </row>
        <row r="40">
          <cell r="A40" t="str">
            <v>02999</v>
          </cell>
        </row>
        <row r="41">
          <cell r="A41" t="str">
            <v>02999</v>
          </cell>
        </row>
        <row r="43">
          <cell r="A43" t="str">
            <v>03100</v>
          </cell>
        </row>
        <row r="44">
          <cell r="A44" t="str">
            <v>03110</v>
          </cell>
        </row>
        <row r="45">
          <cell r="A45" t="str">
            <v>03120</v>
          </cell>
        </row>
        <row r="46">
          <cell r="A46" t="str">
            <v>03130</v>
          </cell>
        </row>
        <row r="47">
          <cell r="A47" t="str">
            <v>03200</v>
          </cell>
        </row>
        <row r="48">
          <cell r="A48" t="str">
            <v>03220</v>
          </cell>
        </row>
        <row r="49">
          <cell r="A49" t="str">
            <v>03210</v>
          </cell>
        </row>
        <row r="50">
          <cell r="A50" t="str">
            <v>03300</v>
          </cell>
        </row>
        <row r="51">
          <cell r="A51" t="str">
            <v>03400</v>
          </cell>
        </row>
        <row r="52">
          <cell r="A52" t="str">
            <v>03410</v>
          </cell>
        </row>
        <row r="53">
          <cell r="A53" t="str">
            <v>03999</v>
          </cell>
        </row>
        <row r="54">
          <cell r="A54" t="str">
            <v>03999</v>
          </cell>
        </row>
        <row r="56">
          <cell r="A56" t="str">
            <v>04010</v>
          </cell>
        </row>
        <row r="57">
          <cell r="A57" t="str">
            <v>04100</v>
          </cell>
        </row>
        <row r="58">
          <cell r="A58" t="str">
            <v>04103</v>
          </cell>
        </row>
        <row r="59">
          <cell r="A59" t="str">
            <v>04110</v>
          </cell>
        </row>
        <row r="60">
          <cell r="A60" t="str">
            <v>04120</v>
          </cell>
        </row>
        <row r="61">
          <cell r="A61" t="str">
            <v>04200</v>
          </cell>
        </row>
        <row r="62">
          <cell r="A62" t="str">
            <v>04201</v>
          </cell>
        </row>
        <row r="63">
          <cell r="A63" t="str">
            <v>04202</v>
          </cell>
        </row>
        <row r="64">
          <cell r="A64" t="str">
            <v>04203</v>
          </cell>
        </row>
        <row r="65">
          <cell r="A65" t="str">
            <v>04204</v>
          </cell>
        </row>
        <row r="66">
          <cell r="A66" t="str">
            <v>04210</v>
          </cell>
        </row>
        <row r="67">
          <cell r="A67" t="str">
            <v>04220</v>
          </cell>
        </row>
        <row r="68">
          <cell r="A68" t="str">
            <v>04300</v>
          </cell>
        </row>
        <row r="69">
          <cell r="A69" t="str">
            <v>04310</v>
          </cell>
        </row>
        <row r="70">
          <cell r="A70" t="str">
            <v>04320</v>
          </cell>
        </row>
        <row r="71">
          <cell r="A71" t="str">
            <v>04330</v>
          </cell>
        </row>
        <row r="72">
          <cell r="A72" t="str">
            <v>04331</v>
          </cell>
        </row>
        <row r="73">
          <cell r="A73" t="str">
            <v>04400</v>
          </cell>
        </row>
        <row r="74">
          <cell r="A74" t="str">
            <v>04410</v>
          </cell>
        </row>
        <row r="75">
          <cell r="A75" t="str">
            <v>04430</v>
          </cell>
        </row>
        <row r="76">
          <cell r="A76" t="str">
            <v>04500</v>
          </cell>
        </row>
        <row r="77">
          <cell r="A77" t="str">
            <v>04999</v>
          </cell>
        </row>
        <row r="78">
          <cell r="A78" t="str">
            <v>04999</v>
          </cell>
        </row>
        <row r="79">
          <cell r="A79" t="str">
            <v>04999</v>
          </cell>
        </row>
        <row r="80">
          <cell r="A80" t="str">
            <v>04999</v>
          </cell>
        </row>
        <row r="81">
          <cell r="A81" t="str">
            <v>04999</v>
          </cell>
        </row>
        <row r="82">
          <cell r="A82" t="str">
            <v>04999</v>
          </cell>
        </row>
        <row r="84">
          <cell r="A84" t="str">
            <v>001</v>
          </cell>
        </row>
        <row r="85">
          <cell r="A85" t="str">
            <v>002</v>
          </cell>
        </row>
        <row r="88">
          <cell r="A88" t="str">
            <v>300</v>
          </cell>
        </row>
        <row r="98">
          <cell r="C98">
            <v>25</v>
          </cell>
          <cell r="D98">
            <v>78</v>
          </cell>
          <cell r="E98">
            <v>26</v>
          </cell>
          <cell r="F98">
            <v>76</v>
          </cell>
          <cell r="G98">
            <v>80</v>
          </cell>
          <cell r="H98">
            <v>31</v>
          </cell>
          <cell r="I98">
            <v>87</v>
          </cell>
          <cell r="J98">
            <v>91</v>
          </cell>
          <cell r="K98">
            <v>74</v>
          </cell>
          <cell r="L98">
            <v>82</v>
          </cell>
          <cell r="M98">
            <v>85</v>
          </cell>
          <cell r="N98">
            <v>71</v>
          </cell>
          <cell r="O98">
            <v>72</v>
          </cell>
          <cell r="P98">
            <v>40</v>
          </cell>
          <cell r="Q98">
            <v>98</v>
          </cell>
          <cell r="R98">
            <v>3232</v>
          </cell>
          <cell r="S98">
            <v>95</v>
          </cell>
          <cell r="T98">
            <v>94</v>
          </cell>
          <cell r="U98">
            <v>32</v>
          </cell>
          <cell r="V98">
            <v>99</v>
          </cell>
          <cell r="W98">
            <v>10</v>
          </cell>
          <cell r="X98">
            <v>97</v>
          </cell>
          <cell r="Y98">
            <v>17</v>
          </cell>
          <cell r="Z98">
            <v>93</v>
          </cell>
          <cell r="AA98">
            <v>601</v>
          </cell>
          <cell r="AB98">
            <v>84</v>
          </cell>
          <cell r="AC98">
            <v>86</v>
          </cell>
          <cell r="AD98">
            <v>19</v>
          </cell>
          <cell r="AE98">
            <v>90</v>
          </cell>
          <cell r="AF98">
            <v>841</v>
          </cell>
          <cell r="AG98">
            <v>602</v>
          </cell>
          <cell r="AH98">
            <v>41</v>
          </cell>
          <cell r="AI98">
            <v>75</v>
          </cell>
          <cell r="AJ98">
            <v>57</v>
          </cell>
          <cell r="AK98">
            <v>65</v>
          </cell>
          <cell r="AL98">
            <v>62</v>
          </cell>
          <cell r="AM98">
            <v>81</v>
          </cell>
          <cell r="AN98">
            <v>89</v>
          </cell>
          <cell r="AO98">
            <v>67</v>
          </cell>
          <cell r="AP98">
            <v>27</v>
          </cell>
          <cell r="AQ98">
            <v>83</v>
          </cell>
          <cell r="AR98">
            <v>88</v>
          </cell>
          <cell r="AS98">
            <v>79</v>
          </cell>
          <cell r="AT98">
            <v>46</v>
          </cell>
          <cell r="AU98">
            <v>251</v>
          </cell>
        </row>
        <row r="99">
          <cell r="A99" t="str">
            <v>01100</v>
          </cell>
          <cell r="B99" t="str">
            <v>Medan</v>
          </cell>
          <cell r="C99">
            <v>0</v>
          </cell>
          <cell r="D99">
            <v>0</v>
          </cell>
          <cell r="E99">
            <v>0</v>
          </cell>
          <cell r="F99">
            <v>48093.215663333329</v>
          </cell>
          <cell r="G99">
            <v>0</v>
          </cell>
          <cell r="H99">
            <v>0</v>
          </cell>
          <cell r="I99">
            <v>15860.905000000001</v>
          </cell>
          <cell r="J99">
            <v>2677.82</v>
          </cell>
          <cell r="K99">
            <v>0</v>
          </cell>
          <cell r="L99">
            <v>271.59817666666663</v>
          </cell>
          <cell r="M99">
            <v>0</v>
          </cell>
          <cell r="N99">
            <v>135988.59732249999</v>
          </cell>
          <cell r="O99">
            <v>0</v>
          </cell>
          <cell r="P99">
            <v>73042.546236363647</v>
          </cell>
          <cell r="Q99">
            <v>2967.1759999999995</v>
          </cell>
          <cell r="R99">
            <v>0</v>
          </cell>
          <cell r="S99">
            <v>0</v>
          </cell>
          <cell r="T99">
            <v>0</v>
          </cell>
          <cell r="U99">
            <v>0</v>
          </cell>
          <cell r="V99">
            <v>14726.94692</v>
          </cell>
          <cell r="W99">
            <v>0</v>
          </cell>
          <cell r="X99">
            <v>20172.25</v>
          </cell>
          <cell r="Y99">
            <v>193459.18100000001</v>
          </cell>
          <cell r="Z99">
            <v>34325.550000000003</v>
          </cell>
          <cell r="AA99">
            <v>0</v>
          </cell>
          <cell r="AB99">
            <v>0</v>
          </cell>
          <cell r="AC99">
            <v>70256.625</v>
          </cell>
          <cell r="AD99">
            <v>0</v>
          </cell>
          <cell r="AE99">
            <v>109.8</v>
          </cell>
          <cell r="AF99">
            <v>1191.3</v>
          </cell>
          <cell r="AG99">
            <v>0</v>
          </cell>
          <cell r="AH99">
            <v>0</v>
          </cell>
          <cell r="AI99">
            <v>0</v>
          </cell>
          <cell r="AJ99">
            <v>0</v>
          </cell>
          <cell r="AK99">
            <v>0</v>
          </cell>
          <cell r="AL99">
            <v>0</v>
          </cell>
          <cell r="AM99">
            <v>0</v>
          </cell>
          <cell r="AN99">
            <v>0</v>
          </cell>
          <cell r="AO99">
            <v>0</v>
          </cell>
          <cell r="AP99">
            <v>0</v>
          </cell>
          <cell r="AQ99">
            <v>7314.4716000000008</v>
          </cell>
          <cell r="AR99">
            <v>90997.251839999983</v>
          </cell>
          <cell r="AS99">
            <v>0</v>
          </cell>
          <cell r="AT99">
            <v>784</v>
          </cell>
          <cell r="AU99">
            <v>47240.245000000003</v>
          </cell>
          <cell r="AV99">
            <v>0</v>
          </cell>
          <cell r="AW99">
            <v>759479.47975886369</v>
          </cell>
        </row>
        <row r="100">
          <cell r="A100" t="str">
            <v>01110</v>
          </cell>
          <cell r="B100" t="str">
            <v>Pematang Siantar</v>
          </cell>
          <cell r="C100">
            <v>0</v>
          </cell>
          <cell r="D100">
            <v>0</v>
          </cell>
          <cell r="E100">
            <v>0</v>
          </cell>
          <cell r="F100">
            <v>0</v>
          </cell>
          <cell r="G100">
            <v>0</v>
          </cell>
          <cell r="H100">
            <v>0</v>
          </cell>
          <cell r="I100">
            <v>11349.54</v>
          </cell>
          <cell r="J100">
            <v>8403.2900000000009</v>
          </cell>
          <cell r="K100">
            <v>0</v>
          </cell>
          <cell r="L100">
            <v>298.5681770833333</v>
          </cell>
          <cell r="M100">
            <v>0</v>
          </cell>
          <cell r="N100">
            <v>0</v>
          </cell>
          <cell r="O100">
            <v>0</v>
          </cell>
          <cell r="P100">
            <v>15212.895716363637</v>
          </cell>
          <cell r="Q100">
            <v>1904</v>
          </cell>
          <cell r="R100">
            <v>0</v>
          </cell>
          <cell r="S100">
            <v>0</v>
          </cell>
          <cell r="T100">
            <v>0</v>
          </cell>
          <cell r="U100">
            <v>0</v>
          </cell>
          <cell r="V100">
            <v>0</v>
          </cell>
          <cell r="W100">
            <v>0</v>
          </cell>
          <cell r="X100">
            <v>7080.5</v>
          </cell>
          <cell r="Y100">
            <v>1397502.3740000001</v>
          </cell>
          <cell r="Z100">
            <v>0</v>
          </cell>
          <cell r="AA100">
            <v>0</v>
          </cell>
          <cell r="AB100">
            <v>0</v>
          </cell>
          <cell r="AC100">
            <v>117617.3</v>
          </cell>
          <cell r="AD100">
            <v>0</v>
          </cell>
          <cell r="AE100">
            <v>0</v>
          </cell>
          <cell r="AF100">
            <v>8061.9</v>
          </cell>
          <cell r="AG100">
            <v>0</v>
          </cell>
          <cell r="AH100">
            <v>0</v>
          </cell>
          <cell r="AI100">
            <v>0</v>
          </cell>
          <cell r="AJ100">
            <v>0</v>
          </cell>
          <cell r="AK100">
            <v>0</v>
          </cell>
          <cell r="AL100">
            <v>0</v>
          </cell>
          <cell r="AM100">
            <v>0</v>
          </cell>
          <cell r="AN100">
            <v>0</v>
          </cell>
          <cell r="AO100">
            <v>0</v>
          </cell>
          <cell r="AP100">
            <v>0</v>
          </cell>
          <cell r="AQ100">
            <v>828.12699999999995</v>
          </cell>
          <cell r="AR100">
            <v>20161.912319999999</v>
          </cell>
          <cell r="AS100">
            <v>0</v>
          </cell>
          <cell r="AT100">
            <v>0</v>
          </cell>
          <cell r="AU100">
            <v>0</v>
          </cell>
          <cell r="AV100">
            <v>0</v>
          </cell>
          <cell r="AW100">
            <v>1588420.4072134469</v>
          </cell>
        </row>
        <row r="101">
          <cell r="A101" t="str">
            <v>01120</v>
          </cell>
          <cell r="B101" t="str">
            <v>Kisaran</v>
          </cell>
          <cell r="C101">
            <v>0</v>
          </cell>
          <cell r="D101">
            <v>0</v>
          </cell>
          <cell r="E101">
            <v>0</v>
          </cell>
          <cell r="F101">
            <v>0</v>
          </cell>
          <cell r="G101">
            <v>0</v>
          </cell>
          <cell r="H101">
            <v>0</v>
          </cell>
          <cell r="I101">
            <v>9408.16</v>
          </cell>
          <cell r="J101">
            <v>0</v>
          </cell>
          <cell r="K101">
            <v>0</v>
          </cell>
          <cell r="L101">
            <v>7.9881816666666667</v>
          </cell>
          <cell r="M101">
            <v>0</v>
          </cell>
          <cell r="N101">
            <v>0</v>
          </cell>
          <cell r="O101">
            <v>0</v>
          </cell>
          <cell r="P101">
            <v>14414.665199999999</v>
          </cell>
          <cell r="Q101">
            <v>2978.4719999999998</v>
          </cell>
          <cell r="R101">
            <v>0</v>
          </cell>
          <cell r="S101">
            <v>0</v>
          </cell>
          <cell r="T101">
            <v>0</v>
          </cell>
          <cell r="U101">
            <v>929381.24985722196</v>
          </cell>
          <cell r="V101">
            <v>0</v>
          </cell>
          <cell r="W101">
            <v>0</v>
          </cell>
          <cell r="X101">
            <v>6970.25</v>
          </cell>
          <cell r="Y101">
            <v>482665.12400000001</v>
          </cell>
          <cell r="Z101">
            <v>0</v>
          </cell>
          <cell r="AA101">
            <v>0</v>
          </cell>
          <cell r="AB101">
            <v>0</v>
          </cell>
          <cell r="AC101">
            <v>48030.125</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141.63039999999998</v>
          </cell>
          <cell r="AR101">
            <v>7209.7977599999995</v>
          </cell>
          <cell r="AS101">
            <v>0</v>
          </cell>
          <cell r="AT101">
            <v>0</v>
          </cell>
          <cell r="AU101">
            <v>0</v>
          </cell>
          <cell r="AV101">
            <v>0</v>
          </cell>
          <cell r="AW101">
            <v>1501207.4623988885</v>
          </cell>
        </row>
        <row r="102">
          <cell r="A102" t="str">
            <v>01121</v>
          </cell>
          <cell r="B102" t="str">
            <v>Rantau Prapat</v>
          </cell>
          <cell r="C102">
            <v>0</v>
          </cell>
          <cell r="D102">
            <v>0</v>
          </cell>
          <cell r="E102">
            <v>0</v>
          </cell>
          <cell r="F102">
            <v>0</v>
          </cell>
          <cell r="G102">
            <v>0</v>
          </cell>
          <cell r="H102">
            <v>0</v>
          </cell>
          <cell r="I102">
            <v>2632.0749999999998</v>
          </cell>
          <cell r="J102">
            <v>0</v>
          </cell>
          <cell r="K102">
            <v>0</v>
          </cell>
          <cell r="L102">
            <v>379.39908624999998</v>
          </cell>
          <cell r="M102">
            <v>0</v>
          </cell>
          <cell r="N102">
            <v>0</v>
          </cell>
          <cell r="O102">
            <v>0</v>
          </cell>
          <cell r="P102">
            <v>8832.9351272727272</v>
          </cell>
          <cell r="Q102">
            <v>0</v>
          </cell>
          <cell r="R102">
            <v>0</v>
          </cell>
          <cell r="S102">
            <v>0</v>
          </cell>
          <cell r="T102">
            <v>0</v>
          </cell>
          <cell r="U102">
            <v>771850.73629167199</v>
          </cell>
          <cell r="V102">
            <v>0</v>
          </cell>
          <cell r="W102">
            <v>262.14999999999998</v>
          </cell>
          <cell r="X102">
            <v>5250</v>
          </cell>
          <cell r="Y102">
            <v>110918.87</v>
          </cell>
          <cell r="Z102">
            <v>0</v>
          </cell>
          <cell r="AA102">
            <v>0</v>
          </cell>
          <cell r="AB102">
            <v>80.849999999999994</v>
          </cell>
          <cell r="AC102">
            <v>18433.625</v>
          </cell>
          <cell r="AD102">
            <v>0</v>
          </cell>
          <cell r="AE102">
            <v>0</v>
          </cell>
          <cell r="AF102">
            <v>12827.1</v>
          </cell>
          <cell r="AG102">
            <v>0</v>
          </cell>
          <cell r="AH102">
            <v>0</v>
          </cell>
          <cell r="AI102">
            <v>0</v>
          </cell>
          <cell r="AJ102">
            <v>0</v>
          </cell>
          <cell r="AK102">
            <v>0</v>
          </cell>
          <cell r="AL102">
            <v>0</v>
          </cell>
          <cell r="AM102">
            <v>0</v>
          </cell>
          <cell r="AN102">
            <v>0</v>
          </cell>
          <cell r="AO102">
            <v>0</v>
          </cell>
          <cell r="AP102">
            <v>0</v>
          </cell>
          <cell r="AQ102">
            <v>1689.5778</v>
          </cell>
          <cell r="AR102">
            <v>6961.2998399999997</v>
          </cell>
          <cell r="AS102">
            <v>0</v>
          </cell>
          <cell r="AT102">
            <v>0</v>
          </cell>
          <cell r="AU102">
            <v>0</v>
          </cell>
          <cell r="AV102">
            <v>0</v>
          </cell>
          <cell r="AW102">
            <v>940118.6181451946</v>
          </cell>
        </row>
        <row r="103">
          <cell r="A103" t="str">
            <v>01130</v>
          </cell>
          <cell r="B103" t="str">
            <v>Padang Sidempuan</v>
          </cell>
          <cell r="C103">
            <v>0</v>
          </cell>
          <cell r="D103">
            <v>0</v>
          </cell>
          <cell r="E103">
            <v>0</v>
          </cell>
          <cell r="F103">
            <v>0</v>
          </cell>
          <cell r="G103">
            <v>0</v>
          </cell>
          <cell r="H103">
            <v>0</v>
          </cell>
          <cell r="I103">
            <v>1934.2049999999999</v>
          </cell>
          <cell r="J103">
            <v>0</v>
          </cell>
          <cell r="K103">
            <v>0</v>
          </cell>
          <cell r="L103">
            <v>335.50362999999999</v>
          </cell>
          <cell r="M103">
            <v>0</v>
          </cell>
          <cell r="N103">
            <v>0</v>
          </cell>
          <cell r="O103">
            <v>0</v>
          </cell>
          <cell r="P103">
            <v>32293.581134545457</v>
          </cell>
          <cell r="Q103">
            <v>0</v>
          </cell>
          <cell r="R103">
            <v>0</v>
          </cell>
          <cell r="S103">
            <v>0</v>
          </cell>
          <cell r="T103">
            <v>0</v>
          </cell>
          <cell r="U103">
            <v>0</v>
          </cell>
          <cell r="V103">
            <v>0</v>
          </cell>
          <cell r="W103">
            <v>0</v>
          </cell>
          <cell r="X103">
            <v>11361</v>
          </cell>
          <cell r="Y103">
            <v>65335.665000000001</v>
          </cell>
          <cell r="Z103">
            <v>9418.5</v>
          </cell>
          <cell r="AA103">
            <v>0</v>
          </cell>
          <cell r="AB103">
            <v>0</v>
          </cell>
          <cell r="AC103">
            <v>94215.975000000006</v>
          </cell>
          <cell r="AD103">
            <v>0</v>
          </cell>
          <cell r="AE103">
            <v>0</v>
          </cell>
          <cell r="AF103">
            <v>0</v>
          </cell>
          <cell r="AG103">
            <v>0</v>
          </cell>
          <cell r="AH103">
            <v>48761.125</v>
          </cell>
          <cell r="AI103">
            <v>0</v>
          </cell>
          <cell r="AJ103">
            <v>0</v>
          </cell>
          <cell r="AK103">
            <v>0</v>
          </cell>
          <cell r="AL103">
            <v>0</v>
          </cell>
          <cell r="AM103">
            <v>0</v>
          </cell>
          <cell r="AN103">
            <v>0</v>
          </cell>
          <cell r="AO103">
            <v>0</v>
          </cell>
          <cell r="AP103">
            <v>0</v>
          </cell>
          <cell r="AQ103">
            <v>2404.0576000000001</v>
          </cell>
          <cell r="AR103">
            <v>10220.87616</v>
          </cell>
          <cell r="AS103">
            <v>0</v>
          </cell>
          <cell r="AT103">
            <v>0</v>
          </cell>
          <cell r="AU103">
            <v>0</v>
          </cell>
          <cell r="AV103">
            <v>0</v>
          </cell>
          <cell r="AW103">
            <v>276280.48852454545</v>
          </cell>
        </row>
        <row r="104">
          <cell r="A104" t="str">
            <v>01140</v>
          </cell>
          <cell r="B104" t="str">
            <v>Banda Aceh</v>
          </cell>
          <cell r="C104">
            <v>0</v>
          </cell>
          <cell r="D104">
            <v>0</v>
          </cell>
          <cell r="E104">
            <v>0</v>
          </cell>
          <cell r="F104">
            <v>0</v>
          </cell>
          <cell r="G104">
            <v>0</v>
          </cell>
          <cell r="H104">
            <v>0</v>
          </cell>
          <cell r="I104">
            <v>17557.814999999999</v>
          </cell>
          <cell r="J104">
            <v>0</v>
          </cell>
          <cell r="K104">
            <v>0</v>
          </cell>
          <cell r="L104">
            <v>0</v>
          </cell>
          <cell r="M104">
            <v>0</v>
          </cell>
          <cell r="N104">
            <v>0</v>
          </cell>
          <cell r="O104">
            <v>0</v>
          </cell>
          <cell r="P104">
            <v>91683.982538181808</v>
          </cell>
          <cell r="Q104">
            <v>0</v>
          </cell>
          <cell r="R104">
            <v>0</v>
          </cell>
          <cell r="S104">
            <v>0</v>
          </cell>
          <cell r="T104">
            <v>0</v>
          </cell>
          <cell r="U104">
            <v>773665.56941029953</v>
          </cell>
          <cell r="V104">
            <v>0</v>
          </cell>
          <cell r="W104">
            <v>506783.92099999997</v>
          </cell>
          <cell r="X104">
            <v>5475.75</v>
          </cell>
          <cell r="Y104">
            <v>4363.1000000000004</v>
          </cell>
          <cell r="Z104">
            <v>0</v>
          </cell>
          <cell r="AA104">
            <v>0</v>
          </cell>
          <cell r="AB104">
            <v>0</v>
          </cell>
          <cell r="AC104">
            <v>15.25</v>
          </cell>
          <cell r="AD104">
            <v>0</v>
          </cell>
          <cell r="AE104">
            <v>0</v>
          </cell>
          <cell r="AF104">
            <v>0</v>
          </cell>
          <cell r="AG104">
            <v>0</v>
          </cell>
          <cell r="AH104">
            <v>68679.625</v>
          </cell>
          <cell r="AI104">
            <v>0</v>
          </cell>
          <cell r="AJ104">
            <v>0</v>
          </cell>
          <cell r="AK104">
            <v>0</v>
          </cell>
          <cell r="AL104">
            <v>0</v>
          </cell>
          <cell r="AM104">
            <v>0</v>
          </cell>
          <cell r="AN104">
            <v>0</v>
          </cell>
          <cell r="AO104">
            <v>0</v>
          </cell>
          <cell r="AP104">
            <v>0</v>
          </cell>
          <cell r="AQ104">
            <v>12761.735000000001</v>
          </cell>
          <cell r="AR104">
            <v>7783.46976</v>
          </cell>
          <cell r="AS104">
            <v>0</v>
          </cell>
          <cell r="AT104">
            <v>0</v>
          </cell>
          <cell r="AU104">
            <v>0</v>
          </cell>
          <cell r="AV104">
            <v>0</v>
          </cell>
          <cell r="AW104">
            <v>1488770.2177084815</v>
          </cell>
        </row>
        <row r="105">
          <cell r="A105" t="str">
            <v>01200</v>
          </cell>
          <cell r="B105" t="str">
            <v>Pekanbaru</v>
          </cell>
          <cell r="C105">
            <v>2143288.696</v>
          </cell>
          <cell r="D105">
            <v>0</v>
          </cell>
          <cell r="E105">
            <v>0</v>
          </cell>
          <cell r="F105">
            <v>59623.615090416664</v>
          </cell>
          <cell r="G105">
            <v>0</v>
          </cell>
          <cell r="H105">
            <v>0</v>
          </cell>
          <cell r="I105">
            <v>14012.89</v>
          </cell>
          <cell r="J105">
            <v>5986.6050000000005</v>
          </cell>
          <cell r="K105">
            <v>0</v>
          </cell>
          <cell r="L105">
            <v>121709.91342541664</v>
          </cell>
          <cell r="M105">
            <v>0</v>
          </cell>
          <cell r="N105">
            <v>0</v>
          </cell>
          <cell r="O105">
            <v>0</v>
          </cell>
          <cell r="P105">
            <v>0</v>
          </cell>
          <cell r="Q105">
            <v>3918.0239999999999</v>
          </cell>
          <cell r="R105">
            <v>0</v>
          </cell>
          <cell r="S105">
            <v>0</v>
          </cell>
          <cell r="T105">
            <v>0</v>
          </cell>
          <cell r="U105">
            <v>0</v>
          </cell>
          <cell r="V105">
            <v>0</v>
          </cell>
          <cell r="W105">
            <v>0</v>
          </cell>
          <cell r="X105">
            <v>0</v>
          </cell>
          <cell r="Y105">
            <v>0</v>
          </cell>
          <cell r="Z105">
            <v>9290.9249999999993</v>
          </cell>
          <cell r="AA105">
            <v>0</v>
          </cell>
          <cell r="AB105">
            <v>0</v>
          </cell>
          <cell r="AC105">
            <v>41108.775000000001</v>
          </cell>
          <cell r="AD105">
            <v>0</v>
          </cell>
          <cell r="AE105">
            <v>33.549999999999997</v>
          </cell>
          <cell r="AF105">
            <v>0</v>
          </cell>
          <cell r="AG105">
            <v>0</v>
          </cell>
          <cell r="AH105">
            <v>80744.574999999997</v>
          </cell>
          <cell r="AI105">
            <v>0</v>
          </cell>
          <cell r="AJ105">
            <v>0</v>
          </cell>
          <cell r="AK105">
            <v>0</v>
          </cell>
          <cell r="AL105">
            <v>0</v>
          </cell>
          <cell r="AM105">
            <v>0</v>
          </cell>
          <cell r="AN105">
            <v>0</v>
          </cell>
          <cell r="AO105">
            <v>0</v>
          </cell>
          <cell r="AP105">
            <v>0</v>
          </cell>
          <cell r="AQ105">
            <v>2403.4270000000001</v>
          </cell>
          <cell r="AR105">
            <v>15324.598079999996</v>
          </cell>
          <cell r="AS105">
            <v>0</v>
          </cell>
          <cell r="AT105">
            <v>0</v>
          </cell>
          <cell r="AU105">
            <v>253297.591025</v>
          </cell>
          <cell r="AV105">
            <v>0</v>
          </cell>
          <cell r="AW105">
            <v>2750743.1846208335</v>
          </cell>
        </row>
        <row r="106">
          <cell r="A106" t="str">
            <v>01222</v>
          </cell>
          <cell r="B106" t="str">
            <v>Duri</v>
          </cell>
          <cell r="C106">
            <v>12871.2</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9.3203108899999982</v>
          </cell>
          <cell r="AM106">
            <v>0</v>
          </cell>
          <cell r="AN106">
            <v>0</v>
          </cell>
          <cell r="AO106">
            <v>0</v>
          </cell>
          <cell r="AP106">
            <v>0</v>
          </cell>
          <cell r="AQ106">
            <v>0</v>
          </cell>
          <cell r="AR106">
            <v>0</v>
          </cell>
          <cell r="AS106">
            <v>0</v>
          </cell>
          <cell r="AT106">
            <v>0</v>
          </cell>
          <cell r="AU106">
            <v>0</v>
          </cell>
          <cell r="AV106">
            <v>0</v>
          </cell>
          <cell r="AW106">
            <v>12880.520310889999</v>
          </cell>
        </row>
        <row r="107">
          <cell r="A107" t="str">
            <v>01210</v>
          </cell>
          <cell r="B107" t="str">
            <v>Padang</v>
          </cell>
          <cell r="C107">
            <v>614999.08400000003</v>
          </cell>
          <cell r="D107">
            <v>0</v>
          </cell>
          <cell r="E107">
            <v>0</v>
          </cell>
          <cell r="F107">
            <v>68973.195496250002</v>
          </cell>
          <cell r="G107">
            <v>0</v>
          </cell>
          <cell r="H107">
            <v>0</v>
          </cell>
          <cell r="I107">
            <v>1148.355</v>
          </cell>
          <cell r="J107">
            <v>0</v>
          </cell>
          <cell r="K107">
            <v>0</v>
          </cell>
          <cell r="L107">
            <v>128.68090708333332</v>
          </cell>
          <cell r="M107">
            <v>0</v>
          </cell>
          <cell r="N107">
            <v>0</v>
          </cell>
          <cell r="O107">
            <v>0</v>
          </cell>
          <cell r="P107">
            <v>0</v>
          </cell>
          <cell r="Q107">
            <v>16.704000000000001</v>
          </cell>
          <cell r="R107">
            <v>0</v>
          </cell>
          <cell r="S107">
            <v>0</v>
          </cell>
          <cell r="T107">
            <v>0</v>
          </cell>
          <cell r="U107">
            <v>0</v>
          </cell>
          <cell r="V107">
            <v>4017.3578964285716</v>
          </cell>
          <cell r="W107">
            <v>0</v>
          </cell>
          <cell r="X107">
            <v>0</v>
          </cell>
          <cell r="Y107">
            <v>0</v>
          </cell>
          <cell r="Z107">
            <v>0</v>
          </cell>
          <cell r="AA107">
            <v>0</v>
          </cell>
          <cell r="AB107">
            <v>0</v>
          </cell>
          <cell r="AC107">
            <v>5110.8500000000004</v>
          </cell>
          <cell r="AD107">
            <v>0</v>
          </cell>
          <cell r="AE107">
            <v>0</v>
          </cell>
          <cell r="AF107">
            <v>3996.3</v>
          </cell>
          <cell r="AG107">
            <v>0</v>
          </cell>
          <cell r="AH107">
            <v>135982.35</v>
          </cell>
          <cell r="AI107">
            <v>0</v>
          </cell>
          <cell r="AJ107">
            <v>0</v>
          </cell>
          <cell r="AK107">
            <v>0</v>
          </cell>
          <cell r="AL107">
            <v>327879.4075316455</v>
          </cell>
          <cell r="AM107">
            <v>0</v>
          </cell>
          <cell r="AN107">
            <v>0</v>
          </cell>
          <cell r="AO107">
            <v>0</v>
          </cell>
          <cell r="AP107">
            <v>0</v>
          </cell>
          <cell r="AQ107">
            <v>1247.425</v>
          </cell>
          <cell r="AR107">
            <v>2258.3087999999998</v>
          </cell>
          <cell r="AS107">
            <v>0</v>
          </cell>
          <cell r="AT107">
            <v>266.66666666666669</v>
          </cell>
          <cell r="AU107">
            <v>86726.318600000013</v>
          </cell>
          <cell r="AV107">
            <v>0</v>
          </cell>
          <cell r="AW107">
            <v>1252751.0038980744</v>
          </cell>
        </row>
        <row r="108">
          <cell r="A108" t="str">
            <v>01211</v>
          </cell>
          <cell r="B108" t="str">
            <v>Bukittinggi</v>
          </cell>
          <cell r="C108">
            <v>180482.94199999998</v>
          </cell>
          <cell r="D108">
            <v>0</v>
          </cell>
          <cell r="E108">
            <v>0</v>
          </cell>
          <cell r="F108">
            <v>17843.485555833333</v>
          </cell>
          <cell r="G108">
            <v>0</v>
          </cell>
          <cell r="H108">
            <v>0</v>
          </cell>
          <cell r="I108">
            <v>12469.654999999999</v>
          </cell>
          <cell r="J108">
            <v>0</v>
          </cell>
          <cell r="K108">
            <v>0</v>
          </cell>
          <cell r="L108">
            <v>6801.343514166666</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5791.5</v>
          </cell>
          <cell r="AG108">
            <v>0</v>
          </cell>
          <cell r="AH108">
            <v>0</v>
          </cell>
          <cell r="AI108">
            <v>0</v>
          </cell>
          <cell r="AJ108">
            <v>0</v>
          </cell>
          <cell r="AK108">
            <v>0</v>
          </cell>
          <cell r="AL108">
            <v>169660.22298309187</v>
          </cell>
          <cell r="AM108">
            <v>0</v>
          </cell>
          <cell r="AN108">
            <v>0</v>
          </cell>
          <cell r="AO108">
            <v>0</v>
          </cell>
          <cell r="AP108">
            <v>0</v>
          </cell>
          <cell r="AQ108">
            <v>2842.8580999999999</v>
          </cell>
          <cell r="AR108">
            <v>3361.9977599999997</v>
          </cell>
          <cell r="AS108">
            <v>0</v>
          </cell>
          <cell r="AT108">
            <v>0</v>
          </cell>
          <cell r="AU108">
            <v>42780.945099999997</v>
          </cell>
          <cell r="AV108">
            <v>0</v>
          </cell>
          <cell r="AW108">
            <v>442034.95001309185</v>
          </cell>
        </row>
        <row r="109">
          <cell r="A109" t="str">
            <v>01999</v>
          </cell>
          <cell r="B109" t="str">
            <v>Lhokseumawe</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row>
        <row r="110">
          <cell r="A110" t="str">
            <v>01999</v>
          </cell>
          <cell r="B110" t="str">
            <v>Batam</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row>
        <row r="111">
          <cell r="B111" t="str">
            <v>Total Reg. Medan</v>
          </cell>
          <cell r="C111">
            <v>2951641.9220000003</v>
          </cell>
          <cell r="D111">
            <v>0</v>
          </cell>
          <cell r="E111">
            <v>0</v>
          </cell>
          <cell r="F111">
            <v>194533.51180583332</v>
          </cell>
          <cell r="G111">
            <v>0</v>
          </cell>
          <cell r="H111">
            <v>0</v>
          </cell>
          <cell r="I111">
            <v>86373.6</v>
          </cell>
          <cell r="J111">
            <v>17067.715</v>
          </cell>
          <cell r="K111">
            <v>0</v>
          </cell>
          <cell r="L111">
            <v>129932.99509833333</v>
          </cell>
          <cell r="M111">
            <v>0</v>
          </cell>
          <cell r="N111">
            <v>135988.59732249999</v>
          </cell>
          <cell r="O111">
            <v>0</v>
          </cell>
          <cell r="P111">
            <v>235480.60595272726</v>
          </cell>
          <cell r="Q111">
            <v>11784.375999999998</v>
          </cell>
          <cell r="R111">
            <v>0</v>
          </cell>
          <cell r="S111">
            <v>0</v>
          </cell>
          <cell r="T111">
            <v>0</v>
          </cell>
          <cell r="U111">
            <v>2474897.5555591932</v>
          </cell>
          <cell r="V111">
            <v>18744.304816428572</v>
          </cell>
          <cell r="W111">
            <v>507046.071</v>
          </cell>
          <cell r="X111">
            <v>56309.75</v>
          </cell>
          <cell r="Y111">
            <v>2254244.3140000002</v>
          </cell>
          <cell r="Z111">
            <v>53034.975000000006</v>
          </cell>
          <cell r="AA111">
            <v>0</v>
          </cell>
          <cell r="AB111">
            <v>80.849999999999994</v>
          </cell>
          <cell r="AC111">
            <v>394788.52500000002</v>
          </cell>
          <cell r="AD111">
            <v>0</v>
          </cell>
          <cell r="AE111">
            <v>143.35</v>
          </cell>
          <cell r="AF111">
            <v>31868.1</v>
          </cell>
          <cell r="AG111">
            <v>0</v>
          </cell>
          <cell r="AH111">
            <v>334167.67500000005</v>
          </cell>
          <cell r="AI111">
            <v>0</v>
          </cell>
          <cell r="AJ111">
            <v>0</v>
          </cell>
          <cell r="AK111">
            <v>0</v>
          </cell>
          <cell r="AL111">
            <v>497548.95082562731</v>
          </cell>
          <cell r="AM111">
            <v>0</v>
          </cell>
          <cell r="AN111">
            <v>0</v>
          </cell>
          <cell r="AO111">
            <v>0</v>
          </cell>
          <cell r="AP111">
            <v>0</v>
          </cell>
          <cell r="AQ111">
            <v>31633.309500000003</v>
          </cell>
          <cell r="AR111">
            <v>164279.51232000001</v>
          </cell>
          <cell r="AS111">
            <v>0</v>
          </cell>
          <cell r="AT111">
            <v>1050.6666666666667</v>
          </cell>
          <cell r="AU111">
            <v>430045.09972500004</v>
          </cell>
          <cell r="AV111">
            <v>0</v>
          </cell>
          <cell r="AW111">
            <v>11012686.33259231</v>
          </cell>
        </row>
        <row r="112">
          <cell r="A112" t="str">
            <v>02100</v>
          </cell>
          <cell r="B112" t="str">
            <v>Jakarta  I</v>
          </cell>
          <cell r="C112">
            <v>521130.84100000001</v>
          </cell>
          <cell r="D112">
            <v>20909.741600000005</v>
          </cell>
          <cell r="E112">
            <v>0</v>
          </cell>
          <cell r="F112">
            <v>328919.12723333342</v>
          </cell>
          <cell r="G112">
            <v>209.43</v>
          </cell>
          <cell r="H112">
            <v>0</v>
          </cell>
          <cell r="I112">
            <v>3052.1549999999997</v>
          </cell>
          <cell r="J112">
            <v>19559.046999999999</v>
          </cell>
          <cell r="K112">
            <v>0</v>
          </cell>
          <cell r="L112">
            <v>1776.2236074999998</v>
          </cell>
          <cell r="M112">
            <v>0</v>
          </cell>
          <cell r="N112">
            <v>0</v>
          </cell>
          <cell r="O112">
            <v>93.287872916666657</v>
          </cell>
          <cell r="P112">
            <v>0</v>
          </cell>
          <cell r="Q112">
            <v>2945.16</v>
          </cell>
          <cell r="R112">
            <v>0</v>
          </cell>
          <cell r="S112">
            <v>6086.3461533333339</v>
          </cell>
          <cell r="T112">
            <v>1456.6398758333332</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302883.7219087666</v>
          </cell>
          <cell r="AK112">
            <v>0</v>
          </cell>
          <cell r="AL112">
            <v>0</v>
          </cell>
          <cell r="AM112">
            <v>5932.3218333333343</v>
          </cell>
          <cell r="AN112">
            <v>231935.48983333356</v>
          </cell>
          <cell r="AO112">
            <v>420.87878787878782</v>
          </cell>
          <cell r="AP112">
            <v>0</v>
          </cell>
          <cell r="AQ112">
            <v>11605.341000000002</v>
          </cell>
          <cell r="AR112">
            <v>22977.662399999997</v>
          </cell>
          <cell r="AS112">
            <v>0</v>
          </cell>
          <cell r="AT112">
            <v>6714.666666666667</v>
          </cell>
          <cell r="AU112">
            <v>198517.06750000003</v>
          </cell>
          <cell r="AV112">
            <v>0</v>
          </cell>
          <cell r="AW112">
            <v>1687125.1492728959</v>
          </cell>
        </row>
        <row r="113">
          <cell r="A113" t="str">
            <v>02101</v>
          </cell>
          <cell r="B113" t="str">
            <v>Pulogadung</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row>
        <row r="114">
          <cell r="A114" t="str">
            <v>02110</v>
          </cell>
          <cell r="B114" t="str">
            <v>Karawang</v>
          </cell>
          <cell r="C114">
            <v>483299.72</v>
          </cell>
          <cell r="D114">
            <v>2697.1065000000003</v>
          </cell>
          <cell r="E114">
            <v>0</v>
          </cell>
          <cell r="F114">
            <v>80636.696744166664</v>
          </cell>
          <cell r="G114">
            <v>1966.3150000000001</v>
          </cell>
          <cell r="H114">
            <v>0</v>
          </cell>
          <cell r="I114">
            <v>3535.89</v>
          </cell>
          <cell r="J114">
            <v>34354.224000000002</v>
          </cell>
          <cell r="K114">
            <v>0</v>
          </cell>
          <cell r="L114">
            <v>6754.6798787500002</v>
          </cell>
          <cell r="M114">
            <v>13967.574516666666</v>
          </cell>
          <cell r="N114">
            <v>0</v>
          </cell>
          <cell r="O114">
            <v>0</v>
          </cell>
          <cell r="P114">
            <v>0</v>
          </cell>
          <cell r="Q114">
            <v>8644.4079999999994</v>
          </cell>
          <cell r="R114">
            <v>0</v>
          </cell>
          <cell r="S114">
            <v>35193.83797166666</v>
          </cell>
          <cell r="T114">
            <v>3802.3154140000006</v>
          </cell>
          <cell r="U114">
            <v>0</v>
          </cell>
          <cell r="V114">
            <v>0</v>
          </cell>
          <cell r="W114">
            <v>0</v>
          </cell>
          <cell r="X114">
            <v>7365.75</v>
          </cell>
          <cell r="Y114">
            <v>0</v>
          </cell>
          <cell r="Z114">
            <v>6416.55</v>
          </cell>
          <cell r="AA114">
            <v>3179.2049999999999</v>
          </cell>
          <cell r="AB114">
            <v>25112.5</v>
          </cell>
          <cell r="AC114">
            <v>0</v>
          </cell>
          <cell r="AD114">
            <v>52.25</v>
          </cell>
          <cell r="AE114">
            <v>0</v>
          </cell>
          <cell r="AF114">
            <v>0</v>
          </cell>
          <cell r="AG114">
            <v>24957.008999999998</v>
          </cell>
          <cell r="AH114">
            <v>0</v>
          </cell>
          <cell r="AI114">
            <v>0</v>
          </cell>
          <cell r="AJ114">
            <v>455754.28199420637</v>
          </cell>
          <cell r="AK114">
            <v>0</v>
          </cell>
          <cell r="AL114">
            <v>0</v>
          </cell>
          <cell r="AM114">
            <v>6105.0375000000013</v>
          </cell>
          <cell r="AN114">
            <v>98987.565333333449</v>
          </cell>
          <cell r="AO114">
            <v>0</v>
          </cell>
          <cell r="AP114">
            <v>0</v>
          </cell>
          <cell r="AQ114">
            <v>24662.747899999998</v>
          </cell>
          <cell r="AR114">
            <v>128653.64159999997</v>
          </cell>
          <cell r="AS114">
            <v>0</v>
          </cell>
          <cell r="AT114">
            <v>480</v>
          </cell>
          <cell r="AU114">
            <v>158105.565</v>
          </cell>
          <cell r="AV114">
            <v>0</v>
          </cell>
          <cell r="AW114">
            <v>1614684.8713527899</v>
          </cell>
        </row>
        <row r="115">
          <cell r="A115" t="str">
            <v>02120</v>
          </cell>
          <cell r="B115" t="str">
            <v>Pontianak</v>
          </cell>
          <cell r="C115">
            <v>599464.72200000007</v>
          </cell>
          <cell r="D115">
            <v>0</v>
          </cell>
          <cell r="E115">
            <v>0</v>
          </cell>
          <cell r="F115">
            <v>1349.0818174999999</v>
          </cell>
          <cell r="G115">
            <v>0</v>
          </cell>
          <cell r="H115">
            <v>1891792.148503334</v>
          </cell>
          <cell r="I115">
            <v>4453.5949999999993</v>
          </cell>
          <cell r="J115">
            <v>0</v>
          </cell>
          <cell r="K115">
            <v>0</v>
          </cell>
          <cell r="L115">
            <v>0</v>
          </cell>
          <cell r="M115">
            <v>0</v>
          </cell>
          <cell r="N115">
            <v>123135.73288416663</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5844.3</v>
          </cell>
          <cell r="AG115">
            <v>0</v>
          </cell>
          <cell r="AH115">
            <v>0</v>
          </cell>
          <cell r="AI115">
            <v>0</v>
          </cell>
          <cell r="AJ115">
            <v>0</v>
          </cell>
          <cell r="AK115">
            <v>0</v>
          </cell>
          <cell r="AL115">
            <v>0</v>
          </cell>
          <cell r="AM115">
            <v>0</v>
          </cell>
          <cell r="AN115">
            <v>0</v>
          </cell>
          <cell r="AO115">
            <v>0</v>
          </cell>
          <cell r="AP115">
            <v>0</v>
          </cell>
          <cell r="AQ115">
            <v>0</v>
          </cell>
          <cell r="AR115">
            <v>9597.39264</v>
          </cell>
          <cell r="AS115">
            <v>0</v>
          </cell>
          <cell r="AT115">
            <v>0</v>
          </cell>
          <cell r="AU115">
            <v>92077.087499999994</v>
          </cell>
          <cell r="AV115">
            <v>0</v>
          </cell>
          <cell r="AW115">
            <v>2727714.0603450011</v>
          </cell>
        </row>
        <row r="116">
          <cell r="A116" t="str">
            <v>02130</v>
          </cell>
          <cell r="B116" t="str">
            <v>Susu - Psr Minggu</v>
          </cell>
          <cell r="C116">
            <v>0</v>
          </cell>
          <cell r="D116">
            <v>0</v>
          </cell>
          <cell r="E116">
            <v>0</v>
          </cell>
          <cell r="F116">
            <v>0</v>
          </cell>
          <cell r="G116">
            <v>0</v>
          </cell>
          <cell r="H116">
            <v>1401481.0744216666</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1401481.0744216666</v>
          </cell>
        </row>
        <row r="117">
          <cell r="A117" t="str">
            <v>02200</v>
          </cell>
          <cell r="B117" t="str">
            <v>Jakarta II</v>
          </cell>
          <cell r="C117">
            <v>749386.00300000003</v>
          </cell>
          <cell r="D117">
            <v>21509.098600000001</v>
          </cell>
          <cell r="E117">
            <v>0</v>
          </cell>
          <cell r="F117">
            <v>107003.90454666667</v>
          </cell>
          <cell r="G117">
            <v>1128.595</v>
          </cell>
          <cell r="H117">
            <v>0</v>
          </cell>
          <cell r="I117">
            <v>12158.64</v>
          </cell>
          <cell r="J117">
            <v>12468.83</v>
          </cell>
          <cell r="K117">
            <v>0</v>
          </cell>
          <cell r="L117">
            <v>6745.2680770833331</v>
          </cell>
          <cell r="M117">
            <v>85276.484499308222</v>
          </cell>
          <cell r="N117">
            <v>0</v>
          </cell>
          <cell r="O117">
            <v>625.00374416666659</v>
          </cell>
          <cell r="P117">
            <v>0</v>
          </cell>
          <cell r="Q117">
            <v>7830.24</v>
          </cell>
          <cell r="R117">
            <v>0</v>
          </cell>
          <cell r="S117">
            <v>39281.122575000001</v>
          </cell>
          <cell r="T117">
            <v>0</v>
          </cell>
          <cell r="U117">
            <v>0</v>
          </cell>
          <cell r="V117">
            <v>0</v>
          </cell>
          <cell r="W117">
            <v>0</v>
          </cell>
          <cell r="X117">
            <v>5981.5</v>
          </cell>
          <cell r="Y117">
            <v>0</v>
          </cell>
          <cell r="Z117">
            <v>5167.5749999999998</v>
          </cell>
          <cell r="AA117">
            <v>9413.82</v>
          </cell>
          <cell r="AB117">
            <v>13832.85</v>
          </cell>
          <cell r="AC117">
            <v>0</v>
          </cell>
          <cell r="AD117">
            <v>1.375</v>
          </cell>
          <cell r="AE117">
            <v>0</v>
          </cell>
          <cell r="AF117">
            <v>0</v>
          </cell>
          <cell r="AG117">
            <v>36609.137999999999</v>
          </cell>
          <cell r="AH117">
            <v>0</v>
          </cell>
          <cell r="AI117">
            <v>0</v>
          </cell>
          <cell r="AJ117">
            <v>1159160.946864106</v>
          </cell>
          <cell r="AK117">
            <v>0</v>
          </cell>
          <cell r="AL117">
            <v>0</v>
          </cell>
          <cell r="AM117">
            <v>5531.492666666667</v>
          </cell>
          <cell r="AN117">
            <v>453414.06725000055</v>
          </cell>
          <cell r="AO117">
            <v>105.59090909090908</v>
          </cell>
          <cell r="AP117">
            <v>0</v>
          </cell>
          <cell r="AQ117">
            <v>27003.5406</v>
          </cell>
          <cell r="AR117">
            <v>151881.48096000002</v>
          </cell>
          <cell r="AS117">
            <v>0</v>
          </cell>
          <cell r="AT117">
            <v>7918</v>
          </cell>
          <cell r="AU117">
            <v>186470.17789999998</v>
          </cell>
          <cell r="AV117">
            <v>0</v>
          </cell>
          <cell r="AW117">
            <v>3105904.7451920891</v>
          </cell>
        </row>
        <row r="118">
          <cell r="A118" t="str">
            <v>02220</v>
          </cell>
          <cell r="B118" t="str">
            <v>Susu - Cileduk</v>
          </cell>
          <cell r="C118">
            <v>0</v>
          </cell>
          <cell r="D118">
            <v>0</v>
          </cell>
          <cell r="E118">
            <v>0</v>
          </cell>
          <cell r="F118">
            <v>0</v>
          </cell>
          <cell r="G118">
            <v>0</v>
          </cell>
          <cell r="H118">
            <v>1610709.6530100002</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1610709.6530100002</v>
          </cell>
        </row>
        <row r="119">
          <cell r="A119" t="str">
            <v>02300</v>
          </cell>
          <cell r="B119" t="str">
            <v>Bogor</v>
          </cell>
          <cell r="C119">
            <v>472036.55500000005</v>
          </cell>
          <cell r="D119">
            <v>7366.8793000000005</v>
          </cell>
          <cell r="E119">
            <v>0</v>
          </cell>
          <cell r="F119">
            <v>46972.275311250007</v>
          </cell>
          <cell r="G119">
            <v>556.15300000000002</v>
          </cell>
          <cell r="H119">
            <v>0</v>
          </cell>
          <cell r="I119">
            <v>8294.2549999999992</v>
          </cell>
          <cell r="J119">
            <v>11251.154999999999</v>
          </cell>
          <cell r="K119">
            <v>0</v>
          </cell>
          <cell r="L119">
            <v>14798.146117916665</v>
          </cell>
          <cell r="M119">
            <v>0</v>
          </cell>
          <cell r="N119">
            <v>0</v>
          </cell>
          <cell r="O119">
            <v>1199.6438583333334</v>
          </cell>
          <cell r="P119">
            <v>0</v>
          </cell>
          <cell r="Q119">
            <v>2207.6079999999997</v>
          </cell>
          <cell r="R119">
            <v>0</v>
          </cell>
          <cell r="S119">
            <v>65669.663949166672</v>
          </cell>
          <cell r="T119">
            <v>0</v>
          </cell>
          <cell r="U119">
            <v>0</v>
          </cell>
          <cell r="V119">
            <v>0</v>
          </cell>
          <cell r="W119">
            <v>0</v>
          </cell>
          <cell r="X119">
            <v>6812.75</v>
          </cell>
          <cell r="Y119">
            <v>0</v>
          </cell>
          <cell r="Z119">
            <v>7789.95</v>
          </cell>
          <cell r="AA119">
            <v>1512.9</v>
          </cell>
          <cell r="AB119">
            <v>898.95</v>
          </cell>
          <cell r="AC119">
            <v>0</v>
          </cell>
          <cell r="AD119">
            <v>0</v>
          </cell>
          <cell r="AE119">
            <v>0</v>
          </cell>
          <cell r="AF119">
            <v>0</v>
          </cell>
          <cell r="AG119">
            <v>254575.20600000001</v>
          </cell>
          <cell r="AH119">
            <v>0</v>
          </cell>
          <cell r="AI119">
            <v>0</v>
          </cell>
          <cell r="AJ119">
            <v>383753.37847464293</v>
          </cell>
          <cell r="AK119">
            <v>0</v>
          </cell>
          <cell r="AL119">
            <v>0</v>
          </cell>
          <cell r="AM119">
            <v>21410.504500000003</v>
          </cell>
          <cell r="AN119">
            <v>86961.260416666744</v>
          </cell>
          <cell r="AO119">
            <v>0</v>
          </cell>
          <cell r="AP119">
            <v>0</v>
          </cell>
          <cell r="AQ119">
            <v>48021.994300000006</v>
          </cell>
          <cell r="AR119">
            <v>96171.493439999991</v>
          </cell>
          <cell r="AS119">
            <v>0</v>
          </cell>
          <cell r="AT119">
            <v>2984</v>
          </cell>
          <cell r="AU119">
            <v>161550.75619999997</v>
          </cell>
          <cell r="AV119">
            <v>0</v>
          </cell>
          <cell r="AW119">
            <v>1702795.4778679765</v>
          </cell>
        </row>
        <row r="120">
          <cell r="A120" t="str">
            <v>02400</v>
          </cell>
          <cell r="B120" t="str">
            <v>Jakarta - HCO</v>
          </cell>
          <cell r="C120">
            <v>11281283.030499998</v>
          </cell>
          <cell r="D120">
            <v>10718.066699999999</v>
          </cell>
          <cell r="E120">
            <v>0</v>
          </cell>
          <cell r="F120">
            <v>346172.76726541668</v>
          </cell>
          <cell r="G120">
            <v>14408.784</v>
          </cell>
          <cell r="H120">
            <v>0</v>
          </cell>
          <cell r="I120">
            <v>6001.5349999999999</v>
          </cell>
          <cell r="J120">
            <v>0</v>
          </cell>
          <cell r="K120">
            <v>0</v>
          </cell>
          <cell r="L120">
            <v>4788.1635562500005</v>
          </cell>
          <cell r="M120">
            <v>0</v>
          </cell>
          <cell r="N120">
            <v>0</v>
          </cell>
          <cell r="O120">
            <v>11836.309882916665</v>
          </cell>
          <cell r="P120">
            <v>0</v>
          </cell>
          <cell r="Q120">
            <v>61986.695999999996</v>
          </cell>
          <cell r="R120">
            <v>0</v>
          </cell>
          <cell r="S120">
            <v>241755.2001616667</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658792.93542968598</v>
          </cell>
          <cell r="AK120">
            <v>0</v>
          </cell>
          <cell r="AL120">
            <v>0</v>
          </cell>
          <cell r="AM120">
            <v>0</v>
          </cell>
          <cell r="AN120">
            <v>0</v>
          </cell>
          <cell r="AO120">
            <v>0</v>
          </cell>
          <cell r="AP120">
            <v>0</v>
          </cell>
          <cell r="AQ120">
            <v>5379.2740000000003</v>
          </cell>
          <cell r="AR120">
            <v>3663.3651999999997</v>
          </cell>
          <cell r="AS120">
            <v>0</v>
          </cell>
          <cell r="AT120">
            <v>13866.666666666668</v>
          </cell>
          <cell r="AU120">
            <v>4276897.0645499993</v>
          </cell>
          <cell r="AV120">
            <v>0</v>
          </cell>
          <cell r="AW120">
            <v>16937549.858912602</v>
          </cell>
        </row>
        <row r="121">
          <cell r="A121" t="str">
            <v>02500</v>
          </cell>
          <cell r="B121" t="str">
            <v>Palembang</v>
          </cell>
          <cell r="C121">
            <v>1707075.943</v>
          </cell>
          <cell r="D121">
            <v>588.93340000000001</v>
          </cell>
          <cell r="E121">
            <v>0</v>
          </cell>
          <cell r="F121">
            <v>138560.26954374998</v>
          </cell>
          <cell r="G121">
            <v>0</v>
          </cell>
          <cell r="H121">
            <v>0</v>
          </cell>
          <cell r="I121">
            <v>22430.27</v>
          </cell>
          <cell r="J121">
            <v>15724.575000000001</v>
          </cell>
          <cell r="K121">
            <v>0</v>
          </cell>
          <cell r="L121">
            <v>92166.453844999996</v>
          </cell>
          <cell r="M121">
            <v>0</v>
          </cell>
          <cell r="N121">
            <v>0</v>
          </cell>
          <cell r="O121">
            <v>1252.7802170833334</v>
          </cell>
          <cell r="P121">
            <v>0</v>
          </cell>
          <cell r="Q121">
            <v>9557.7999999999993</v>
          </cell>
          <cell r="R121">
            <v>0</v>
          </cell>
          <cell r="S121">
            <v>0</v>
          </cell>
          <cell r="T121">
            <v>0</v>
          </cell>
          <cell r="U121">
            <v>0</v>
          </cell>
          <cell r="V121">
            <v>78279.149519186511</v>
          </cell>
          <cell r="W121">
            <v>0</v>
          </cell>
          <cell r="X121">
            <v>0</v>
          </cell>
          <cell r="Y121">
            <v>16539.599999999999</v>
          </cell>
          <cell r="Z121">
            <v>22338.224999999999</v>
          </cell>
          <cell r="AA121">
            <v>96940.035000000003</v>
          </cell>
          <cell r="AB121">
            <v>50143.7</v>
          </cell>
          <cell r="AC121">
            <v>163929.1</v>
          </cell>
          <cell r="AD121">
            <v>0</v>
          </cell>
          <cell r="AE121">
            <v>16457.8</v>
          </cell>
          <cell r="AF121">
            <v>14442.45</v>
          </cell>
          <cell r="AG121">
            <v>0</v>
          </cell>
          <cell r="AH121">
            <v>87777.774999999994</v>
          </cell>
          <cell r="AI121">
            <v>0</v>
          </cell>
          <cell r="AJ121">
            <v>0</v>
          </cell>
          <cell r="AK121">
            <v>0</v>
          </cell>
          <cell r="AL121">
            <v>1108425.2997387398</v>
          </cell>
          <cell r="AM121">
            <v>0</v>
          </cell>
          <cell r="AN121">
            <v>0</v>
          </cell>
          <cell r="AO121">
            <v>0</v>
          </cell>
          <cell r="AP121">
            <v>0</v>
          </cell>
          <cell r="AQ121">
            <v>24034.5818</v>
          </cell>
          <cell r="AR121">
            <v>45689.397599999997</v>
          </cell>
          <cell r="AS121">
            <v>0</v>
          </cell>
          <cell r="AT121">
            <v>0</v>
          </cell>
          <cell r="AU121">
            <v>299832.92589999997</v>
          </cell>
          <cell r="AV121">
            <v>0</v>
          </cell>
          <cell r="AW121">
            <v>4012187.0645637596</v>
          </cell>
        </row>
        <row r="122">
          <cell r="A122" t="str">
            <v>02501</v>
          </cell>
          <cell r="B122" t="str">
            <v>Pangkal Pinang</v>
          </cell>
          <cell r="C122">
            <v>511302.19200000004</v>
          </cell>
          <cell r="D122">
            <v>0</v>
          </cell>
          <cell r="E122">
            <v>0</v>
          </cell>
          <cell r="F122">
            <v>43030.382399166658</v>
          </cell>
          <cell r="G122">
            <v>0</v>
          </cell>
          <cell r="H122">
            <v>0</v>
          </cell>
          <cell r="I122">
            <v>18486.48</v>
          </cell>
          <cell r="J122">
            <v>6860.01</v>
          </cell>
          <cell r="K122">
            <v>0</v>
          </cell>
          <cell r="L122">
            <v>6097.7507970833331</v>
          </cell>
          <cell r="M122">
            <v>0</v>
          </cell>
          <cell r="N122">
            <v>0</v>
          </cell>
          <cell r="O122">
            <v>0</v>
          </cell>
          <cell r="P122">
            <v>0</v>
          </cell>
          <cell r="Q122">
            <v>0</v>
          </cell>
          <cell r="R122">
            <v>0</v>
          </cell>
          <cell r="S122">
            <v>0</v>
          </cell>
          <cell r="T122">
            <v>0</v>
          </cell>
          <cell r="U122">
            <v>0</v>
          </cell>
          <cell r="V122">
            <v>0</v>
          </cell>
          <cell r="W122">
            <v>0</v>
          </cell>
          <cell r="X122">
            <v>16094.75</v>
          </cell>
          <cell r="Y122">
            <v>0</v>
          </cell>
          <cell r="Z122">
            <v>0</v>
          </cell>
          <cell r="AA122">
            <v>0</v>
          </cell>
          <cell r="AB122">
            <v>735.3</v>
          </cell>
          <cell r="AC122">
            <v>0</v>
          </cell>
          <cell r="AD122">
            <v>0</v>
          </cell>
          <cell r="AE122">
            <v>0</v>
          </cell>
          <cell r="AF122">
            <v>2955.15</v>
          </cell>
          <cell r="AG122">
            <v>0</v>
          </cell>
          <cell r="AH122">
            <v>0</v>
          </cell>
          <cell r="AI122">
            <v>0</v>
          </cell>
          <cell r="AJ122">
            <v>0</v>
          </cell>
          <cell r="AK122">
            <v>0</v>
          </cell>
          <cell r="AL122">
            <v>366022.38019141665</v>
          </cell>
          <cell r="AM122">
            <v>0</v>
          </cell>
          <cell r="AN122">
            <v>0</v>
          </cell>
          <cell r="AO122">
            <v>0</v>
          </cell>
          <cell r="AP122">
            <v>0</v>
          </cell>
          <cell r="AQ122">
            <v>1170.3869999999999</v>
          </cell>
          <cell r="AR122">
            <v>7277.5190399999992</v>
          </cell>
          <cell r="AS122">
            <v>0</v>
          </cell>
          <cell r="AT122">
            <v>0</v>
          </cell>
          <cell r="AU122">
            <v>5207.3</v>
          </cell>
          <cell r="AV122">
            <v>0</v>
          </cell>
          <cell r="AW122">
            <v>985239.60142766684</v>
          </cell>
        </row>
        <row r="123">
          <cell r="A123" t="str">
            <v>02502</v>
          </cell>
          <cell r="B123" t="str">
            <v>Lahat</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row>
        <row r="124">
          <cell r="A124" t="str">
            <v>02503</v>
          </cell>
          <cell r="B124" t="str">
            <v>Baturaja</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row>
        <row r="125">
          <cell r="A125" t="str">
            <v>02510</v>
          </cell>
          <cell r="B125" t="str">
            <v>Jambi</v>
          </cell>
          <cell r="C125">
            <v>673054.94299999997</v>
          </cell>
          <cell r="D125">
            <v>0</v>
          </cell>
          <cell r="E125">
            <v>0</v>
          </cell>
          <cell r="F125">
            <v>47423.107102916663</v>
          </cell>
          <cell r="G125">
            <v>0</v>
          </cell>
          <cell r="H125">
            <v>0</v>
          </cell>
          <cell r="I125">
            <v>4193.42</v>
          </cell>
          <cell r="J125">
            <v>28708.54</v>
          </cell>
          <cell r="K125">
            <v>0</v>
          </cell>
          <cell r="L125">
            <v>46626.225511249992</v>
          </cell>
          <cell r="M125">
            <v>0</v>
          </cell>
          <cell r="N125">
            <v>0</v>
          </cell>
          <cell r="O125">
            <v>213.09468166666667</v>
          </cell>
          <cell r="P125">
            <v>0</v>
          </cell>
          <cell r="Q125">
            <v>4732.76</v>
          </cell>
          <cell r="R125">
            <v>0</v>
          </cell>
          <cell r="S125">
            <v>0</v>
          </cell>
          <cell r="T125">
            <v>0</v>
          </cell>
          <cell r="U125">
            <v>1977355.8175788331</v>
          </cell>
          <cell r="V125">
            <v>0</v>
          </cell>
          <cell r="W125">
            <v>0</v>
          </cell>
          <cell r="X125">
            <v>0</v>
          </cell>
          <cell r="Y125">
            <v>0</v>
          </cell>
          <cell r="Z125">
            <v>0</v>
          </cell>
          <cell r="AA125">
            <v>0</v>
          </cell>
          <cell r="AB125">
            <v>37132.425000000003</v>
          </cell>
          <cell r="AC125">
            <v>14322.775</v>
          </cell>
          <cell r="AD125">
            <v>0</v>
          </cell>
          <cell r="AE125">
            <v>2687.05</v>
          </cell>
          <cell r="AF125">
            <v>8250</v>
          </cell>
          <cell r="AG125">
            <v>0</v>
          </cell>
          <cell r="AH125">
            <v>0</v>
          </cell>
          <cell r="AI125">
            <v>0</v>
          </cell>
          <cell r="AJ125">
            <v>0</v>
          </cell>
          <cell r="AK125">
            <v>0</v>
          </cell>
          <cell r="AL125">
            <v>0</v>
          </cell>
          <cell r="AM125">
            <v>0</v>
          </cell>
          <cell r="AN125">
            <v>0</v>
          </cell>
          <cell r="AO125">
            <v>0</v>
          </cell>
          <cell r="AP125">
            <v>0</v>
          </cell>
          <cell r="AQ125">
            <v>9154.7938000000013</v>
          </cell>
          <cell r="AR125">
            <v>61735.502399999998</v>
          </cell>
          <cell r="AS125">
            <v>0</v>
          </cell>
          <cell r="AT125">
            <v>0</v>
          </cell>
          <cell r="AU125">
            <v>127566.579975</v>
          </cell>
          <cell r="AV125">
            <v>0</v>
          </cell>
          <cell r="AW125">
            <v>3043157.0340496665</v>
          </cell>
        </row>
        <row r="126">
          <cell r="A126" t="str">
            <v>02511</v>
          </cell>
          <cell r="B126" t="str">
            <v>Muara Bungo</v>
          </cell>
          <cell r="C126">
            <v>404584.20099999994</v>
          </cell>
          <cell r="D126">
            <v>0</v>
          </cell>
          <cell r="E126">
            <v>0</v>
          </cell>
          <cell r="F126">
            <v>25322.11884958333</v>
          </cell>
          <cell r="G126">
            <v>0</v>
          </cell>
          <cell r="H126">
            <v>0</v>
          </cell>
          <cell r="I126">
            <v>8674.15</v>
          </cell>
          <cell r="J126">
            <v>379.49299999999999</v>
          </cell>
          <cell r="K126">
            <v>0</v>
          </cell>
          <cell r="L126">
            <v>4250.9781075000001</v>
          </cell>
          <cell r="M126">
            <v>0</v>
          </cell>
          <cell r="N126">
            <v>0</v>
          </cell>
          <cell r="O126">
            <v>0</v>
          </cell>
          <cell r="P126">
            <v>0</v>
          </cell>
          <cell r="Q126">
            <v>0</v>
          </cell>
          <cell r="R126">
            <v>0</v>
          </cell>
          <cell r="S126">
            <v>0</v>
          </cell>
          <cell r="T126">
            <v>0</v>
          </cell>
          <cell r="U126">
            <v>539922.76404247771</v>
          </cell>
          <cell r="V126">
            <v>0</v>
          </cell>
          <cell r="W126">
            <v>0</v>
          </cell>
          <cell r="X126">
            <v>0</v>
          </cell>
          <cell r="Y126">
            <v>0</v>
          </cell>
          <cell r="Z126">
            <v>0</v>
          </cell>
          <cell r="AA126">
            <v>0</v>
          </cell>
          <cell r="AB126">
            <v>0</v>
          </cell>
          <cell r="AC126">
            <v>34773.050000000003</v>
          </cell>
          <cell r="AD126">
            <v>0</v>
          </cell>
          <cell r="AE126">
            <v>10732.95</v>
          </cell>
          <cell r="AF126">
            <v>4918.6499999999996</v>
          </cell>
          <cell r="AG126">
            <v>0</v>
          </cell>
          <cell r="AH126">
            <v>21607.424999999999</v>
          </cell>
          <cell r="AI126">
            <v>0</v>
          </cell>
          <cell r="AJ126">
            <v>0</v>
          </cell>
          <cell r="AK126">
            <v>0</v>
          </cell>
          <cell r="AL126">
            <v>0</v>
          </cell>
          <cell r="AM126">
            <v>0</v>
          </cell>
          <cell r="AN126">
            <v>0</v>
          </cell>
          <cell r="AO126">
            <v>0</v>
          </cell>
          <cell r="AP126">
            <v>0</v>
          </cell>
          <cell r="AQ126">
            <v>3268.2346000000002</v>
          </cell>
          <cell r="AR126">
            <v>28961.201279999997</v>
          </cell>
          <cell r="AS126">
            <v>0</v>
          </cell>
          <cell r="AT126">
            <v>0</v>
          </cell>
          <cell r="AU126">
            <v>21116.8125</v>
          </cell>
          <cell r="AV126">
            <v>0</v>
          </cell>
          <cell r="AW126">
            <v>1108512.0283795609</v>
          </cell>
        </row>
        <row r="127">
          <cell r="A127" t="str">
            <v>02520</v>
          </cell>
          <cell r="B127" t="str">
            <v>Bengkulu</v>
          </cell>
          <cell r="C127">
            <v>593466.12</v>
          </cell>
          <cell r="D127">
            <v>0</v>
          </cell>
          <cell r="E127">
            <v>0</v>
          </cell>
          <cell r="F127">
            <v>63633.048916666674</v>
          </cell>
          <cell r="G127">
            <v>0</v>
          </cell>
          <cell r="H127">
            <v>0</v>
          </cell>
          <cell r="I127">
            <v>21263.18</v>
          </cell>
          <cell r="J127">
            <v>14656.198999999999</v>
          </cell>
          <cell r="K127">
            <v>0</v>
          </cell>
          <cell r="L127">
            <v>8686.9498416666665</v>
          </cell>
          <cell r="M127">
            <v>0</v>
          </cell>
          <cell r="N127">
            <v>0</v>
          </cell>
          <cell r="O127">
            <v>0</v>
          </cell>
          <cell r="P127">
            <v>0</v>
          </cell>
          <cell r="Q127">
            <v>13506.103999999999</v>
          </cell>
          <cell r="R127">
            <v>0</v>
          </cell>
          <cell r="S127">
            <v>0</v>
          </cell>
          <cell r="T127">
            <v>0</v>
          </cell>
          <cell r="U127">
            <v>2535948.9861186808</v>
          </cell>
          <cell r="V127">
            <v>0</v>
          </cell>
          <cell r="W127">
            <v>534550.88899999997</v>
          </cell>
          <cell r="X127">
            <v>0</v>
          </cell>
          <cell r="Y127">
            <v>0</v>
          </cell>
          <cell r="Z127">
            <v>0</v>
          </cell>
          <cell r="AA127">
            <v>0</v>
          </cell>
          <cell r="AB127">
            <v>22440.05</v>
          </cell>
          <cell r="AC127">
            <v>25166.400000000001</v>
          </cell>
          <cell r="AD127">
            <v>0</v>
          </cell>
          <cell r="AE127">
            <v>7431.3249999999998</v>
          </cell>
          <cell r="AF127">
            <v>18821.55</v>
          </cell>
          <cell r="AG127">
            <v>0</v>
          </cell>
          <cell r="AH127">
            <v>22858.275000000001</v>
          </cell>
          <cell r="AI127">
            <v>0</v>
          </cell>
          <cell r="AJ127">
            <v>0</v>
          </cell>
          <cell r="AK127">
            <v>0</v>
          </cell>
          <cell r="AL127">
            <v>0</v>
          </cell>
          <cell r="AM127">
            <v>0</v>
          </cell>
          <cell r="AN127">
            <v>0</v>
          </cell>
          <cell r="AO127">
            <v>0</v>
          </cell>
          <cell r="AP127">
            <v>0</v>
          </cell>
          <cell r="AQ127">
            <v>17449.274799999999</v>
          </cell>
          <cell r="AR127">
            <v>9442.9209599999995</v>
          </cell>
          <cell r="AS127">
            <v>0</v>
          </cell>
          <cell r="AT127">
            <v>0</v>
          </cell>
          <cell r="AU127">
            <v>125756.117675</v>
          </cell>
          <cell r="AV127">
            <v>0</v>
          </cell>
          <cell r="AW127">
            <v>4035077.3903120132</v>
          </cell>
        </row>
        <row r="128">
          <cell r="A128" t="str">
            <v>02521</v>
          </cell>
          <cell r="B128" t="str">
            <v>Lubuk Linggau</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row>
        <row r="129">
          <cell r="A129" t="str">
            <v>02530</v>
          </cell>
          <cell r="B129" t="str">
            <v>Lampung</v>
          </cell>
          <cell r="C129">
            <v>999835.68099999998</v>
          </cell>
          <cell r="D129">
            <v>70.359300000000005</v>
          </cell>
          <cell r="E129">
            <v>0</v>
          </cell>
          <cell r="F129">
            <v>42254.044988333328</v>
          </cell>
          <cell r="G129">
            <v>0</v>
          </cell>
          <cell r="H129">
            <v>0</v>
          </cell>
          <cell r="I129">
            <v>9076.01</v>
          </cell>
          <cell r="J129">
            <v>11943.807000000001</v>
          </cell>
          <cell r="K129">
            <v>0</v>
          </cell>
          <cell r="L129">
            <v>13384.55434375</v>
          </cell>
          <cell r="M129">
            <v>0</v>
          </cell>
          <cell r="N129">
            <v>0</v>
          </cell>
          <cell r="O129">
            <v>0</v>
          </cell>
          <cell r="P129">
            <v>0</v>
          </cell>
          <cell r="Q129">
            <v>9001.655999999999</v>
          </cell>
          <cell r="R129">
            <v>0</v>
          </cell>
          <cell r="S129">
            <v>0</v>
          </cell>
          <cell r="T129">
            <v>0</v>
          </cell>
          <cell r="U129">
            <v>0</v>
          </cell>
          <cell r="V129">
            <v>74401.35714680556</v>
          </cell>
          <cell r="W129">
            <v>0</v>
          </cell>
          <cell r="X129">
            <v>12862.5</v>
          </cell>
          <cell r="Y129">
            <v>24735.73</v>
          </cell>
          <cell r="Z129">
            <v>0</v>
          </cell>
          <cell r="AA129">
            <v>0</v>
          </cell>
          <cell r="AB129">
            <v>0</v>
          </cell>
          <cell r="AC129">
            <v>79761.649999999994</v>
          </cell>
          <cell r="AD129">
            <v>0</v>
          </cell>
          <cell r="AE129">
            <v>16372.4</v>
          </cell>
          <cell r="AF129">
            <v>18955.2</v>
          </cell>
          <cell r="AG129">
            <v>0</v>
          </cell>
          <cell r="AH129">
            <v>0</v>
          </cell>
          <cell r="AI129">
            <v>0</v>
          </cell>
          <cell r="AJ129">
            <v>0</v>
          </cell>
          <cell r="AK129">
            <v>0</v>
          </cell>
          <cell r="AL129">
            <v>292572.20958861668</v>
          </cell>
          <cell r="AM129">
            <v>0</v>
          </cell>
          <cell r="AN129">
            <v>0</v>
          </cell>
          <cell r="AO129">
            <v>0</v>
          </cell>
          <cell r="AP129">
            <v>0</v>
          </cell>
          <cell r="AQ129">
            <v>11173.566600000002</v>
          </cell>
          <cell r="AR129">
            <v>34355.9568</v>
          </cell>
          <cell r="AS129">
            <v>0</v>
          </cell>
          <cell r="AT129">
            <v>0</v>
          </cell>
          <cell r="AU129">
            <v>256557.65059999999</v>
          </cell>
          <cell r="AV129">
            <v>0</v>
          </cell>
          <cell r="AW129">
            <v>1907314.3333675053</v>
          </cell>
        </row>
        <row r="130">
          <cell r="A130" t="str">
            <v>02531</v>
          </cell>
          <cell r="B130" t="str">
            <v>Pringsewu</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row>
        <row r="131">
          <cell r="A131" t="str">
            <v>02999</v>
          </cell>
          <cell r="B131" t="str">
            <v>Serang</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row>
        <row r="132">
          <cell r="A132" t="str">
            <v>02999</v>
          </cell>
          <cell r="B132" t="str">
            <v>Air Molek</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row>
        <row r="133">
          <cell r="B133" t="str">
            <v>Total Reg Jakarta</v>
          </cell>
          <cell r="C133">
            <v>18995919.951500002</v>
          </cell>
          <cell r="D133">
            <v>63860.185400000009</v>
          </cell>
          <cell r="E133">
            <v>0</v>
          </cell>
          <cell r="F133">
            <v>1271276.8247187501</v>
          </cell>
          <cell r="G133">
            <v>18269.277000000002</v>
          </cell>
          <cell r="H133">
            <v>4903982.8759350013</v>
          </cell>
          <cell r="I133">
            <v>121619.58</v>
          </cell>
          <cell r="J133">
            <v>155905.88</v>
          </cell>
          <cell r="K133">
            <v>0</v>
          </cell>
          <cell r="L133">
            <v>206075.39368375001</v>
          </cell>
          <cell r="M133">
            <v>99244.059015974883</v>
          </cell>
          <cell r="N133">
            <v>123135.73288416663</v>
          </cell>
          <cell r="O133">
            <v>15220.120257083332</v>
          </cell>
          <cell r="P133">
            <v>0</v>
          </cell>
          <cell r="Q133">
            <v>120412.43199999999</v>
          </cell>
          <cell r="R133">
            <v>0</v>
          </cell>
          <cell r="S133">
            <v>387986.17081083334</v>
          </cell>
          <cell r="T133">
            <v>5258.9552898333341</v>
          </cell>
          <cell r="U133">
            <v>5053227.5677399915</v>
          </cell>
          <cell r="V133">
            <v>152680.50666599208</v>
          </cell>
          <cell r="W133">
            <v>534550.88899999997</v>
          </cell>
          <cell r="X133">
            <v>49117.25</v>
          </cell>
          <cell r="Y133">
            <v>41275.33</v>
          </cell>
          <cell r="Z133">
            <v>41712.300000000003</v>
          </cell>
          <cell r="AA133">
            <v>111045.96</v>
          </cell>
          <cell r="AB133">
            <v>150295.77499999999</v>
          </cell>
          <cell r="AC133">
            <v>317952.97499999998</v>
          </cell>
          <cell r="AD133">
            <v>53.625</v>
          </cell>
          <cell r="AE133">
            <v>53681.525000000001</v>
          </cell>
          <cell r="AF133">
            <v>74187.3</v>
          </cell>
          <cell r="AG133">
            <v>316141.353</v>
          </cell>
          <cell r="AH133">
            <v>132243.47500000001</v>
          </cell>
          <cell r="AI133">
            <v>0</v>
          </cell>
          <cell r="AJ133">
            <v>2960345.2646714076</v>
          </cell>
          <cell r="AK133">
            <v>0</v>
          </cell>
          <cell r="AL133">
            <v>1767019.8895187732</v>
          </cell>
          <cell r="AM133">
            <v>38979.356500000009</v>
          </cell>
          <cell r="AN133">
            <v>871298.38283333427</v>
          </cell>
          <cell r="AO133">
            <v>526.46969696969688</v>
          </cell>
          <cell r="AP133">
            <v>0</v>
          </cell>
          <cell r="AQ133">
            <v>182923.73640000002</v>
          </cell>
          <cell r="AR133">
            <v>600407.53431999998</v>
          </cell>
          <cell r="AS133">
            <v>0</v>
          </cell>
          <cell r="AT133">
            <v>31963.333333333336</v>
          </cell>
          <cell r="AU133">
            <v>5909655.105299999</v>
          </cell>
          <cell r="AV133">
            <v>0</v>
          </cell>
          <cell r="AW133">
            <v>45879452.342475191</v>
          </cell>
        </row>
        <row r="134">
          <cell r="A134" t="str">
            <v>03100</v>
          </cell>
          <cell r="B134" t="str">
            <v>Bandung</v>
          </cell>
          <cell r="C134">
            <v>2720006.1669999999</v>
          </cell>
          <cell r="D134">
            <v>20240.025299999998</v>
          </cell>
          <cell r="E134">
            <v>0</v>
          </cell>
          <cell r="F134">
            <v>170445.21195124998</v>
          </cell>
          <cell r="G134">
            <v>2368.886</v>
          </cell>
          <cell r="H134">
            <v>0</v>
          </cell>
          <cell r="I134">
            <v>1404.87</v>
          </cell>
          <cell r="J134">
            <v>9246.6640000000007</v>
          </cell>
          <cell r="K134">
            <v>0</v>
          </cell>
          <cell r="L134">
            <v>0</v>
          </cell>
          <cell r="M134">
            <v>0</v>
          </cell>
          <cell r="N134">
            <v>0</v>
          </cell>
          <cell r="O134">
            <v>307.57952375000002</v>
          </cell>
          <cell r="P134">
            <v>0</v>
          </cell>
          <cell r="Q134">
            <v>6487.6239999999998</v>
          </cell>
          <cell r="R134">
            <v>0</v>
          </cell>
          <cell r="S134">
            <v>0</v>
          </cell>
          <cell r="T134">
            <v>0</v>
          </cell>
          <cell r="U134">
            <v>0</v>
          </cell>
          <cell r="V134">
            <v>0</v>
          </cell>
          <cell r="W134">
            <v>0</v>
          </cell>
          <cell r="X134">
            <v>3682</v>
          </cell>
          <cell r="Y134">
            <v>0</v>
          </cell>
          <cell r="Z134">
            <v>0</v>
          </cell>
          <cell r="AA134">
            <v>2313.9899999999998</v>
          </cell>
          <cell r="AB134">
            <v>0</v>
          </cell>
          <cell r="AC134">
            <v>0</v>
          </cell>
          <cell r="AD134">
            <v>0</v>
          </cell>
          <cell r="AE134">
            <v>0</v>
          </cell>
          <cell r="AF134">
            <v>2470.0500000000002</v>
          </cell>
          <cell r="AG134">
            <v>60093.18</v>
          </cell>
          <cell r="AH134">
            <v>0</v>
          </cell>
          <cell r="AI134">
            <v>0</v>
          </cell>
          <cell r="AJ134">
            <v>189061.04074603034</v>
          </cell>
          <cell r="AK134">
            <v>0</v>
          </cell>
          <cell r="AL134">
            <v>0</v>
          </cell>
          <cell r="AM134">
            <v>3956.0307222222223</v>
          </cell>
          <cell r="AN134">
            <v>0</v>
          </cell>
          <cell r="AO134">
            <v>0</v>
          </cell>
          <cell r="AP134">
            <v>0</v>
          </cell>
          <cell r="AQ134">
            <v>15924.069899999999</v>
          </cell>
          <cell r="AR134">
            <v>35793.215040000003</v>
          </cell>
          <cell r="AS134">
            <v>0</v>
          </cell>
          <cell r="AT134">
            <v>0</v>
          </cell>
          <cell r="AU134">
            <v>863956.20449999999</v>
          </cell>
          <cell r="AV134">
            <v>0</v>
          </cell>
          <cell r="AW134">
            <v>4107756.8086832524</v>
          </cell>
        </row>
        <row r="135">
          <cell r="A135" t="str">
            <v>03110</v>
          </cell>
          <cell r="B135" t="str">
            <v>Susu-Bandung</v>
          </cell>
          <cell r="C135">
            <v>0</v>
          </cell>
          <cell r="D135">
            <v>0</v>
          </cell>
          <cell r="E135">
            <v>0</v>
          </cell>
          <cell r="F135">
            <v>0</v>
          </cell>
          <cell r="G135">
            <v>0</v>
          </cell>
          <cell r="H135">
            <v>3860325.4025616669</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3860325.4025616669</v>
          </cell>
        </row>
        <row r="136">
          <cell r="A136" t="str">
            <v>03120</v>
          </cell>
          <cell r="B136" t="str">
            <v>Tasikmalaya</v>
          </cell>
          <cell r="C136">
            <v>334757.076</v>
          </cell>
          <cell r="D136">
            <v>0</v>
          </cell>
          <cell r="E136">
            <v>0</v>
          </cell>
          <cell r="F136">
            <v>35479.404886249991</v>
          </cell>
          <cell r="G136">
            <v>248.989</v>
          </cell>
          <cell r="H136">
            <v>0</v>
          </cell>
          <cell r="I136">
            <v>2052.4250000000002</v>
          </cell>
          <cell r="J136">
            <v>2992.9119999999998</v>
          </cell>
          <cell r="K136">
            <v>0</v>
          </cell>
          <cell r="L136">
            <v>0</v>
          </cell>
          <cell r="M136">
            <v>0</v>
          </cell>
          <cell r="N136">
            <v>0</v>
          </cell>
          <cell r="O136">
            <v>0</v>
          </cell>
          <cell r="P136">
            <v>0</v>
          </cell>
          <cell r="Q136">
            <v>3307.2959999999998</v>
          </cell>
          <cell r="R136">
            <v>0</v>
          </cell>
          <cell r="S136">
            <v>0</v>
          </cell>
          <cell r="T136">
            <v>0</v>
          </cell>
          <cell r="U136">
            <v>0</v>
          </cell>
          <cell r="V136">
            <v>0</v>
          </cell>
          <cell r="W136">
            <v>0</v>
          </cell>
          <cell r="X136">
            <v>110.25</v>
          </cell>
          <cell r="Y136">
            <v>0</v>
          </cell>
          <cell r="Z136">
            <v>9339.75</v>
          </cell>
          <cell r="AA136">
            <v>17463.599999999999</v>
          </cell>
          <cell r="AB136">
            <v>0</v>
          </cell>
          <cell r="AC136">
            <v>0</v>
          </cell>
          <cell r="AD136">
            <v>0</v>
          </cell>
          <cell r="AE136">
            <v>0</v>
          </cell>
          <cell r="AF136">
            <v>5016</v>
          </cell>
          <cell r="AG136">
            <v>11888.748</v>
          </cell>
          <cell r="AH136">
            <v>0</v>
          </cell>
          <cell r="AI136">
            <v>0</v>
          </cell>
          <cell r="AJ136">
            <v>240433.00069628132</v>
          </cell>
          <cell r="AK136">
            <v>0</v>
          </cell>
          <cell r="AL136">
            <v>0</v>
          </cell>
          <cell r="AM136">
            <v>2930.2523333333334</v>
          </cell>
          <cell r="AN136">
            <v>0</v>
          </cell>
          <cell r="AO136">
            <v>0</v>
          </cell>
          <cell r="AP136">
            <v>0</v>
          </cell>
          <cell r="AQ136">
            <v>96.723199999999991</v>
          </cell>
          <cell r="AR136">
            <v>71494.642560000008</v>
          </cell>
          <cell r="AS136">
            <v>104020.11506999999</v>
          </cell>
          <cell r="AT136">
            <v>0</v>
          </cell>
          <cell r="AU136">
            <v>54016.910175000005</v>
          </cell>
          <cell r="AV136">
            <v>0</v>
          </cell>
          <cell r="AW136">
            <v>895648.09492086456</v>
          </cell>
        </row>
        <row r="137">
          <cell r="A137" t="str">
            <v>03130</v>
          </cell>
          <cell r="B137" t="str">
            <v>Sukabumi</v>
          </cell>
          <cell r="C137">
            <v>169458.86299999998</v>
          </cell>
          <cell r="D137">
            <v>151.1422</v>
          </cell>
          <cell r="E137">
            <v>0</v>
          </cell>
          <cell r="F137">
            <v>9006.3732512499992</v>
          </cell>
          <cell r="G137">
            <v>563.13400000000001</v>
          </cell>
          <cell r="H137">
            <v>0</v>
          </cell>
          <cell r="I137">
            <v>3196.1949999999997</v>
          </cell>
          <cell r="J137">
            <v>6313.7</v>
          </cell>
          <cell r="K137">
            <v>0</v>
          </cell>
          <cell r="L137">
            <v>0</v>
          </cell>
          <cell r="M137">
            <v>0</v>
          </cell>
          <cell r="N137">
            <v>0</v>
          </cell>
          <cell r="O137">
            <v>1031.24992875</v>
          </cell>
          <cell r="P137">
            <v>99406.55372363636</v>
          </cell>
          <cell r="Q137">
            <v>2727.9520000000002</v>
          </cell>
          <cell r="R137">
            <v>0</v>
          </cell>
          <cell r="S137">
            <v>0</v>
          </cell>
          <cell r="T137">
            <v>0</v>
          </cell>
          <cell r="U137">
            <v>0</v>
          </cell>
          <cell r="V137">
            <v>0</v>
          </cell>
          <cell r="W137">
            <v>0</v>
          </cell>
          <cell r="X137">
            <v>5743.5</v>
          </cell>
          <cell r="Y137">
            <v>0</v>
          </cell>
          <cell r="Z137">
            <v>19164.599999999999</v>
          </cell>
          <cell r="AA137">
            <v>35567.279999999999</v>
          </cell>
          <cell r="AB137">
            <v>0</v>
          </cell>
          <cell r="AC137">
            <v>0</v>
          </cell>
          <cell r="AD137">
            <v>0</v>
          </cell>
          <cell r="AE137">
            <v>0</v>
          </cell>
          <cell r="AF137">
            <v>1324.95</v>
          </cell>
          <cell r="AG137">
            <v>245991.33900000001</v>
          </cell>
          <cell r="AH137">
            <v>0</v>
          </cell>
          <cell r="AI137">
            <v>0</v>
          </cell>
          <cell r="AJ137">
            <v>0</v>
          </cell>
          <cell r="AK137">
            <v>0</v>
          </cell>
          <cell r="AL137">
            <v>0</v>
          </cell>
          <cell r="AM137">
            <v>3504.6620000000003</v>
          </cell>
          <cell r="AN137">
            <v>34529.340416666695</v>
          </cell>
          <cell r="AO137">
            <v>0</v>
          </cell>
          <cell r="AP137">
            <v>0</v>
          </cell>
          <cell r="AQ137">
            <v>4876.3869000000004</v>
          </cell>
          <cell r="AR137">
            <v>1421.0275199999999</v>
          </cell>
          <cell r="AS137">
            <v>0</v>
          </cell>
          <cell r="AT137">
            <v>0</v>
          </cell>
          <cell r="AU137">
            <v>55131.570800000016</v>
          </cell>
          <cell r="AV137">
            <v>0</v>
          </cell>
          <cell r="AW137">
            <v>699109.81974030309</v>
          </cell>
        </row>
        <row r="138">
          <cell r="A138" t="str">
            <v>03200</v>
          </cell>
          <cell r="B138" t="str">
            <v>Cirebon</v>
          </cell>
          <cell r="C138">
            <v>595540.90899999999</v>
          </cell>
          <cell r="D138">
            <v>164.17170000000002</v>
          </cell>
          <cell r="E138">
            <v>0</v>
          </cell>
          <cell r="F138">
            <v>64113.90487875</v>
          </cell>
          <cell r="G138">
            <v>1214.694</v>
          </cell>
          <cell r="H138">
            <v>0</v>
          </cell>
          <cell r="I138">
            <v>2339.33</v>
          </cell>
          <cell r="J138">
            <v>5887.1740000000009</v>
          </cell>
          <cell r="K138">
            <v>0</v>
          </cell>
          <cell r="L138">
            <v>0</v>
          </cell>
          <cell r="M138">
            <v>149.06660858823531</v>
          </cell>
          <cell r="N138">
            <v>0</v>
          </cell>
          <cell r="O138">
            <v>56.965904999999999</v>
          </cell>
          <cell r="P138">
            <v>0</v>
          </cell>
          <cell r="Q138">
            <v>2875.3919999999998</v>
          </cell>
          <cell r="R138">
            <v>0</v>
          </cell>
          <cell r="S138">
            <v>0</v>
          </cell>
          <cell r="T138">
            <v>0</v>
          </cell>
          <cell r="U138">
            <v>0</v>
          </cell>
          <cell r="V138">
            <v>0</v>
          </cell>
          <cell r="W138">
            <v>0</v>
          </cell>
          <cell r="X138">
            <v>10550.75</v>
          </cell>
          <cell r="Y138">
            <v>0</v>
          </cell>
          <cell r="Z138">
            <v>0</v>
          </cell>
          <cell r="AA138">
            <v>133630.56</v>
          </cell>
          <cell r="AB138">
            <v>0</v>
          </cell>
          <cell r="AC138">
            <v>0</v>
          </cell>
          <cell r="AD138">
            <v>0</v>
          </cell>
          <cell r="AE138">
            <v>0</v>
          </cell>
          <cell r="AF138">
            <v>4039.2</v>
          </cell>
          <cell r="AG138">
            <v>765173.61</v>
          </cell>
          <cell r="AH138">
            <v>0</v>
          </cell>
          <cell r="AI138">
            <v>0</v>
          </cell>
          <cell r="AJ138">
            <v>0</v>
          </cell>
          <cell r="AK138">
            <v>0</v>
          </cell>
          <cell r="AL138">
            <v>0</v>
          </cell>
          <cell r="AM138">
            <v>0</v>
          </cell>
          <cell r="AN138">
            <v>0</v>
          </cell>
          <cell r="AO138">
            <v>0</v>
          </cell>
          <cell r="AP138">
            <v>0</v>
          </cell>
          <cell r="AQ138">
            <v>6169.6705000000002</v>
          </cell>
          <cell r="AR138">
            <v>36112.792319999993</v>
          </cell>
          <cell r="AS138">
            <v>67956.456780833338</v>
          </cell>
          <cell r="AT138">
            <v>0</v>
          </cell>
          <cell r="AU138">
            <v>144657.28457500003</v>
          </cell>
          <cell r="AV138">
            <v>0</v>
          </cell>
          <cell r="AW138">
            <v>1840631.9322681713</v>
          </cell>
        </row>
        <row r="139">
          <cell r="A139" t="str">
            <v>03220</v>
          </cell>
          <cell r="B139" t="str">
            <v>Purwokerto</v>
          </cell>
          <cell r="C139">
            <v>510824.88500000007</v>
          </cell>
          <cell r="D139">
            <v>0</v>
          </cell>
          <cell r="E139">
            <v>0</v>
          </cell>
          <cell r="F139">
            <v>50623.653416249988</v>
          </cell>
          <cell r="G139">
            <v>283.89400000000001</v>
          </cell>
          <cell r="H139">
            <v>0</v>
          </cell>
          <cell r="I139">
            <v>3051.4049999999997</v>
          </cell>
          <cell r="J139">
            <v>10570.203000000001</v>
          </cell>
          <cell r="K139">
            <v>0</v>
          </cell>
          <cell r="L139">
            <v>0</v>
          </cell>
          <cell r="M139">
            <v>0</v>
          </cell>
          <cell r="N139">
            <v>0</v>
          </cell>
          <cell r="O139">
            <v>463.17799833333328</v>
          </cell>
          <cell r="P139">
            <v>0</v>
          </cell>
          <cell r="Q139">
            <v>2254.84</v>
          </cell>
          <cell r="R139">
            <v>0</v>
          </cell>
          <cell r="S139">
            <v>0</v>
          </cell>
          <cell r="T139">
            <v>0</v>
          </cell>
          <cell r="U139">
            <v>0</v>
          </cell>
          <cell r="V139">
            <v>0</v>
          </cell>
          <cell r="W139">
            <v>0</v>
          </cell>
          <cell r="X139">
            <v>1457.75</v>
          </cell>
          <cell r="Y139">
            <v>0</v>
          </cell>
          <cell r="Z139">
            <v>0</v>
          </cell>
          <cell r="AA139">
            <v>10823.58</v>
          </cell>
          <cell r="AB139">
            <v>0</v>
          </cell>
          <cell r="AC139">
            <v>0</v>
          </cell>
          <cell r="AD139">
            <v>0</v>
          </cell>
          <cell r="AE139">
            <v>454.45</v>
          </cell>
          <cell r="AF139">
            <v>828.3</v>
          </cell>
          <cell r="AG139">
            <v>2833.2539999999999</v>
          </cell>
          <cell r="AH139">
            <v>0</v>
          </cell>
          <cell r="AI139">
            <v>0</v>
          </cell>
          <cell r="AJ139">
            <v>0</v>
          </cell>
          <cell r="AK139">
            <v>0</v>
          </cell>
          <cell r="AL139">
            <v>0</v>
          </cell>
          <cell r="AM139">
            <v>0</v>
          </cell>
          <cell r="AN139">
            <v>0</v>
          </cell>
          <cell r="AO139">
            <v>0</v>
          </cell>
          <cell r="AP139">
            <v>0</v>
          </cell>
          <cell r="AQ139">
            <v>967.36149999999998</v>
          </cell>
          <cell r="AR139">
            <v>1793.2147199999997</v>
          </cell>
          <cell r="AS139">
            <v>0</v>
          </cell>
          <cell r="AT139">
            <v>0</v>
          </cell>
          <cell r="AU139">
            <v>42168.226674999998</v>
          </cell>
          <cell r="AV139">
            <v>0</v>
          </cell>
          <cell r="AW139">
            <v>639398.19530958333</v>
          </cell>
        </row>
        <row r="140">
          <cell r="A140" t="str">
            <v>03210</v>
          </cell>
          <cell r="B140" t="str">
            <v>Tegal</v>
          </cell>
          <cell r="C140">
            <v>606754.25</v>
          </cell>
          <cell r="D140">
            <v>0</v>
          </cell>
          <cell r="E140">
            <v>0</v>
          </cell>
          <cell r="F140">
            <v>6019.3447175000001</v>
          </cell>
          <cell r="G140">
            <v>125.658</v>
          </cell>
          <cell r="H140">
            <v>0</v>
          </cell>
          <cell r="I140">
            <v>2689.4049999999997</v>
          </cell>
          <cell r="J140">
            <v>959.23200000000008</v>
          </cell>
          <cell r="K140">
            <v>0</v>
          </cell>
          <cell r="L140">
            <v>0</v>
          </cell>
          <cell r="M140">
            <v>0</v>
          </cell>
          <cell r="N140">
            <v>0</v>
          </cell>
          <cell r="O140">
            <v>647.72343833333332</v>
          </cell>
          <cell r="P140">
            <v>0</v>
          </cell>
          <cell r="Q140">
            <v>780.22399999999993</v>
          </cell>
          <cell r="R140">
            <v>0</v>
          </cell>
          <cell r="S140">
            <v>0</v>
          </cell>
          <cell r="T140">
            <v>0</v>
          </cell>
          <cell r="U140">
            <v>0</v>
          </cell>
          <cell r="V140">
            <v>0</v>
          </cell>
          <cell r="W140">
            <v>0</v>
          </cell>
          <cell r="X140">
            <v>0</v>
          </cell>
          <cell r="Y140">
            <v>0</v>
          </cell>
          <cell r="Z140">
            <v>0</v>
          </cell>
          <cell r="AA140">
            <v>41857.199999999997</v>
          </cell>
          <cell r="AB140">
            <v>0</v>
          </cell>
          <cell r="AC140">
            <v>0</v>
          </cell>
          <cell r="AD140">
            <v>0</v>
          </cell>
          <cell r="AE140">
            <v>539.85</v>
          </cell>
          <cell r="AF140">
            <v>1042.8</v>
          </cell>
          <cell r="AG140">
            <v>5673.6</v>
          </cell>
          <cell r="AH140">
            <v>0</v>
          </cell>
          <cell r="AI140">
            <v>0</v>
          </cell>
          <cell r="AJ140">
            <v>0</v>
          </cell>
          <cell r="AK140">
            <v>0</v>
          </cell>
          <cell r="AL140">
            <v>0</v>
          </cell>
          <cell r="AM140">
            <v>0</v>
          </cell>
          <cell r="AN140">
            <v>0</v>
          </cell>
          <cell r="AO140">
            <v>0</v>
          </cell>
          <cell r="AP140">
            <v>0</v>
          </cell>
          <cell r="AQ140">
            <v>0</v>
          </cell>
          <cell r="AR140">
            <v>14237.139839999996</v>
          </cell>
          <cell r="AS140">
            <v>0</v>
          </cell>
          <cell r="AT140">
            <v>0</v>
          </cell>
          <cell r="AU140">
            <v>60208.199575000006</v>
          </cell>
          <cell r="AV140">
            <v>0</v>
          </cell>
          <cell r="AW140">
            <v>741534.62657083338</v>
          </cell>
        </row>
        <row r="141">
          <cell r="A141" t="str">
            <v>03300</v>
          </cell>
          <cell r="B141" t="str">
            <v>Semarang</v>
          </cell>
          <cell r="C141">
            <v>1563538.1025</v>
          </cell>
          <cell r="D141">
            <v>0</v>
          </cell>
          <cell r="E141">
            <v>0</v>
          </cell>
          <cell r="F141">
            <v>47592.096660833326</v>
          </cell>
          <cell r="G141">
            <v>262.95100000000002</v>
          </cell>
          <cell r="H141">
            <v>0</v>
          </cell>
          <cell r="I141">
            <v>6145.93</v>
          </cell>
          <cell r="J141">
            <v>18214.55</v>
          </cell>
          <cell r="K141">
            <v>0</v>
          </cell>
          <cell r="L141">
            <v>0</v>
          </cell>
          <cell r="M141">
            <v>0</v>
          </cell>
          <cell r="N141">
            <v>0</v>
          </cell>
          <cell r="O141">
            <v>122.40529458333333</v>
          </cell>
          <cell r="P141">
            <v>0</v>
          </cell>
          <cell r="Q141">
            <v>2271.6639999999998</v>
          </cell>
          <cell r="R141">
            <v>0</v>
          </cell>
          <cell r="S141">
            <v>0</v>
          </cell>
          <cell r="T141">
            <v>0</v>
          </cell>
          <cell r="U141">
            <v>0</v>
          </cell>
          <cell r="V141">
            <v>0</v>
          </cell>
          <cell r="W141">
            <v>0</v>
          </cell>
          <cell r="X141">
            <v>0</v>
          </cell>
          <cell r="Y141">
            <v>0</v>
          </cell>
          <cell r="Z141">
            <v>0</v>
          </cell>
          <cell r="AA141">
            <v>0</v>
          </cell>
          <cell r="AB141">
            <v>545.6</v>
          </cell>
          <cell r="AC141">
            <v>0</v>
          </cell>
          <cell r="AD141">
            <v>0</v>
          </cell>
          <cell r="AE141">
            <v>7158.35</v>
          </cell>
          <cell r="AF141">
            <v>0</v>
          </cell>
          <cell r="AG141">
            <v>0</v>
          </cell>
          <cell r="AH141">
            <v>0</v>
          </cell>
          <cell r="AI141">
            <v>0</v>
          </cell>
          <cell r="AJ141">
            <v>0</v>
          </cell>
          <cell r="AK141">
            <v>0</v>
          </cell>
          <cell r="AL141">
            <v>0</v>
          </cell>
          <cell r="AM141">
            <v>0</v>
          </cell>
          <cell r="AN141">
            <v>0</v>
          </cell>
          <cell r="AO141">
            <v>0</v>
          </cell>
          <cell r="AP141">
            <v>0</v>
          </cell>
          <cell r="AQ141">
            <v>1472.94</v>
          </cell>
          <cell r="AR141">
            <v>151882.60031999997</v>
          </cell>
          <cell r="AS141">
            <v>0</v>
          </cell>
          <cell r="AT141">
            <v>0</v>
          </cell>
          <cell r="AU141">
            <v>343211.51680000004</v>
          </cell>
          <cell r="AV141">
            <v>0</v>
          </cell>
          <cell r="AW141">
            <v>2142418.706575417</v>
          </cell>
        </row>
        <row r="142">
          <cell r="A142" t="str">
            <v>03400</v>
          </cell>
          <cell r="B142" t="str">
            <v>Yogyakarta</v>
          </cell>
          <cell r="C142">
            <v>795364.55900000001</v>
          </cell>
          <cell r="D142">
            <v>724.4402</v>
          </cell>
          <cell r="E142">
            <v>0</v>
          </cell>
          <cell r="F142">
            <v>56114.191378749987</v>
          </cell>
          <cell r="G142">
            <v>2578.3159999999998</v>
          </cell>
          <cell r="H142">
            <v>0</v>
          </cell>
          <cell r="I142">
            <v>9813.73</v>
          </cell>
          <cell r="J142">
            <v>14516.583000000001</v>
          </cell>
          <cell r="K142">
            <v>0</v>
          </cell>
          <cell r="L142">
            <v>0</v>
          </cell>
          <cell r="M142">
            <v>0</v>
          </cell>
          <cell r="N142">
            <v>0</v>
          </cell>
          <cell r="O142">
            <v>738.44691666666665</v>
          </cell>
          <cell r="P142">
            <v>0</v>
          </cell>
          <cell r="Q142">
            <v>3970.3279999999995</v>
          </cell>
          <cell r="R142">
            <v>0</v>
          </cell>
          <cell r="S142">
            <v>0</v>
          </cell>
          <cell r="T142">
            <v>0</v>
          </cell>
          <cell r="U142">
            <v>0</v>
          </cell>
          <cell r="V142">
            <v>0</v>
          </cell>
          <cell r="W142">
            <v>0</v>
          </cell>
          <cell r="X142">
            <v>0</v>
          </cell>
          <cell r="Y142">
            <v>0</v>
          </cell>
          <cell r="Z142">
            <v>0</v>
          </cell>
          <cell r="AA142">
            <v>0</v>
          </cell>
          <cell r="AB142">
            <v>314.7</v>
          </cell>
          <cell r="AC142">
            <v>0</v>
          </cell>
          <cell r="AD142">
            <v>0</v>
          </cell>
          <cell r="AE142">
            <v>352.27499999999998</v>
          </cell>
          <cell r="AF142">
            <v>0</v>
          </cell>
          <cell r="AG142">
            <v>0</v>
          </cell>
          <cell r="AH142">
            <v>0</v>
          </cell>
          <cell r="AI142">
            <v>0</v>
          </cell>
          <cell r="AJ142">
            <v>0</v>
          </cell>
          <cell r="AK142">
            <v>0</v>
          </cell>
          <cell r="AL142">
            <v>0</v>
          </cell>
          <cell r="AM142">
            <v>0</v>
          </cell>
          <cell r="AN142">
            <v>0</v>
          </cell>
          <cell r="AO142">
            <v>0</v>
          </cell>
          <cell r="AP142">
            <v>0</v>
          </cell>
          <cell r="AQ142">
            <v>1806.6721</v>
          </cell>
          <cell r="AR142">
            <v>55283.511359999997</v>
          </cell>
          <cell r="AS142">
            <v>0</v>
          </cell>
          <cell r="AT142">
            <v>0</v>
          </cell>
          <cell r="AU142">
            <v>211170.67242500003</v>
          </cell>
          <cell r="AV142">
            <v>0</v>
          </cell>
          <cell r="AW142">
            <v>1152748.4253804167</v>
          </cell>
        </row>
        <row r="143">
          <cell r="A143" t="str">
            <v>03410</v>
          </cell>
          <cell r="B143" t="str">
            <v>Solo</v>
          </cell>
          <cell r="C143">
            <v>952326.76700000011</v>
          </cell>
          <cell r="D143">
            <v>0</v>
          </cell>
          <cell r="E143">
            <v>0</v>
          </cell>
          <cell r="F143">
            <v>28314.934814583332</v>
          </cell>
          <cell r="G143">
            <v>2496.8710000000001</v>
          </cell>
          <cell r="H143">
            <v>0</v>
          </cell>
          <cell r="I143">
            <v>4242.3949999999995</v>
          </cell>
          <cell r="J143">
            <v>2064.422</v>
          </cell>
          <cell r="K143">
            <v>0</v>
          </cell>
          <cell r="L143">
            <v>0</v>
          </cell>
          <cell r="M143">
            <v>0</v>
          </cell>
          <cell r="N143">
            <v>0</v>
          </cell>
          <cell r="O143">
            <v>31.401512916666668</v>
          </cell>
          <cell r="P143">
            <v>0</v>
          </cell>
          <cell r="Q143">
            <v>2765.1759999999999</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5136.2</v>
          </cell>
          <cell r="AF143">
            <v>0</v>
          </cell>
          <cell r="AG143">
            <v>0</v>
          </cell>
          <cell r="AH143">
            <v>0</v>
          </cell>
          <cell r="AI143">
            <v>0</v>
          </cell>
          <cell r="AJ143">
            <v>0</v>
          </cell>
          <cell r="AK143">
            <v>0</v>
          </cell>
          <cell r="AL143">
            <v>0</v>
          </cell>
          <cell r="AM143">
            <v>0</v>
          </cell>
          <cell r="AN143">
            <v>0</v>
          </cell>
          <cell r="AO143">
            <v>0</v>
          </cell>
          <cell r="AP143">
            <v>0</v>
          </cell>
          <cell r="AQ143">
            <v>0</v>
          </cell>
          <cell r="AR143">
            <v>47376.911999999997</v>
          </cell>
          <cell r="AS143">
            <v>0</v>
          </cell>
          <cell r="AT143">
            <v>0</v>
          </cell>
          <cell r="AU143">
            <v>248465.22960000002</v>
          </cell>
          <cell r="AV143">
            <v>0</v>
          </cell>
          <cell r="AW143">
            <v>1293220.3089275002</v>
          </cell>
        </row>
        <row r="144">
          <cell r="A144" t="str">
            <v>03999</v>
          </cell>
          <cell r="B144" t="str">
            <v>Pati</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row>
        <row r="145">
          <cell r="A145" t="str">
            <v>03999</v>
          </cell>
          <cell r="B145" t="str">
            <v>Magelang</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row>
        <row r="146">
          <cell r="B146" t="str">
            <v>Total Reg Bandung</v>
          </cell>
          <cell r="C146">
            <v>8248571.5784999998</v>
          </cell>
          <cell r="D146">
            <v>21279.779399999996</v>
          </cell>
          <cell r="E146">
            <v>0</v>
          </cell>
          <cell r="F146">
            <v>467709.11595541652</v>
          </cell>
          <cell r="G146">
            <v>10143.393</v>
          </cell>
          <cell r="H146">
            <v>3860325.4025616669</v>
          </cell>
          <cell r="I146">
            <v>34935.684999999998</v>
          </cell>
          <cell r="J146">
            <v>70765.440000000002</v>
          </cell>
          <cell r="K146">
            <v>0</v>
          </cell>
          <cell r="L146">
            <v>0</v>
          </cell>
          <cell r="M146">
            <v>149.06660858823531</v>
          </cell>
          <cell r="N146">
            <v>0</v>
          </cell>
          <cell r="O146">
            <v>3398.9505183333335</v>
          </cell>
          <cell r="P146">
            <v>99406.55372363636</v>
          </cell>
          <cell r="Q146">
            <v>27440.495999999999</v>
          </cell>
          <cell r="R146">
            <v>0</v>
          </cell>
          <cell r="S146">
            <v>0</v>
          </cell>
          <cell r="T146">
            <v>0</v>
          </cell>
          <cell r="U146">
            <v>0</v>
          </cell>
          <cell r="V146">
            <v>0</v>
          </cell>
          <cell r="W146">
            <v>0</v>
          </cell>
          <cell r="X146">
            <v>21544.25</v>
          </cell>
          <cell r="Y146">
            <v>0</v>
          </cell>
          <cell r="Z146">
            <v>28504.35</v>
          </cell>
          <cell r="AA146">
            <v>241656.21</v>
          </cell>
          <cell r="AB146">
            <v>860.3</v>
          </cell>
          <cell r="AC146">
            <v>0</v>
          </cell>
          <cell r="AD146">
            <v>0</v>
          </cell>
          <cell r="AE146">
            <v>13641.125</v>
          </cell>
          <cell r="AF146">
            <v>14721.3</v>
          </cell>
          <cell r="AG146">
            <v>1091653.7309999999</v>
          </cell>
          <cell r="AH146">
            <v>0</v>
          </cell>
          <cell r="AI146">
            <v>0</v>
          </cell>
          <cell r="AJ146">
            <v>429494.04144231166</v>
          </cell>
          <cell r="AK146">
            <v>0</v>
          </cell>
          <cell r="AL146">
            <v>0</v>
          </cell>
          <cell r="AM146">
            <v>10390.945055555556</v>
          </cell>
          <cell r="AN146">
            <v>34529.340416666695</v>
          </cell>
          <cell r="AO146">
            <v>0</v>
          </cell>
          <cell r="AP146">
            <v>0</v>
          </cell>
          <cell r="AQ146">
            <v>31313.824099999998</v>
          </cell>
          <cell r="AR146">
            <v>415395.05567999999</v>
          </cell>
          <cell r="AS146">
            <v>171976.57185083331</v>
          </cell>
          <cell r="AT146">
            <v>0</v>
          </cell>
          <cell r="AU146">
            <v>2022985.815125</v>
          </cell>
          <cell r="AV146">
            <v>0</v>
          </cell>
          <cell r="AW146">
            <v>17372792.320938006</v>
          </cell>
        </row>
        <row r="147">
          <cell r="A147" t="str">
            <v>04010</v>
          </cell>
          <cell r="B147" t="str">
            <v>Banjarmasin</v>
          </cell>
          <cell r="C147">
            <v>1957451.923</v>
          </cell>
          <cell r="D147">
            <v>0</v>
          </cell>
          <cell r="E147">
            <v>0</v>
          </cell>
          <cell r="F147">
            <v>25200.061750833327</v>
          </cell>
          <cell r="G147">
            <v>0</v>
          </cell>
          <cell r="H147">
            <v>1057094.4751733337</v>
          </cell>
          <cell r="I147">
            <v>25464.124999999996</v>
          </cell>
          <cell r="J147">
            <v>0</v>
          </cell>
          <cell r="K147">
            <v>0</v>
          </cell>
          <cell r="L147">
            <v>39098.669287916666</v>
          </cell>
          <cell r="M147">
            <v>292.42818788</v>
          </cell>
          <cell r="N147">
            <v>0</v>
          </cell>
          <cell r="O147">
            <v>0</v>
          </cell>
          <cell r="P147">
            <v>0</v>
          </cell>
          <cell r="Q147">
            <v>5821.4480000000003</v>
          </cell>
          <cell r="R147">
            <v>0</v>
          </cell>
          <cell r="S147">
            <v>0</v>
          </cell>
          <cell r="T147">
            <v>0</v>
          </cell>
          <cell r="U147">
            <v>0</v>
          </cell>
          <cell r="V147">
            <v>0</v>
          </cell>
          <cell r="W147">
            <v>0</v>
          </cell>
          <cell r="X147">
            <v>0</v>
          </cell>
          <cell r="Y147">
            <v>0</v>
          </cell>
          <cell r="Z147">
            <v>9848.4750000000004</v>
          </cell>
          <cell r="AA147">
            <v>0</v>
          </cell>
          <cell r="AB147">
            <v>0</v>
          </cell>
          <cell r="AC147">
            <v>0</v>
          </cell>
          <cell r="AD147">
            <v>0</v>
          </cell>
          <cell r="AE147">
            <v>0</v>
          </cell>
          <cell r="AF147">
            <v>12092.85</v>
          </cell>
          <cell r="AG147">
            <v>0</v>
          </cell>
          <cell r="AH147">
            <v>0</v>
          </cell>
          <cell r="AI147">
            <v>0</v>
          </cell>
          <cell r="AJ147">
            <v>0</v>
          </cell>
          <cell r="AK147">
            <v>0</v>
          </cell>
          <cell r="AL147">
            <v>0</v>
          </cell>
          <cell r="AM147">
            <v>0</v>
          </cell>
          <cell r="AN147">
            <v>0</v>
          </cell>
          <cell r="AO147">
            <v>0</v>
          </cell>
          <cell r="AP147">
            <v>0</v>
          </cell>
          <cell r="AQ147">
            <v>0</v>
          </cell>
          <cell r="AR147">
            <v>54109.168959999995</v>
          </cell>
          <cell r="AS147">
            <v>0</v>
          </cell>
          <cell r="AT147">
            <v>0</v>
          </cell>
          <cell r="AU147">
            <v>83769.887000000002</v>
          </cell>
          <cell r="AV147">
            <v>0</v>
          </cell>
          <cell r="AW147">
            <v>3270243.511359964</v>
          </cell>
        </row>
        <row r="148">
          <cell r="A148" t="str">
            <v>04100</v>
          </cell>
          <cell r="B148" t="str">
            <v>Surabaya</v>
          </cell>
          <cell r="C148">
            <v>3421419.0970000001</v>
          </cell>
          <cell r="D148">
            <v>9735.6424000000006</v>
          </cell>
          <cell r="E148">
            <v>1715922.2621041664</v>
          </cell>
          <cell r="F148">
            <v>162894.81107229163</v>
          </cell>
          <cell r="G148">
            <v>2559.6999999999998</v>
          </cell>
          <cell r="H148">
            <v>0</v>
          </cell>
          <cell r="I148">
            <v>14334.51</v>
          </cell>
          <cell r="J148">
            <v>1978.462</v>
          </cell>
          <cell r="K148">
            <v>0</v>
          </cell>
          <cell r="L148">
            <v>0</v>
          </cell>
          <cell r="M148">
            <v>0</v>
          </cell>
          <cell r="N148">
            <v>0</v>
          </cell>
          <cell r="O148">
            <v>1568.2423141666668</v>
          </cell>
          <cell r="P148">
            <v>0</v>
          </cell>
          <cell r="Q148">
            <v>20751.831999999999</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35234.79305</v>
          </cell>
          <cell r="AJ148">
            <v>0</v>
          </cell>
          <cell r="AK148">
            <v>0</v>
          </cell>
          <cell r="AL148">
            <v>0</v>
          </cell>
          <cell r="AM148">
            <v>17611.212944444447</v>
          </cell>
          <cell r="AN148">
            <v>0</v>
          </cell>
          <cell r="AO148">
            <v>0</v>
          </cell>
          <cell r="AP148">
            <v>0</v>
          </cell>
          <cell r="AQ148">
            <v>5353.1220999999996</v>
          </cell>
          <cell r="AR148">
            <v>65572.668479999993</v>
          </cell>
          <cell r="AS148">
            <v>0</v>
          </cell>
          <cell r="AT148">
            <v>0</v>
          </cell>
          <cell r="AU148">
            <v>1475786.6897</v>
          </cell>
          <cell r="AV148">
            <v>0</v>
          </cell>
          <cell r="AW148">
            <v>6950723.0451650694</v>
          </cell>
        </row>
        <row r="149">
          <cell r="A149" t="str">
            <v>04103</v>
          </cell>
          <cell r="B149" t="str">
            <v>Kupang</v>
          </cell>
          <cell r="C149">
            <v>48330.490999999995</v>
          </cell>
          <cell r="D149">
            <v>0</v>
          </cell>
          <cell r="E149">
            <v>0</v>
          </cell>
          <cell r="F149">
            <v>0</v>
          </cell>
          <cell r="G149">
            <v>0</v>
          </cell>
          <cell r="H149">
            <v>1398403.6619133332</v>
          </cell>
          <cell r="I149">
            <v>21579.605</v>
          </cell>
          <cell r="J149">
            <v>0</v>
          </cell>
          <cell r="K149">
            <v>0</v>
          </cell>
          <cell r="L149">
            <v>0</v>
          </cell>
          <cell r="M149">
            <v>0</v>
          </cell>
          <cell r="N149">
            <v>0</v>
          </cell>
          <cell r="O149">
            <v>0</v>
          </cell>
          <cell r="P149">
            <v>0</v>
          </cell>
          <cell r="Q149">
            <v>0</v>
          </cell>
          <cell r="R149">
            <v>0</v>
          </cell>
          <cell r="S149">
            <v>0</v>
          </cell>
          <cell r="T149">
            <v>0</v>
          </cell>
          <cell r="U149">
            <v>0</v>
          </cell>
          <cell r="V149">
            <v>0</v>
          </cell>
          <cell r="W149">
            <v>395746.36</v>
          </cell>
          <cell r="X149">
            <v>0</v>
          </cell>
          <cell r="Y149">
            <v>590794.02500000002</v>
          </cell>
          <cell r="Z149">
            <v>0</v>
          </cell>
          <cell r="AA149">
            <v>0</v>
          </cell>
          <cell r="AB149">
            <v>95399.25</v>
          </cell>
          <cell r="AC149">
            <v>44484.675000000003</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452.22250000000003</v>
          </cell>
          <cell r="AR149">
            <v>30388.385279999995</v>
          </cell>
          <cell r="AS149">
            <v>0</v>
          </cell>
          <cell r="AT149">
            <v>0</v>
          </cell>
          <cell r="AU149">
            <v>33048.276500000007</v>
          </cell>
          <cell r="AV149">
            <v>0</v>
          </cell>
          <cell r="AW149">
            <v>2658626.9521933333</v>
          </cell>
        </row>
        <row r="150">
          <cell r="A150" t="str">
            <v>04110</v>
          </cell>
          <cell r="B150" t="str">
            <v>Susu - Surabaya</v>
          </cell>
          <cell r="C150">
            <v>0</v>
          </cell>
          <cell r="D150">
            <v>0</v>
          </cell>
          <cell r="E150">
            <v>0</v>
          </cell>
          <cell r="F150">
            <v>0</v>
          </cell>
          <cell r="G150">
            <v>0</v>
          </cell>
          <cell r="H150">
            <v>2836711.8101400002</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2836711.8101400002</v>
          </cell>
        </row>
        <row r="151">
          <cell r="A151" t="str">
            <v>04120</v>
          </cell>
          <cell r="B151" t="str">
            <v>Pamekasan</v>
          </cell>
          <cell r="C151">
            <v>295148.55299999996</v>
          </cell>
          <cell r="D151">
            <v>0</v>
          </cell>
          <cell r="E151">
            <v>355988.63898768928</v>
          </cell>
          <cell r="F151">
            <v>0</v>
          </cell>
          <cell r="G151">
            <v>41.886000000000003</v>
          </cell>
          <cell r="H151">
            <v>0</v>
          </cell>
          <cell r="I151">
            <v>1535.54</v>
          </cell>
          <cell r="J151">
            <v>0</v>
          </cell>
          <cell r="K151">
            <v>0</v>
          </cell>
          <cell r="L151">
            <v>0</v>
          </cell>
          <cell r="M151">
            <v>0</v>
          </cell>
          <cell r="N151">
            <v>0</v>
          </cell>
          <cell r="O151">
            <v>627.67419916666665</v>
          </cell>
          <cell r="P151">
            <v>127683.98444681817</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104488.89791999999</v>
          </cell>
          <cell r="AS151">
            <v>0</v>
          </cell>
          <cell r="AT151">
            <v>0</v>
          </cell>
          <cell r="AU151">
            <v>42629.379800000002</v>
          </cell>
          <cell r="AV151">
            <v>0</v>
          </cell>
          <cell r="AW151">
            <v>928144.55435367418</v>
          </cell>
        </row>
        <row r="152">
          <cell r="A152" t="str">
            <v>04200</v>
          </cell>
          <cell r="B152" t="str">
            <v>Ujung pandang</v>
          </cell>
          <cell r="C152">
            <v>716155.64399999997</v>
          </cell>
          <cell r="D152">
            <v>4826.1268</v>
          </cell>
          <cell r="E152">
            <v>0</v>
          </cell>
          <cell r="F152">
            <v>146142.8597575</v>
          </cell>
          <cell r="G152">
            <v>0</v>
          </cell>
          <cell r="H152">
            <v>0</v>
          </cell>
          <cell r="I152">
            <v>33720.26</v>
          </cell>
          <cell r="J152">
            <v>4553.0889999999999</v>
          </cell>
          <cell r="K152">
            <v>0</v>
          </cell>
          <cell r="L152">
            <v>0</v>
          </cell>
          <cell r="M152">
            <v>0</v>
          </cell>
          <cell r="N152">
            <v>0</v>
          </cell>
          <cell r="O152">
            <v>8.4393933333333333</v>
          </cell>
          <cell r="P152">
            <v>0</v>
          </cell>
          <cell r="Q152">
            <v>538.72</v>
          </cell>
          <cell r="R152">
            <v>0</v>
          </cell>
          <cell r="S152">
            <v>0</v>
          </cell>
          <cell r="T152">
            <v>0</v>
          </cell>
          <cell r="U152">
            <v>0</v>
          </cell>
          <cell r="V152">
            <v>0</v>
          </cell>
          <cell r="W152">
            <v>0</v>
          </cell>
          <cell r="X152">
            <v>0</v>
          </cell>
          <cell r="Y152">
            <v>29675.38</v>
          </cell>
          <cell r="Z152">
            <v>0</v>
          </cell>
          <cell r="AA152">
            <v>0</v>
          </cell>
          <cell r="AB152">
            <v>691.7</v>
          </cell>
          <cell r="AC152">
            <v>16107.15</v>
          </cell>
          <cell r="AD152">
            <v>0</v>
          </cell>
          <cell r="AE152">
            <v>37531.775000000001</v>
          </cell>
          <cell r="AF152">
            <v>60528.6</v>
          </cell>
          <cell r="AG152">
            <v>0</v>
          </cell>
          <cell r="AH152">
            <v>24839.325000000001</v>
          </cell>
          <cell r="AI152">
            <v>0</v>
          </cell>
          <cell r="AJ152">
            <v>0</v>
          </cell>
          <cell r="AK152">
            <v>0</v>
          </cell>
          <cell r="AL152">
            <v>0</v>
          </cell>
          <cell r="AM152">
            <v>6554.6798333333327</v>
          </cell>
          <cell r="AN152">
            <v>0</v>
          </cell>
          <cell r="AO152">
            <v>0</v>
          </cell>
          <cell r="AP152">
            <v>73.636363636363626</v>
          </cell>
          <cell r="AQ152">
            <v>0</v>
          </cell>
          <cell r="AR152">
            <v>107141.78112</v>
          </cell>
          <cell r="AS152">
            <v>0</v>
          </cell>
          <cell r="AT152">
            <v>2666.666666666667</v>
          </cell>
          <cell r="AU152">
            <v>140433.61500000002</v>
          </cell>
          <cell r="AV152">
            <v>0</v>
          </cell>
          <cell r="AW152">
            <v>1332189.4479344697</v>
          </cell>
        </row>
        <row r="153">
          <cell r="A153" t="str">
            <v>04201</v>
          </cell>
          <cell r="B153" t="str">
            <v>Pare-Pare</v>
          </cell>
          <cell r="C153">
            <v>136160.51499999998</v>
          </cell>
          <cell r="D153">
            <v>0</v>
          </cell>
          <cell r="E153">
            <v>0</v>
          </cell>
          <cell r="F153">
            <v>11153.887891666667</v>
          </cell>
          <cell r="G153">
            <v>0</v>
          </cell>
          <cell r="H153">
            <v>0</v>
          </cell>
          <cell r="I153">
            <v>7830.4849999999997</v>
          </cell>
          <cell r="J153">
            <v>3773.1710000000003</v>
          </cell>
          <cell r="K153">
            <v>0</v>
          </cell>
          <cell r="L153">
            <v>0</v>
          </cell>
          <cell r="M153">
            <v>0</v>
          </cell>
          <cell r="N153">
            <v>0</v>
          </cell>
          <cell r="O153">
            <v>0</v>
          </cell>
          <cell r="P153">
            <v>0</v>
          </cell>
          <cell r="Q153">
            <v>2539.6</v>
          </cell>
          <cell r="R153">
            <v>0</v>
          </cell>
          <cell r="S153">
            <v>0</v>
          </cell>
          <cell r="T153">
            <v>0</v>
          </cell>
          <cell r="U153">
            <v>0</v>
          </cell>
          <cell r="V153">
            <v>0</v>
          </cell>
          <cell r="W153">
            <v>0</v>
          </cell>
          <cell r="X153">
            <v>0</v>
          </cell>
          <cell r="Y153">
            <v>4366.32</v>
          </cell>
          <cell r="Z153">
            <v>0</v>
          </cell>
          <cell r="AA153">
            <v>0</v>
          </cell>
          <cell r="AB153">
            <v>1137.5</v>
          </cell>
          <cell r="AC153">
            <v>16877.224999999999</v>
          </cell>
          <cell r="AD153">
            <v>0</v>
          </cell>
          <cell r="AE153">
            <v>7082.1</v>
          </cell>
          <cell r="AF153">
            <v>19176.3</v>
          </cell>
          <cell r="AG153">
            <v>0</v>
          </cell>
          <cell r="AH153">
            <v>840.35</v>
          </cell>
          <cell r="AI153">
            <v>0</v>
          </cell>
          <cell r="AJ153">
            <v>0</v>
          </cell>
          <cell r="AK153">
            <v>0</v>
          </cell>
          <cell r="AL153">
            <v>0</v>
          </cell>
          <cell r="AM153">
            <v>1585.296</v>
          </cell>
          <cell r="AN153">
            <v>0</v>
          </cell>
          <cell r="AO153">
            <v>0</v>
          </cell>
          <cell r="AP153">
            <v>0</v>
          </cell>
          <cell r="AQ153">
            <v>0</v>
          </cell>
          <cell r="AR153">
            <v>57961.580159999998</v>
          </cell>
          <cell r="AS153">
            <v>0</v>
          </cell>
          <cell r="AT153">
            <v>0</v>
          </cell>
          <cell r="AU153">
            <v>15008.874500000002</v>
          </cell>
          <cell r="AV153">
            <v>0</v>
          </cell>
          <cell r="AW153">
            <v>285493.20455166663</v>
          </cell>
        </row>
        <row r="154">
          <cell r="A154" t="str">
            <v>04202</v>
          </cell>
          <cell r="B154" t="str">
            <v>Palopo</v>
          </cell>
          <cell r="C154">
            <v>102372.40400000001</v>
          </cell>
          <cell r="D154">
            <v>0</v>
          </cell>
          <cell r="E154">
            <v>0</v>
          </cell>
          <cell r="F154">
            <v>14718.806558333332</v>
          </cell>
          <cell r="G154">
            <v>0</v>
          </cell>
          <cell r="H154">
            <v>0</v>
          </cell>
          <cell r="I154">
            <v>16389.614999999998</v>
          </cell>
          <cell r="J154">
            <v>1700.5440000000001</v>
          </cell>
          <cell r="K154">
            <v>0</v>
          </cell>
          <cell r="L154">
            <v>0</v>
          </cell>
          <cell r="M154">
            <v>0</v>
          </cell>
          <cell r="N154">
            <v>0</v>
          </cell>
          <cell r="O154">
            <v>1000.0681099999999</v>
          </cell>
          <cell r="P154">
            <v>0</v>
          </cell>
          <cell r="Q154">
            <v>2072.3359999999998</v>
          </cell>
          <cell r="R154">
            <v>0</v>
          </cell>
          <cell r="S154">
            <v>0</v>
          </cell>
          <cell r="T154">
            <v>0</v>
          </cell>
          <cell r="U154">
            <v>0</v>
          </cell>
          <cell r="V154">
            <v>0</v>
          </cell>
          <cell r="W154">
            <v>0</v>
          </cell>
          <cell r="X154">
            <v>0</v>
          </cell>
          <cell r="Y154">
            <v>2902.83</v>
          </cell>
          <cell r="Z154">
            <v>0</v>
          </cell>
          <cell r="AA154">
            <v>0</v>
          </cell>
          <cell r="AB154">
            <v>10496.95</v>
          </cell>
          <cell r="AC154">
            <v>11262.174999999999</v>
          </cell>
          <cell r="AD154">
            <v>0</v>
          </cell>
          <cell r="AE154">
            <v>582.54999999999995</v>
          </cell>
          <cell r="AF154">
            <v>13718.1</v>
          </cell>
          <cell r="AG154">
            <v>0</v>
          </cell>
          <cell r="AH154">
            <v>14151.2</v>
          </cell>
          <cell r="AI154">
            <v>0</v>
          </cell>
          <cell r="AJ154">
            <v>0</v>
          </cell>
          <cell r="AK154">
            <v>0</v>
          </cell>
          <cell r="AL154">
            <v>0</v>
          </cell>
          <cell r="AM154">
            <v>3102.3314999999998</v>
          </cell>
          <cell r="AN154">
            <v>0</v>
          </cell>
          <cell r="AO154">
            <v>0</v>
          </cell>
          <cell r="AP154">
            <v>42.272727272727273</v>
          </cell>
          <cell r="AQ154">
            <v>0</v>
          </cell>
          <cell r="AR154">
            <v>81969.053759999995</v>
          </cell>
          <cell r="AS154">
            <v>0</v>
          </cell>
          <cell r="AT154">
            <v>0</v>
          </cell>
          <cell r="AU154">
            <v>17287.198</v>
          </cell>
          <cell r="AV154">
            <v>0</v>
          </cell>
          <cell r="AW154">
            <v>293768.43465560605</v>
          </cell>
        </row>
        <row r="155">
          <cell r="A155" t="str">
            <v>04203</v>
          </cell>
          <cell r="B155" t="str">
            <v>Watampone</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row>
        <row r="156">
          <cell r="A156" t="str">
            <v>04204</v>
          </cell>
          <cell r="B156" t="str">
            <v>Kendari</v>
          </cell>
          <cell r="C156">
            <v>382803.84700000007</v>
          </cell>
          <cell r="D156">
            <v>0</v>
          </cell>
          <cell r="E156">
            <v>0</v>
          </cell>
          <cell r="F156">
            <v>66168.43664270833</v>
          </cell>
          <cell r="G156">
            <v>0</v>
          </cell>
          <cell r="H156">
            <v>0</v>
          </cell>
          <cell r="I156">
            <v>15789.55</v>
          </cell>
          <cell r="J156">
            <v>3446.2049999999999</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16198.34</v>
          </cell>
          <cell r="Z156">
            <v>0</v>
          </cell>
          <cell r="AA156">
            <v>0</v>
          </cell>
          <cell r="AB156">
            <v>4450.8</v>
          </cell>
          <cell r="AC156">
            <v>10782.875</v>
          </cell>
          <cell r="AD156">
            <v>0</v>
          </cell>
          <cell r="AE156">
            <v>7599.0749999999998</v>
          </cell>
          <cell r="AF156">
            <v>55540.65</v>
          </cell>
          <cell r="AG156">
            <v>0</v>
          </cell>
          <cell r="AH156">
            <v>133.52500000000001</v>
          </cell>
          <cell r="AI156">
            <v>0</v>
          </cell>
          <cell r="AJ156">
            <v>0</v>
          </cell>
          <cell r="AK156">
            <v>0</v>
          </cell>
          <cell r="AL156">
            <v>0</v>
          </cell>
          <cell r="AM156">
            <v>20740.374</v>
          </cell>
          <cell r="AN156">
            <v>0</v>
          </cell>
          <cell r="AO156">
            <v>0</v>
          </cell>
          <cell r="AP156">
            <v>0</v>
          </cell>
          <cell r="AQ156">
            <v>0</v>
          </cell>
          <cell r="AR156">
            <v>54539.696639999995</v>
          </cell>
          <cell r="AS156">
            <v>0</v>
          </cell>
          <cell r="AT156">
            <v>0</v>
          </cell>
          <cell r="AU156">
            <v>58376.492874999996</v>
          </cell>
          <cell r="AV156">
            <v>0</v>
          </cell>
          <cell r="AW156">
            <v>696569.86715770839</v>
          </cell>
        </row>
        <row r="157">
          <cell r="A157" t="str">
            <v>04210</v>
          </cell>
          <cell r="B157" t="str">
            <v>Palu</v>
          </cell>
          <cell r="C157">
            <v>227300.375</v>
          </cell>
          <cell r="D157">
            <v>0</v>
          </cell>
          <cell r="E157">
            <v>0</v>
          </cell>
          <cell r="F157">
            <v>36002.166480000007</v>
          </cell>
          <cell r="G157">
            <v>0</v>
          </cell>
          <cell r="H157">
            <v>0</v>
          </cell>
          <cell r="I157">
            <v>28846.715</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7631.75</v>
          </cell>
          <cell r="Y157">
            <v>0</v>
          </cell>
          <cell r="Z157">
            <v>0</v>
          </cell>
          <cell r="AA157">
            <v>0</v>
          </cell>
          <cell r="AB157">
            <v>2243.5</v>
          </cell>
          <cell r="AC157">
            <v>13997.65</v>
          </cell>
          <cell r="AD157">
            <v>0</v>
          </cell>
          <cell r="AE157">
            <v>14222.15</v>
          </cell>
          <cell r="AF157">
            <v>27672.15</v>
          </cell>
          <cell r="AG157">
            <v>0</v>
          </cell>
          <cell r="AH157">
            <v>10492.125</v>
          </cell>
          <cell r="AI157">
            <v>0</v>
          </cell>
          <cell r="AJ157">
            <v>0</v>
          </cell>
          <cell r="AK157">
            <v>0</v>
          </cell>
          <cell r="AL157">
            <v>0</v>
          </cell>
          <cell r="AM157">
            <v>3218.4090000000006</v>
          </cell>
          <cell r="AN157">
            <v>0</v>
          </cell>
          <cell r="AO157">
            <v>0</v>
          </cell>
          <cell r="AP157">
            <v>0</v>
          </cell>
          <cell r="AQ157">
            <v>0</v>
          </cell>
          <cell r="AR157">
            <v>125631.92927999998</v>
          </cell>
          <cell r="AS157">
            <v>0</v>
          </cell>
          <cell r="AT157">
            <v>0</v>
          </cell>
          <cell r="AU157">
            <v>70562.375</v>
          </cell>
          <cell r="AV157">
            <v>0</v>
          </cell>
          <cell r="AW157">
            <v>567821.29476000008</v>
          </cell>
        </row>
        <row r="158">
          <cell r="A158" t="str">
            <v>04220</v>
          </cell>
          <cell r="B158" t="str">
            <v>Manado</v>
          </cell>
          <cell r="C158">
            <v>1330755.6170000001</v>
          </cell>
          <cell r="D158">
            <v>2754.4363000000003</v>
          </cell>
          <cell r="E158">
            <v>0</v>
          </cell>
          <cell r="F158">
            <v>685620.57322500017</v>
          </cell>
          <cell r="G158">
            <v>0</v>
          </cell>
          <cell r="H158">
            <v>0</v>
          </cell>
          <cell r="I158">
            <v>35895.474999999999</v>
          </cell>
          <cell r="J158">
            <v>15215.571999999998</v>
          </cell>
          <cell r="K158">
            <v>0</v>
          </cell>
          <cell r="L158">
            <v>0</v>
          </cell>
          <cell r="M158">
            <v>29214.672795027604</v>
          </cell>
          <cell r="N158">
            <v>0</v>
          </cell>
          <cell r="O158">
            <v>0</v>
          </cell>
          <cell r="P158">
            <v>0</v>
          </cell>
          <cell r="Q158">
            <v>7360.503999999999</v>
          </cell>
          <cell r="R158">
            <v>0</v>
          </cell>
          <cell r="S158">
            <v>0</v>
          </cell>
          <cell r="T158">
            <v>0</v>
          </cell>
          <cell r="U158">
            <v>0</v>
          </cell>
          <cell r="V158">
            <v>0</v>
          </cell>
          <cell r="W158">
            <v>513626.37</v>
          </cell>
          <cell r="X158">
            <v>0</v>
          </cell>
          <cell r="Y158">
            <v>29255.08</v>
          </cell>
          <cell r="Z158">
            <v>0</v>
          </cell>
          <cell r="AA158">
            <v>0</v>
          </cell>
          <cell r="AB158">
            <v>23800</v>
          </cell>
          <cell r="AC158">
            <v>9686.6749999999993</v>
          </cell>
          <cell r="AD158">
            <v>0</v>
          </cell>
          <cell r="AE158">
            <v>6376.0249999999996</v>
          </cell>
          <cell r="AF158">
            <v>17468.55</v>
          </cell>
          <cell r="AG158">
            <v>0</v>
          </cell>
          <cell r="AH158">
            <v>0</v>
          </cell>
          <cell r="AI158">
            <v>0</v>
          </cell>
          <cell r="AJ158">
            <v>0</v>
          </cell>
          <cell r="AK158">
            <v>0</v>
          </cell>
          <cell r="AL158">
            <v>0</v>
          </cell>
          <cell r="AM158">
            <v>0</v>
          </cell>
          <cell r="AN158">
            <v>0</v>
          </cell>
          <cell r="AO158">
            <v>0</v>
          </cell>
          <cell r="AP158">
            <v>0</v>
          </cell>
          <cell r="AQ158">
            <v>0</v>
          </cell>
          <cell r="AR158">
            <v>374832.80735999998</v>
          </cell>
          <cell r="AS158">
            <v>0</v>
          </cell>
          <cell r="AT158">
            <v>0</v>
          </cell>
          <cell r="AU158">
            <v>184293.7341</v>
          </cell>
          <cell r="AV158">
            <v>0</v>
          </cell>
          <cell r="AW158">
            <v>3266156.0917800278</v>
          </cell>
        </row>
        <row r="159">
          <cell r="A159" t="str">
            <v>04300</v>
          </cell>
          <cell r="B159" t="str">
            <v>Malang</v>
          </cell>
          <cell r="C159">
            <v>549682.06900000002</v>
          </cell>
          <cell r="D159">
            <v>5845.0337000000009</v>
          </cell>
          <cell r="E159">
            <v>456922.79715151509</v>
          </cell>
          <cell r="F159">
            <v>36683.969200416665</v>
          </cell>
          <cell r="G159">
            <v>854.00900000000001</v>
          </cell>
          <cell r="H159">
            <v>0</v>
          </cell>
          <cell r="I159">
            <v>3752.6849999999999</v>
          </cell>
          <cell r="J159">
            <v>1930.93</v>
          </cell>
          <cell r="K159">
            <v>0</v>
          </cell>
          <cell r="L159">
            <v>0</v>
          </cell>
          <cell r="M159">
            <v>0</v>
          </cell>
          <cell r="N159">
            <v>0</v>
          </cell>
          <cell r="O159">
            <v>519.02269000000001</v>
          </cell>
          <cell r="P159">
            <v>0</v>
          </cell>
          <cell r="Q159">
            <v>5585.4719999999998</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4281.2730000000001</v>
          </cell>
          <cell r="AN159">
            <v>0</v>
          </cell>
          <cell r="AO159">
            <v>0</v>
          </cell>
          <cell r="AP159">
            <v>0</v>
          </cell>
          <cell r="AQ159">
            <v>1427.0025000000001</v>
          </cell>
          <cell r="AR159">
            <v>63937.28351999999</v>
          </cell>
          <cell r="AS159">
            <v>0</v>
          </cell>
          <cell r="AT159">
            <v>0</v>
          </cell>
          <cell r="AU159">
            <v>156113.59542499998</v>
          </cell>
          <cell r="AV159">
            <v>0</v>
          </cell>
          <cell r="AW159">
            <v>1287535.142186932</v>
          </cell>
        </row>
        <row r="160">
          <cell r="A160" t="str">
            <v>04310</v>
          </cell>
          <cell r="B160" t="str">
            <v>Jember</v>
          </cell>
          <cell r="C160">
            <v>544238.97</v>
          </cell>
          <cell r="D160">
            <v>0</v>
          </cell>
          <cell r="E160">
            <v>388259.55345984839</v>
          </cell>
          <cell r="F160">
            <v>18655.987490833337</v>
          </cell>
          <cell r="G160">
            <v>5908.2529999999997</v>
          </cell>
          <cell r="H160">
            <v>0</v>
          </cell>
          <cell r="I160">
            <v>2479.4299999999998</v>
          </cell>
          <cell r="J160">
            <v>6142.1720000000005</v>
          </cell>
          <cell r="K160">
            <v>0</v>
          </cell>
          <cell r="L160">
            <v>0</v>
          </cell>
          <cell r="M160">
            <v>0</v>
          </cell>
          <cell r="N160">
            <v>0</v>
          </cell>
          <cell r="O160">
            <v>2310.2460583333332</v>
          </cell>
          <cell r="P160">
            <v>0</v>
          </cell>
          <cell r="Q160">
            <v>6425.92</v>
          </cell>
          <cell r="R160">
            <v>0</v>
          </cell>
          <cell r="S160">
            <v>0</v>
          </cell>
          <cell r="T160">
            <v>0</v>
          </cell>
          <cell r="U160">
            <v>0</v>
          </cell>
          <cell r="V160">
            <v>0</v>
          </cell>
          <cell r="W160">
            <v>0</v>
          </cell>
          <cell r="X160">
            <v>8083.25</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3249.1102222222225</v>
          </cell>
          <cell r="AN160">
            <v>0</v>
          </cell>
          <cell r="AO160">
            <v>0</v>
          </cell>
          <cell r="AP160">
            <v>0</v>
          </cell>
          <cell r="AQ160">
            <v>0</v>
          </cell>
          <cell r="AR160">
            <v>122271.61056</v>
          </cell>
          <cell r="AS160">
            <v>0</v>
          </cell>
          <cell r="AT160">
            <v>0</v>
          </cell>
          <cell r="AU160">
            <v>107087.97744999999</v>
          </cell>
          <cell r="AV160">
            <v>0</v>
          </cell>
          <cell r="AW160">
            <v>1215112.4802412372</v>
          </cell>
        </row>
        <row r="161">
          <cell r="A161" t="str">
            <v>04320</v>
          </cell>
          <cell r="B161" t="str">
            <v>Probolinggo</v>
          </cell>
          <cell r="C161">
            <v>252742.62</v>
          </cell>
          <cell r="D161">
            <v>0</v>
          </cell>
          <cell r="E161">
            <v>165011.3285147727</v>
          </cell>
          <cell r="F161">
            <v>16608.356471666666</v>
          </cell>
          <cell r="G161">
            <v>2133.8589999999999</v>
          </cell>
          <cell r="H161">
            <v>0</v>
          </cell>
          <cell r="I161">
            <v>2059.7649999999999</v>
          </cell>
          <cell r="J161">
            <v>6042.5140000000001</v>
          </cell>
          <cell r="K161">
            <v>0</v>
          </cell>
          <cell r="L161">
            <v>0</v>
          </cell>
          <cell r="M161">
            <v>0</v>
          </cell>
          <cell r="N161">
            <v>0</v>
          </cell>
          <cell r="O161">
            <v>73.844691666666662</v>
          </cell>
          <cell r="P161">
            <v>0</v>
          </cell>
          <cell r="Q161">
            <v>3254.0639999999999</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2488.527222222222</v>
          </cell>
          <cell r="AN161">
            <v>0</v>
          </cell>
          <cell r="AO161">
            <v>0</v>
          </cell>
          <cell r="AP161">
            <v>0</v>
          </cell>
          <cell r="AQ161">
            <v>0</v>
          </cell>
          <cell r="AR161">
            <v>113395.64543999998</v>
          </cell>
          <cell r="AS161">
            <v>0</v>
          </cell>
          <cell r="AT161">
            <v>0</v>
          </cell>
          <cell r="AU161">
            <v>73221.389324999996</v>
          </cell>
          <cell r="AV161">
            <v>0</v>
          </cell>
          <cell r="AW161">
            <v>637031.91366532829</v>
          </cell>
        </row>
        <row r="162">
          <cell r="A162" t="str">
            <v>04330</v>
          </cell>
          <cell r="B162" t="str">
            <v>Denpasar</v>
          </cell>
          <cell r="C162">
            <v>921940.35499999998</v>
          </cell>
          <cell r="D162">
            <v>13034.711800000001</v>
          </cell>
          <cell r="E162">
            <v>0</v>
          </cell>
          <cell r="F162">
            <v>100678.10055583331</v>
          </cell>
          <cell r="G162">
            <v>225.71899999999999</v>
          </cell>
          <cell r="H162">
            <v>0</v>
          </cell>
          <cell r="I162">
            <v>10570.105</v>
          </cell>
          <cell r="J162">
            <v>0</v>
          </cell>
          <cell r="K162">
            <v>0</v>
          </cell>
          <cell r="L162">
            <v>0</v>
          </cell>
          <cell r="M162">
            <v>0</v>
          </cell>
          <cell r="N162">
            <v>0</v>
          </cell>
          <cell r="O162">
            <v>10207.131853333334</v>
          </cell>
          <cell r="P162">
            <v>0</v>
          </cell>
          <cell r="Q162">
            <v>3080.76</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12576.793500000002</v>
          </cell>
          <cell r="AN162">
            <v>0</v>
          </cell>
          <cell r="AO162">
            <v>0</v>
          </cell>
          <cell r="AP162">
            <v>4184.545454545454</v>
          </cell>
          <cell r="AQ162">
            <v>36787.606</v>
          </cell>
          <cell r="AR162">
            <v>137845.82592</v>
          </cell>
          <cell r="AS162">
            <v>0</v>
          </cell>
          <cell r="AT162">
            <v>0</v>
          </cell>
          <cell r="AU162">
            <v>295748.55160000001</v>
          </cell>
          <cell r="AV162">
            <v>0</v>
          </cell>
          <cell r="AW162">
            <v>1546880.2056837119</v>
          </cell>
        </row>
        <row r="163">
          <cell r="A163" t="str">
            <v>04331</v>
          </cell>
          <cell r="B163" t="str">
            <v>Mataram</v>
          </cell>
          <cell r="C163">
            <v>636410.429</v>
          </cell>
          <cell r="D163">
            <v>0</v>
          </cell>
          <cell r="E163">
            <v>0</v>
          </cell>
          <cell r="F163">
            <v>43024.481466250007</v>
          </cell>
          <cell r="G163">
            <v>365.339</v>
          </cell>
          <cell r="H163">
            <v>0</v>
          </cell>
          <cell r="I163">
            <v>5243.37</v>
          </cell>
          <cell r="J163">
            <v>23469.029000000002</v>
          </cell>
          <cell r="K163">
            <v>0</v>
          </cell>
          <cell r="L163">
            <v>0</v>
          </cell>
          <cell r="M163">
            <v>0</v>
          </cell>
          <cell r="N163">
            <v>0</v>
          </cell>
          <cell r="O163">
            <v>1597.1551883333332</v>
          </cell>
          <cell r="P163">
            <v>0</v>
          </cell>
          <cell r="Q163">
            <v>370.24799999999999</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56566.297919999997</v>
          </cell>
          <cell r="AS163">
            <v>0</v>
          </cell>
          <cell r="AT163">
            <v>0</v>
          </cell>
          <cell r="AU163">
            <v>69082.671400000007</v>
          </cell>
          <cell r="AV163">
            <v>0</v>
          </cell>
          <cell r="AW163">
            <v>836129.02097458346</v>
          </cell>
        </row>
        <row r="164">
          <cell r="A164" t="str">
            <v>04400</v>
          </cell>
          <cell r="B164" t="str">
            <v>Jombang/Mojokerto</v>
          </cell>
          <cell r="C164">
            <v>544452.45199999993</v>
          </cell>
          <cell r="D164">
            <v>0</v>
          </cell>
          <cell r="E164">
            <v>700851.89366287855</v>
          </cell>
          <cell r="F164">
            <v>10562.407737500002</v>
          </cell>
          <cell r="G164">
            <v>55.847999999999999</v>
          </cell>
          <cell r="H164">
            <v>0</v>
          </cell>
          <cell r="I164">
            <v>1199.1949999999999</v>
          </cell>
          <cell r="J164">
            <v>86.949000000000012</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2457.9990000000003</v>
          </cell>
          <cell r="AN164">
            <v>0</v>
          </cell>
          <cell r="AO164">
            <v>0</v>
          </cell>
          <cell r="AP164">
            <v>0</v>
          </cell>
          <cell r="AQ164">
            <v>0</v>
          </cell>
          <cell r="AR164">
            <v>83618.990399999981</v>
          </cell>
          <cell r="AS164">
            <v>0</v>
          </cell>
          <cell r="AT164">
            <v>0</v>
          </cell>
          <cell r="AU164">
            <v>45148.380900000004</v>
          </cell>
          <cell r="AV164">
            <v>0</v>
          </cell>
          <cell r="AW164">
            <v>1388434.1157003785</v>
          </cell>
        </row>
        <row r="165">
          <cell r="A165" t="str">
            <v>04410</v>
          </cell>
          <cell r="B165" t="str">
            <v>Madiun</v>
          </cell>
          <cell r="C165">
            <v>519234.41499999998</v>
          </cell>
          <cell r="D165">
            <v>0</v>
          </cell>
          <cell r="E165">
            <v>487139.95038920437</v>
          </cell>
          <cell r="F165">
            <v>5588.0228089583334</v>
          </cell>
          <cell r="G165">
            <v>48.866999999999997</v>
          </cell>
          <cell r="H165">
            <v>0</v>
          </cell>
          <cell r="I165">
            <v>8594.98</v>
          </cell>
          <cell r="J165">
            <v>6119.21</v>
          </cell>
          <cell r="K165">
            <v>0</v>
          </cell>
          <cell r="L165">
            <v>0</v>
          </cell>
          <cell r="M165">
            <v>0</v>
          </cell>
          <cell r="N165">
            <v>0</v>
          </cell>
          <cell r="O165">
            <v>22.962119583333333</v>
          </cell>
          <cell r="P165">
            <v>0</v>
          </cell>
          <cell r="Q165">
            <v>2430.2399999999998</v>
          </cell>
          <cell r="R165">
            <v>7565.0129999999999</v>
          </cell>
          <cell r="S165">
            <v>0</v>
          </cell>
          <cell r="T165">
            <v>0</v>
          </cell>
          <cell r="U165">
            <v>977133.74474859424</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6634.8989999999994</v>
          </cell>
          <cell r="AN165">
            <v>0</v>
          </cell>
          <cell r="AO165">
            <v>0</v>
          </cell>
          <cell r="AP165">
            <v>0</v>
          </cell>
          <cell r="AQ165">
            <v>0</v>
          </cell>
          <cell r="AR165">
            <v>100193.35391999998</v>
          </cell>
          <cell r="AS165">
            <v>0</v>
          </cell>
          <cell r="AT165">
            <v>0</v>
          </cell>
          <cell r="AU165">
            <v>62407.890250000004</v>
          </cell>
          <cell r="AV165">
            <v>0</v>
          </cell>
          <cell r="AW165">
            <v>2183113.5482363403</v>
          </cell>
        </row>
        <row r="166">
          <cell r="A166" t="str">
            <v>04430</v>
          </cell>
          <cell r="B166" t="str">
            <v>Kediri</v>
          </cell>
          <cell r="C166">
            <v>593905.36699999997</v>
          </cell>
          <cell r="D166">
            <v>0</v>
          </cell>
          <cell r="E166">
            <v>204949.56217424234</v>
          </cell>
          <cell r="F166">
            <v>5395.6790816666671</v>
          </cell>
          <cell r="G166">
            <v>1952.3530000000001</v>
          </cell>
          <cell r="H166">
            <v>0</v>
          </cell>
          <cell r="I166">
            <v>897.34500000000003</v>
          </cell>
          <cell r="J166">
            <v>4376.2360000000008</v>
          </cell>
          <cell r="K166">
            <v>0</v>
          </cell>
          <cell r="L166">
            <v>0</v>
          </cell>
          <cell r="M166">
            <v>0</v>
          </cell>
          <cell r="N166">
            <v>0</v>
          </cell>
          <cell r="O166">
            <v>0</v>
          </cell>
          <cell r="P166">
            <v>0</v>
          </cell>
          <cell r="Q166">
            <v>4511.6720000000005</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11054.324666666667</v>
          </cell>
          <cell r="AN166">
            <v>0</v>
          </cell>
          <cell r="AO166">
            <v>0</v>
          </cell>
          <cell r="AP166">
            <v>0</v>
          </cell>
          <cell r="AQ166">
            <v>0</v>
          </cell>
          <cell r="AR166">
            <v>258281.12991999995</v>
          </cell>
          <cell r="AS166">
            <v>0</v>
          </cell>
          <cell r="AT166">
            <v>0</v>
          </cell>
          <cell r="AU166">
            <v>89227.561250000013</v>
          </cell>
          <cell r="AV166">
            <v>0</v>
          </cell>
          <cell r="AW166">
            <v>1174551.2300925755</v>
          </cell>
        </row>
        <row r="167">
          <cell r="A167" t="str">
            <v>04500</v>
          </cell>
          <cell r="B167" t="str">
            <v>Samarinda</v>
          </cell>
          <cell r="C167">
            <v>1071800.74</v>
          </cell>
          <cell r="D167">
            <v>0</v>
          </cell>
          <cell r="E167">
            <v>0</v>
          </cell>
          <cell r="F167">
            <v>242169.01205916665</v>
          </cell>
          <cell r="G167">
            <v>0</v>
          </cell>
          <cell r="H167">
            <v>1473843.559156667</v>
          </cell>
          <cell r="I167">
            <v>7120.7649999999994</v>
          </cell>
          <cell r="J167">
            <v>847.49799999999993</v>
          </cell>
          <cell r="K167">
            <v>0</v>
          </cell>
          <cell r="L167">
            <v>0</v>
          </cell>
          <cell r="M167">
            <v>23043.913877144314</v>
          </cell>
          <cell r="N167">
            <v>0</v>
          </cell>
          <cell r="O167">
            <v>0</v>
          </cell>
          <cell r="P167">
            <v>0</v>
          </cell>
          <cell r="Q167">
            <v>6178.7279999999992</v>
          </cell>
          <cell r="R167">
            <v>0</v>
          </cell>
          <cell r="S167">
            <v>0</v>
          </cell>
          <cell r="T167">
            <v>0</v>
          </cell>
          <cell r="U167">
            <v>0</v>
          </cell>
          <cell r="V167">
            <v>0</v>
          </cell>
          <cell r="W167">
            <v>0</v>
          </cell>
          <cell r="X167">
            <v>0</v>
          </cell>
          <cell r="Y167">
            <v>0</v>
          </cell>
          <cell r="Z167">
            <v>5406.9750000000004</v>
          </cell>
          <cell r="AA167">
            <v>0</v>
          </cell>
          <cell r="AB167">
            <v>6293.75</v>
          </cell>
          <cell r="AC167">
            <v>0</v>
          </cell>
          <cell r="AD167">
            <v>0</v>
          </cell>
          <cell r="AE167">
            <v>0</v>
          </cell>
          <cell r="AF167">
            <v>3875.85</v>
          </cell>
          <cell r="AG167">
            <v>0</v>
          </cell>
          <cell r="AH167">
            <v>0</v>
          </cell>
          <cell r="AI167">
            <v>0</v>
          </cell>
          <cell r="AJ167">
            <v>0</v>
          </cell>
          <cell r="AK167">
            <v>0</v>
          </cell>
          <cell r="AL167">
            <v>0</v>
          </cell>
          <cell r="AM167">
            <v>10367.156166666669</v>
          </cell>
          <cell r="AN167">
            <v>0</v>
          </cell>
          <cell r="AO167">
            <v>0</v>
          </cell>
          <cell r="AP167">
            <v>0</v>
          </cell>
          <cell r="AQ167">
            <v>0</v>
          </cell>
          <cell r="AR167">
            <v>249215.47991999995</v>
          </cell>
          <cell r="AS167">
            <v>0</v>
          </cell>
          <cell r="AT167">
            <v>0</v>
          </cell>
          <cell r="AU167">
            <v>104652.4575</v>
          </cell>
          <cell r="AV167">
            <v>0</v>
          </cell>
          <cell r="AW167">
            <v>3204815.8846796453</v>
          </cell>
        </row>
        <row r="168">
          <cell r="A168" t="str">
            <v>04999</v>
          </cell>
          <cell r="B168" t="str">
            <v>Duri</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row>
        <row r="169">
          <cell r="A169" t="str">
            <v>04999</v>
          </cell>
          <cell r="B169" t="str">
            <v>Sorong</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row>
        <row r="170">
          <cell r="A170" t="str">
            <v>04999</v>
          </cell>
          <cell r="B170" t="str">
            <v xml:space="preserve">Surabaya - HCO </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row>
        <row r="171">
          <cell r="A171" t="str">
            <v>04999</v>
          </cell>
          <cell r="B171" t="str">
            <v>Palangkaraya</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row>
        <row r="172">
          <cell r="A172" t="str">
            <v>04999</v>
          </cell>
          <cell r="B172" t="str">
            <v>Balikpapan</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row>
        <row r="173">
          <cell r="A173" t="str">
            <v>04999</v>
          </cell>
          <cell r="B173" t="str">
            <v>Babat</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row>
        <row r="174">
          <cell r="B174" t="str">
            <v>Total Reg Surabaya</v>
          </cell>
          <cell r="C174">
            <v>14252305.882999999</v>
          </cell>
          <cell r="D174">
            <v>36195.951000000001</v>
          </cell>
          <cell r="E174">
            <v>4475045.9864443168</v>
          </cell>
          <cell r="F174">
            <v>1627267.6202506251</v>
          </cell>
          <cell r="G174">
            <v>14145.832999999999</v>
          </cell>
          <cell r="H174">
            <v>6766053.5063833352</v>
          </cell>
          <cell r="I174">
            <v>243303.52</v>
          </cell>
          <cell r="J174">
            <v>79681.580999999991</v>
          </cell>
          <cell r="K174">
            <v>0</v>
          </cell>
          <cell r="L174">
            <v>39098.669287916666</v>
          </cell>
          <cell r="M174">
            <v>52551.014860051917</v>
          </cell>
          <cell r="N174">
            <v>0</v>
          </cell>
          <cell r="O174">
            <v>17934.786617916667</v>
          </cell>
          <cell r="P174">
            <v>127683.98444681817</v>
          </cell>
          <cell r="Q174">
            <v>70921.543999999994</v>
          </cell>
          <cell r="R174">
            <v>7565.0129999999999</v>
          </cell>
          <cell r="S174">
            <v>0</v>
          </cell>
          <cell r="T174">
            <v>0</v>
          </cell>
          <cell r="U174">
            <v>977133.74474859424</v>
          </cell>
          <cell r="V174">
            <v>0</v>
          </cell>
          <cell r="W174">
            <v>909372.73</v>
          </cell>
          <cell r="X174">
            <v>15715</v>
          </cell>
          <cell r="Y174">
            <v>673191.97499999986</v>
          </cell>
          <cell r="Z174">
            <v>15255.45</v>
          </cell>
          <cell r="AA174">
            <v>0</v>
          </cell>
          <cell r="AB174">
            <v>144513.45000000001</v>
          </cell>
          <cell r="AC174">
            <v>123198.425</v>
          </cell>
          <cell r="AD174">
            <v>0</v>
          </cell>
          <cell r="AE174">
            <v>73393.674999999988</v>
          </cell>
          <cell r="AF174">
            <v>210073.05</v>
          </cell>
          <cell r="AG174">
            <v>0</v>
          </cell>
          <cell r="AH174">
            <v>50456.525000000001</v>
          </cell>
          <cell r="AI174">
            <v>35234.79305</v>
          </cell>
          <cell r="AJ174">
            <v>0</v>
          </cell>
          <cell r="AK174">
            <v>0</v>
          </cell>
          <cell r="AL174">
            <v>0</v>
          </cell>
          <cell r="AM174">
            <v>105922.38605555556</v>
          </cell>
          <cell r="AN174">
            <v>0</v>
          </cell>
          <cell r="AO174">
            <v>0</v>
          </cell>
          <cell r="AP174">
            <v>4300.454545454545</v>
          </cell>
          <cell r="AQ174">
            <v>44019.953099999999</v>
          </cell>
          <cell r="AR174">
            <v>2241961.5864799996</v>
          </cell>
          <cell r="AS174">
            <v>0</v>
          </cell>
          <cell r="AT174">
            <v>2666.666666666667</v>
          </cell>
          <cell r="AU174">
            <v>3123886.9975749999</v>
          </cell>
          <cell r="AV174">
            <v>0</v>
          </cell>
          <cell r="AW174">
            <v>36560051.755512252</v>
          </cell>
        </row>
        <row r="175">
          <cell r="A175" t="str">
            <v>001</v>
          </cell>
          <cell r="B175" t="str">
            <v>Logistic Serpong</v>
          </cell>
          <cell r="C175">
            <v>1466728.6</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624244.18669999996</v>
          </cell>
          <cell r="AV175">
            <v>0</v>
          </cell>
          <cell r="AW175">
            <v>2090972.7867000001</v>
          </cell>
        </row>
        <row r="176">
          <cell r="A176" t="str">
            <v>002</v>
          </cell>
          <cell r="B176" t="str">
            <v>Logistic Surabaya</v>
          </cell>
          <cell r="C176">
            <v>3728884.2120000003</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145637.4204</v>
          </cell>
          <cell r="AV176">
            <v>0</v>
          </cell>
          <cell r="AW176">
            <v>3874521.6324000005</v>
          </cell>
        </row>
        <row r="177">
          <cell r="B177" t="str">
            <v>Total Depo</v>
          </cell>
          <cell r="C177">
            <v>5195612.8120000008</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769881.60709999991</v>
          </cell>
          <cell r="AV177">
            <v>0</v>
          </cell>
          <cell r="AW177">
            <v>5965494.4191000005</v>
          </cell>
        </row>
        <row r="178">
          <cell r="AW178">
            <v>0</v>
          </cell>
        </row>
        <row r="179">
          <cell r="A179" t="str">
            <v>300</v>
          </cell>
          <cell r="B179" t="str">
            <v>GRAND TOTAL</v>
          </cell>
          <cell r="C179">
            <v>49644052.147</v>
          </cell>
          <cell r="D179">
            <v>121335.91580000002</v>
          </cell>
          <cell r="E179">
            <v>4475045.9864443168</v>
          </cell>
          <cell r="F179">
            <v>3560787.072730625</v>
          </cell>
          <cell r="G179">
            <v>42558.502999999997</v>
          </cell>
          <cell r="H179">
            <v>16963449.772545002</v>
          </cell>
          <cell r="I179">
            <v>486232.38499999995</v>
          </cell>
          <cell r="J179">
            <v>323420.61600000004</v>
          </cell>
          <cell r="K179">
            <v>0</v>
          </cell>
          <cell r="L179">
            <v>375107.05807000003</v>
          </cell>
          <cell r="M179">
            <v>151944.14048461503</v>
          </cell>
          <cell r="N179">
            <v>259124.33020666661</v>
          </cell>
          <cell r="O179">
            <v>36553.857393333332</v>
          </cell>
          <cell r="P179">
            <v>462571.14412318182</v>
          </cell>
          <cell r="Q179">
            <v>230558.84799999997</v>
          </cell>
          <cell r="R179">
            <v>7565.0129999999999</v>
          </cell>
          <cell r="S179">
            <v>387986.17081083334</v>
          </cell>
          <cell r="T179">
            <v>5258.9552898333341</v>
          </cell>
          <cell r="U179">
            <v>8505258.8680477794</v>
          </cell>
          <cell r="V179">
            <v>171424.81148242066</v>
          </cell>
          <cell r="W179">
            <v>1950969.69</v>
          </cell>
          <cell r="X179">
            <v>142686.25</v>
          </cell>
          <cell r="Y179">
            <v>2968711.6189999999</v>
          </cell>
          <cell r="Z179">
            <v>138507.07500000001</v>
          </cell>
          <cell r="AA179">
            <v>352702.17</v>
          </cell>
          <cell r="AB179">
            <v>295750.375</v>
          </cell>
          <cell r="AC179">
            <v>835939.92500000005</v>
          </cell>
          <cell r="AD179">
            <v>53.625</v>
          </cell>
          <cell r="AE179">
            <v>140859.67499999999</v>
          </cell>
          <cell r="AF179">
            <v>330849.75</v>
          </cell>
          <cell r="AG179">
            <v>1407795.0839999998</v>
          </cell>
          <cell r="AH179">
            <v>516867.67500000005</v>
          </cell>
          <cell r="AI179">
            <v>35234.79305</v>
          </cell>
          <cell r="AJ179">
            <v>3389839.3061137195</v>
          </cell>
          <cell r="AK179">
            <v>0</v>
          </cell>
          <cell r="AL179">
            <v>2264568.8403444006</v>
          </cell>
          <cell r="AM179">
            <v>155292.68761111112</v>
          </cell>
          <cell r="AN179">
            <v>905827.72325000097</v>
          </cell>
          <cell r="AO179">
            <v>526.46969696969688</v>
          </cell>
          <cell r="AP179">
            <v>4300.454545454545</v>
          </cell>
          <cell r="AQ179">
            <v>289890.82310000004</v>
          </cell>
          <cell r="AR179">
            <v>3422043.6887999997</v>
          </cell>
          <cell r="AS179">
            <v>171976.57185083331</v>
          </cell>
          <cell r="AT179">
            <v>35680.666666666664</v>
          </cell>
          <cell r="AU179">
            <v>12256454.624824999</v>
          </cell>
          <cell r="AV179">
            <v>0</v>
          </cell>
          <cell r="AW179">
            <v>116790477.17061776</v>
          </cell>
        </row>
        <row r="181">
          <cell r="B181" t="str">
            <v>%</v>
          </cell>
          <cell r="C181">
            <v>42.506934939974279</v>
          </cell>
          <cell r="D181">
            <v>0.10389195997781728</v>
          </cell>
          <cell r="E181">
            <v>3.8316873899802442</v>
          </cell>
          <cell r="F181">
            <v>3.0488676465708036</v>
          </cell>
          <cell r="G181">
            <v>3.6440045482327127E-2</v>
          </cell>
          <cell r="H181">
            <v>14.524685730809464</v>
          </cell>
          <cell r="I181">
            <v>0.41632879390471977</v>
          </cell>
          <cell r="J181">
            <v>0.27692379022265562</v>
          </cell>
          <cell r="K181">
            <v>0</v>
          </cell>
          <cell r="L181">
            <v>0.32117948925066109</v>
          </cell>
          <cell r="M181">
            <v>0.13009976854760319</v>
          </cell>
          <cell r="N181">
            <v>0.22187111182713562</v>
          </cell>
          <cell r="O181">
            <v>3.1298662595523309E-2</v>
          </cell>
          <cell r="P181">
            <v>0.39606923041115538</v>
          </cell>
          <cell r="Q181">
            <v>0.19741236921498265</v>
          </cell>
          <cell r="R181">
            <v>6.4774228030153235E-3</v>
          </cell>
          <cell r="S181">
            <v>0</v>
          </cell>
          <cell r="T181">
            <v>0</v>
          </cell>
          <cell r="U181">
            <v>7.2824934653041549</v>
          </cell>
          <cell r="V181">
            <v>0.14677978516346696</v>
          </cell>
          <cell r="W181">
            <v>1.6704869585812656</v>
          </cell>
          <cell r="X181">
            <v>0.12217284615726967</v>
          </cell>
          <cell r="Y181">
            <v>2.541912398099929</v>
          </cell>
          <cell r="Z181">
            <v>0.33262035075410906</v>
          </cell>
          <cell r="AA181">
            <v>0.30199565798908568</v>
          </cell>
          <cell r="AB181">
            <v>0.25323158374286109</v>
          </cell>
          <cell r="AC181">
            <v>0.7157603472916596</v>
          </cell>
          <cell r="AD181">
            <v>4.5915558613276238E-5</v>
          </cell>
          <cell r="AE181">
            <v>0.12060887018572571</v>
          </cell>
          <cell r="AF181">
            <v>0.28328486877972564</v>
          </cell>
          <cell r="AG181">
            <v>1.2054022880164874</v>
          </cell>
          <cell r="AH181">
            <v>0.44255977672298957</v>
          </cell>
          <cell r="AI181">
            <v>3.0169234601658431E-2</v>
          </cell>
          <cell r="AJ181">
            <v>2.9024963235329069</v>
          </cell>
          <cell r="AK181">
            <v>0</v>
          </cell>
          <cell r="AL181">
            <v>1.9390012740817217</v>
          </cell>
          <cell r="AM181">
            <v>0.13296690909503348</v>
          </cell>
          <cell r="AN181">
            <v>0.7756006698445872</v>
          </cell>
          <cell r="AO181">
            <v>4.5078135625782557E-4</v>
          </cell>
          <cell r="AP181">
            <v>3.6821962283552145E-3</v>
          </cell>
          <cell r="AQ181">
            <v>0.24821443504893137</v>
          </cell>
          <cell r="AR181">
            <v>2.9300708171615555</v>
          </cell>
          <cell r="AS181">
            <v>0.14725222125738457</v>
          </cell>
          <cell r="AT181">
            <v>3.0551006838118504E-2</v>
          </cell>
          <cell r="AU181">
            <v>10.494395537848259</v>
          </cell>
          <cell r="AV181">
            <v>0</v>
          </cell>
          <cell r="AW181">
            <v>100</v>
          </cell>
        </row>
        <row r="182">
          <cell r="B182" t="str">
            <v>PT LANCAR</v>
          </cell>
          <cell r="C182">
            <v>0</v>
          </cell>
          <cell r="D182">
            <v>0</v>
          </cell>
          <cell r="E182">
            <v>0</v>
          </cell>
          <cell r="F182">
            <v>0</v>
          </cell>
          <cell r="G182">
            <v>0</v>
          </cell>
          <cell r="H182">
            <v>1433087.9876650011</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118223565.15828276</v>
          </cell>
        </row>
      </sheetData>
      <sheetData sheetId="1"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row>
        <row r="8">
          <cell r="A8" t="str">
            <v>01100</v>
          </cell>
        </row>
        <row r="9">
          <cell r="A9" t="str">
            <v>01110</v>
          </cell>
        </row>
        <row r="10">
          <cell r="A10" t="str">
            <v>01120</v>
          </cell>
        </row>
        <row r="11">
          <cell r="A11" t="str">
            <v>01121</v>
          </cell>
        </row>
        <row r="12">
          <cell r="A12" t="str">
            <v>01130</v>
          </cell>
        </row>
        <row r="13">
          <cell r="A13" t="str">
            <v>01140</v>
          </cell>
        </row>
        <row r="14">
          <cell r="A14" t="str">
            <v>01200</v>
          </cell>
        </row>
        <row r="15">
          <cell r="A15" t="str">
            <v>01222</v>
          </cell>
        </row>
        <row r="16">
          <cell r="A16" t="str">
            <v>01210</v>
          </cell>
        </row>
        <row r="17">
          <cell r="A17" t="str">
            <v>01211</v>
          </cell>
        </row>
        <row r="18">
          <cell r="A18" t="str">
            <v>01999</v>
          </cell>
        </row>
        <row r="19">
          <cell r="A19" t="str">
            <v>01999</v>
          </cell>
        </row>
        <row r="21">
          <cell r="A21" t="str">
            <v>02100</v>
          </cell>
        </row>
        <row r="23">
          <cell r="A23" t="str">
            <v>02110</v>
          </cell>
        </row>
        <row r="24">
          <cell r="A24" t="str">
            <v>02120</v>
          </cell>
        </row>
        <row r="25">
          <cell r="A25" t="str">
            <v>02130</v>
          </cell>
        </row>
        <row r="26">
          <cell r="A26" t="str">
            <v>02200</v>
          </cell>
        </row>
        <row r="27">
          <cell r="A27" t="str">
            <v>02220</v>
          </cell>
        </row>
        <row r="28">
          <cell r="A28" t="str">
            <v>02300</v>
          </cell>
        </row>
        <row r="29">
          <cell r="A29" t="str">
            <v>02400</v>
          </cell>
        </row>
        <row r="30">
          <cell r="A30" t="str">
            <v>02500</v>
          </cell>
        </row>
        <row r="31">
          <cell r="A31" t="str">
            <v>02501</v>
          </cell>
        </row>
        <row r="32">
          <cell r="A32" t="str">
            <v>02502</v>
          </cell>
        </row>
        <row r="33">
          <cell r="A33" t="str">
            <v>02503</v>
          </cell>
        </row>
        <row r="34">
          <cell r="A34" t="str">
            <v>02510</v>
          </cell>
        </row>
        <row r="35">
          <cell r="A35" t="str">
            <v>02511</v>
          </cell>
        </row>
        <row r="36">
          <cell r="A36" t="str">
            <v>02520</v>
          </cell>
        </row>
        <row r="37">
          <cell r="A37" t="str">
            <v>02521</v>
          </cell>
        </row>
        <row r="38">
          <cell r="A38" t="str">
            <v>02530</v>
          </cell>
        </row>
        <row r="39">
          <cell r="A39" t="str">
            <v>02531</v>
          </cell>
        </row>
        <row r="40">
          <cell r="A40" t="str">
            <v>02999</v>
          </cell>
        </row>
        <row r="41">
          <cell r="A41" t="str">
            <v>02999</v>
          </cell>
        </row>
        <row r="43">
          <cell r="A43" t="str">
            <v>03100</v>
          </cell>
        </row>
        <row r="44">
          <cell r="A44" t="str">
            <v>03110</v>
          </cell>
        </row>
        <row r="45">
          <cell r="A45" t="str">
            <v>03120</v>
          </cell>
        </row>
        <row r="46">
          <cell r="A46" t="str">
            <v>03130</v>
          </cell>
        </row>
        <row r="47">
          <cell r="A47" t="str">
            <v>03200</v>
          </cell>
        </row>
        <row r="48">
          <cell r="A48" t="str">
            <v>03220</v>
          </cell>
        </row>
        <row r="49">
          <cell r="A49" t="str">
            <v>03210</v>
          </cell>
        </row>
        <row r="50">
          <cell r="A50" t="str">
            <v>03300</v>
          </cell>
        </row>
        <row r="51">
          <cell r="A51" t="str">
            <v>03400</v>
          </cell>
        </row>
        <row r="52">
          <cell r="A52" t="str">
            <v>03410</v>
          </cell>
        </row>
        <row r="53">
          <cell r="A53" t="str">
            <v>03999</v>
          </cell>
        </row>
        <row r="54">
          <cell r="A54" t="str">
            <v>03999</v>
          </cell>
        </row>
        <row r="56">
          <cell r="A56" t="str">
            <v>04010</v>
          </cell>
        </row>
        <row r="57">
          <cell r="A57" t="str">
            <v>04100</v>
          </cell>
        </row>
        <row r="58">
          <cell r="A58" t="str">
            <v>04103</v>
          </cell>
        </row>
        <row r="59">
          <cell r="A59" t="str">
            <v>04110</v>
          </cell>
        </row>
        <row r="60">
          <cell r="A60" t="str">
            <v>04120</v>
          </cell>
        </row>
        <row r="61">
          <cell r="A61" t="str">
            <v>04200</v>
          </cell>
        </row>
        <row r="62">
          <cell r="A62" t="str">
            <v>04201</v>
          </cell>
        </row>
        <row r="63">
          <cell r="A63" t="str">
            <v>04202</v>
          </cell>
        </row>
        <row r="64">
          <cell r="A64" t="str">
            <v>04203</v>
          </cell>
        </row>
        <row r="65">
          <cell r="A65" t="str">
            <v>04204</v>
          </cell>
        </row>
        <row r="66">
          <cell r="A66" t="str">
            <v>04210</v>
          </cell>
        </row>
        <row r="67">
          <cell r="A67" t="str">
            <v>04220</v>
          </cell>
        </row>
        <row r="68">
          <cell r="A68" t="str">
            <v>04300</v>
          </cell>
        </row>
        <row r="69">
          <cell r="A69" t="str">
            <v>04310</v>
          </cell>
        </row>
        <row r="70">
          <cell r="A70" t="str">
            <v>04320</v>
          </cell>
        </row>
        <row r="71">
          <cell r="A71" t="str">
            <v>04330</v>
          </cell>
        </row>
        <row r="72">
          <cell r="A72" t="str">
            <v>04331</v>
          </cell>
        </row>
        <row r="73">
          <cell r="A73" t="str">
            <v>04400</v>
          </cell>
        </row>
        <row r="74">
          <cell r="A74" t="str">
            <v>04410</v>
          </cell>
        </row>
        <row r="75">
          <cell r="A75" t="str">
            <v>04430</v>
          </cell>
        </row>
        <row r="76">
          <cell r="A76" t="str">
            <v>04500</v>
          </cell>
        </row>
        <row r="77">
          <cell r="A77" t="str">
            <v>04999</v>
          </cell>
        </row>
        <row r="78">
          <cell r="A78" t="str">
            <v>04999</v>
          </cell>
        </row>
        <row r="79">
          <cell r="A79" t="str">
            <v>04999</v>
          </cell>
        </row>
        <row r="80">
          <cell r="A80" t="str">
            <v>04999</v>
          </cell>
        </row>
        <row r="81">
          <cell r="A81" t="str">
            <v>04999</v>
          </cell>
        </row>
        <row r="82">
          <cell r="A82" t="str">
            <v>04999</v>
          </cell>
        </row>
        <row r="84">
          <cell r="A84" t="str">
            <v>001</v>
          </cell>
        </row>
        <row r="85">
          <cell r="A85" t="str">
            <v>002</v>
          </cell>
        </row>
        <row r="88">
          <cell r="A88" t="str">
            <v>300</v>
          </cell>
        </row>
      </sheetData>
      <sheetData sheetId="2" refreshError="1">
        <row r="7">
          <cell r="C7">
            <v>25</v>
          </cell>
          <cell r="D7">
            <v>78</v>
          </cell>
          <cell r="E7">
            <v>26</v>
          </cell>
          <cell r="F7">
            <v>76</v>
          </cell>
          <cell r="G7">
            <v>80</v>
          </cell>
          <cell r="H7">
            <v>31</v>
          </cell>
          <cell r="I7">
            <v>87</v>
          </cell>
          <cell r="J7">
            <v>91</v>
          </cell>
          <cell r="K7">
            <v>74</v>
          </cell>
          <cell r="L7">
            <v>82</v>
          </cell>
          <cell r="M7">
            <v>85</v>
          </cell>
          <cell r="N7">
            <v>71</v>
          </cell>
          <cell r="O7">
            <v>72</v>
          </cell>
          <cell r="P7">
            <v>40</v>
          </cell>
          <cell r="Q7">
            <v>98</v>
          </cell>
          <cell r="R7">
            <v>3232</v>
          </cell>
          <cell r="S7">
            <v>95</v>
          </cell>
          <cell r="T7">
            <v>94</v>
          </cell>
          <cell r="U7">
            <v>32</v>
          </cell>
          <cell r="V7">
            <v>99</v>
          </cell>
          <cell r="W7">
            <v>10</v>
          </cell>
          <cell r="X7">
            <v>97</v>
          </cell>
          <cell r="Y7">
            <v>17</v>
          </cell>
          <cell r="Z7">
            <v>93</v>
          </cell>
          <cell r="AA7">
            <v>601</v>
          </cell>
          <cell r="AB7">
            <v>84</v>
          </cell>
          <cell r="AC7">
            <v>86</v>
          </cell>
          <cell r="AD7">
            <v>19</v>
          </cell>
          <cell r="AE7">
            <v>90</v>
          </cell>
          <cell r="AF7">
            <v>841</v>
          </cell>
          <cell r="AG7">
            <v>602</v>
          </cell>
          <cell r="AH7">
            <v>41</v>
          </cell>
          <cell r="AI7">
            <v>75</v>
          </cell>
          <cell r="AJ7">
            <v>57</v>
          </cell>
          <cell r="AK7">
            <v>65</v>
          </cell>
          <cell r="AL7">
            <v>62</v>
          </cell>
          <cell r="AM7">
            <v>81</v>
          </cell>
          <cell r="AN7">
            <v>89</v>
          </cell>
          <cell r="AO7">
            <v>67</v>
          </cell>
          <cell r="AP7">
            <v>27</v>
          </cell>
          <cell r="AQ7">
            <v>83</v>
          </cell>
          <cell r="AR7">
            <v>88</v>
          </cell>
          <cell r="AS7">
            <v>79</v>
          </cell>
          <cell r="AT7">
            <v>46</v>
          </cell>
          <cell r="AU7">
            <v>251</v>
          </cell>
        </row>
        <row r="8">
          <cell r="A8" t="str">
            <v>01100</v>
          </cell>
          <cell r="B8" t="str">
            <v>Medan</v>
          </cell>
          <cell r="C8">
            <v>0</v>
          </cell>
          <cell r="D8">
            <v>0</v>
          </cell>
          <cell r="E8">
            <v>0</v>
          </cell>
          <cell r="F8">
            <v>25895.839276666666</v>
          </cell>
          <cell r="G8">
            <v>0</v>
          </cell>
          <cell r="H8">
            <v>0</v>
          </cell>
          <cell r="I8">
            <v>278.49812499999996</v>
          </cell>
          <cell r="J8">
            <v>289.41399999999993</v>
          </cell>
          <cell r="K8">
            <v>0</v>
          </cell>
          <cell r="L8">
            <v>566.28101218749998</v>
          </cell>
          <cell r="M8">
            <v>0</v>
          </cell>
          <cell r="N8">
            <v>17301.307684166666</v>
          </cell>
          <cell r="O8">
            <v>0</v>
          </cell>
          <cell r="P8">
            <v>19505.590987727272</v>
          </cell>
          <cell r="Q8">
            <v>625.81600000000003</v>
          </cell>
          <cell r="R8">
            <v>0</v>
          </cell>
          <cell r="S8">
            <v>0</v>
          </cell>
          <cell r="T8">
            <v>0</v>
          </cell>
          <cell r="U8">
            <v>0</v>
          </cell>
          <cell r="V8">
            <v>4504.8484158854171</v>
          </cell>
          <cell r="W8">
            <v>0</v>
          </cell>
          <cell r="X8">
            <v>0</v>
          </cell>
          <cell r="Y8">
            <v>26875.904999999999</v>
          </cell>
          <cell r="Z8">
            <v>1799.4375</v>
          </cell>
          <cell r="AA8">
            <v>0</v>
          </cell>
          <cell r="AB8">
            <v>0</v>
          </cell>
          <cell r="AC8">
            <v>9566.0375000000004</v>
          </cell>
          <cell r="AD8">
            <v>0</v>
          </cell>
          <cell r="AE8">
            <v>26.306249999999999</v>
          </cell>
          <cell r="AF8">
            <v>721.875</v>
          </cell>
          <cell r="AG8">
            <v>0</v>
          </cell>
          <cell r="AH8">
            <v>0</v>
          </cell>
          <cell r="AI8">
            <v>0</v>
          </cell>
          <cell r="AJ8">
            <v>0</v>
          </cell>
          <cell r="AK8">
            <v>0</v>
          </cell>
          <cell r="AL8">
            <v>0</v>
          </cell>
          <cell r="AM8">
            <v>0</v>
          </cell>
          <cell r="AN8">
            <v>0</v>
          </cell>
          <cell r="AO8">
            <v>0</v>
          </cell>
          <cell r="AP8">
            <v>0</v>
          </cell>
          <cell r="AQ8">
            <v>439.59899999999999</v>
          </cell>
          <cell r="AR8">
            <v>4084.9643999999998</v>
          </cell>
          <cell r="AS8">
            <v>0</v>
          </cell>
          <cell r="AT8">
            <v>0</v>
          </cell>
          <cell r="AU8">
            <v>0</v>
          </cell>
          <cell r="AV8">
            <v>0</v>
          </cell>
          <cell r="AW8">
            <v>112481.72015163352</v>
          </cell>
        </row>
        <row r="9">
          <cell r="A9" t="str">
            <v>01110</v>
          </cell>
          <cell r="B9" t="str">
            <v>Pematang Siantar</v>
          </cell>
          <cell r="C9">
            <v>0</v>
          </cell>
          <cell r="D9">
            <v>0</v>
          </cell>
          <cell r="E9">
            <v>0</v>
          </cell>
          <cell r="F9">
            <v>0</v>
          </cell>
          <cell r="G9">
            <v>0</v>
          </cell>
          <cell r="H9">
            <v>0</v>
          </cell>
          <cell r="I9">
            <v>72.506249999999994</v>
          </cell>
          <cell r="J9">
            <v>69.972750000000005</v>
          </cell>
          <cell r="K9">
            <v>0</v>
          </cell>
          <cell r="L9">
            <v>345.49874359375002</v>
          </cell>
          <cell r="M9">
            <v>0</v>
          </cell>
          <cell r="N9">
            <v>0</v>
          </cell>
          <cell r="O9">
            <v>0</v>
          </cell>
          <cell r="P9">
            <v>4205.6022772727274</v>
          </cell>
          <cell r="Q9">
            <v>631.39799999999991</v>
          </cell>
          <cell r="R9">
            <v>0</v>
          </cell>
          <cell r="S9">
            <v>0</v>
          </cell>
          <cell r="T9">
            <v>0</v>
          </cell>
          <cell r="U9">
            <v>0</v>
          </cell>
          <cell r="V9">
            <v>0</v>
          </cell>
          <cell r="W9">
            <v>0</v>
          </cell>
          <cell r="X9">
            <v>21.875</v>
          </cell>
          <cell r="Y9">
            <v>848068.39375000005</v>
          </cell>
          <cell r="Z9">
            <v>0</v>
          </cell>
          <cell r="AA9">
            <v>0</v>
          </cell>
          <cell r="AB9">
            <v>0</v>
          </cell>
          <cell r="AC9">
            <v>14869.525</v>
          </cell>
          <cell r="AD9">
            <v>0</v>
          </cell>
          <cell r="AE9">
            <v>0</v>
          </cell>
          <cell r="AF9">
            <v>4.125</v>
          </cell>
          <cell r="AG9">
            <v>0</v>
          </cell>
          <cell r="AH9">
            <v>0</v>
          </cell>
          <cell r="AI9">
            <v>0</v>
          </cell>
          <cell r="AJ9">
            <v>0</v>
          </cell>
          <cell r="AK9">
            <v>0</v>
          </cell>
          <cell r="AL9">
            <v>0</v>
          </cell>
          <cell r="AM9">
            <v>0</v>
          </cell>
          <cell r="AN9">
            <v>0</v>
          </cell>
          <cell r="AO9">
            <v>0</v>
          </cell>
          <cell r="AP9">
            <v>0</v>
          </cell>
          <cell r="AQ9">
            <v>118.678</v>
          </cell>
          <cell r="AR9">
            <v>595.77936</v>
          </cell>
          <cell r="AS9">
            <v>0</v>
          </cell>
          <cell r="AT9">
            <v>0</v>
          </cell>
          <cell r="AU9">
            <v>0</v>
          </cell>
          <cell r="AV9">
            <v>0</v>
          </cell>
          <cell r="AW9">
            <v>869003.35413086659</v>
          </cell>
        </row>
        <row r="10">
          <cell r="A10" t="str">
            <v>01120</v>
          </cell>
          <cell r="B10" t="str">
            <v>Kisaran</v>
          </cell>
          <cell r="C10">
            <v>0</v>
          </cell>
          <cell r="D10">
            <v>0</v>
          </cell>
          <cell r="E10">
            <v>0</v>
          </cell>
          <cell r="F10">
            <v>0</v>
          </cell>
          <cell r="G10">
            <v>0</v>
          </cell>
          <cell r="H10">
            <v>0</v>
          </cell>
          <cell r="I10">
            <v>249.708125</v>
          </cell>
          <cell r="J10">
            <v>0</v>
          </cell>
          <cell r="K10">
            <v>0</v>
          </cell>
          <cell r="L10">
            <v>617.82851109374997</v>
          </cell>
          <cell r="M10">
            <v>0</v>
          </cell>
          <cell r="N10">
            <v>0</v>
          </cell>
          <cell r="O10">
            <v>0</v>
          </cell>
          <cell r="P10">
            <v>1551.4415518181818</v>
          </cell>
          <cell r="Q10">
            <v>631.34999999999991</v>
          </cell>
          <cell r="R10">
            <v>0</v>
          </cell>
          <cell r="S10">
            <v>0</v>
          </cell>
          <cell r="T10">
            <v>0</v>
          </cell>
          <cell r="U10">
            <v>149368.01907757635</v>
          </cell>
          <cell r="V10">
            <v>0</v>
          </cell>
          <cell r="W10">
            <v>0</v>
          </cell>
          <cell r="X10">
            <v>0</v>
          </cell>
          <cell r="Y10">
            <v>113269.9335</v>
          </cell>
          <cell r="Z10">
            <v>0</v>
          </cell>
          <cell r="AA10">
            <v>0</v>
          </cell>
          <cell r="AB10">
            <v>0</v>
          </cell>
          <cell r="AC10">
            <v>3890.1</v>
          </cell>
          <cell r="AD10">
            <v>0</v>
          </cell>
          <cell r="AE10">
            <v>0</v>
          </cell>
          <cell r="AF10">
            <v>497.47500000000002</v>
          </cell>
          <cell r="AG10">
            <v>0</v>
          </cell>
          <cell r="AH10">
            <v>0</v>
          </cell>
          <cell r="AI10">
            <v>0</v>
          </cell>
          <cell r="AJ10">
            <v>0</v>
          </cell>
          <cell r="AK10">
            <v>2.4560806250000003E-3</v>
          </cell>
          <cell r="AL10">
            <v>0</v>
          </cell>
          <cell r="AM10">
            <v>0</v>
          </cell>
          <cell r="AN10">
            <v>0</v>
          </cell>
          <cell r="AO10">
            <v>0</v>
          </cell>
          <cell r="AP10">
            <v>0</v>
          </cell>
          <cell r="AQ10">
            <v>247.446</v>
          </cell>
          <cell r="AR10">
            <v>838.05083999999988</v>
          </cell>
          <cell r="AS10">
            <v>0</v>
          </cell>
          <cell r="AT10">
            <v>0</v>
          </cell>
          <cell r="AU10">
            <v>0</v>
          </cell>
          <cell r="AV10">
            <v>0</v>
          </cell>
          <cell r="AW10">
            <v>271161.35506156884</v>
          </cell>
        </row>
        <row r="11">
          <cell r="A11" t="str">
            <v>01121</v>
          </cell>
          <cell r="B11" t="str">
            <v>Rantau Prapat</v>
          </cell>
          <cell r="C11">
            <v>0</v>
          </cell>
          <cell r="D11">
            <v>0</v>
          </cell>
          <cell r="E11">
            <v>0</v>
          </cell>
          <cell r="F11">
            <v>0</v>
          </cell>
          <cell r="G11">
            <v>0</v>
          </cell>
          <cell r="H11">
            <v>0</v>
          </cell>
          <cell r="I11">
            <v>358.68687499999999</v>
          </cell>
          <cell r="J11">
            <v>0</v>
          </cell>
          <cell r="K11">
            <v>0</v>
          </cell>
          <cell r="L11">
            <v>425.33112927083334</v>
          </cell>
          <cell r="M11">
            <v>0</v>
          </cell>
          <cell r="N11">
            <v>0</v>
          </cell>
          <cell r="O11">
            <v>0</v>
          </cell>
          <cell r="P11">
            <v>2559.6027645454542</v>
          </cell>
          <cell r="Q11">
            <v>0</v>
          </cell>
          <cell r="R11">
            <v>0</v>
          </cell>
          <cell r="S11">
            <v>0</v>
          </cell>
          <cell r="T11">
            <v>0</v>
          </cell>
          <cell r="U11">
            <v>146799.40571131874</v>
          </cell>
          <cell r="V11">
            <v>0</v>
          </cell>
          <cell r="W11">
            <v>0</v>
          </cell>
          <cell r="X11">
            <v>87.5</v>
          </cell>
          <cell r="Y11">
            <v>70400.190749999994</v>
          </cell>
          <cell r="Z11">
            <v>0</v>
          </cell>
          <cell r="AA11">
            <v>0</v>
          </cell>
          <cell r="AB11">
            <v>0</v>
          </cell>
          <cell r="AC11">
            <v>1653.7</v>
          </cell>
          <cell r="AD11">
            <v>0</v>
          </cell>
          <cell r="AE11">
            <v>0</v>
          </cell>
          <cell r="AF11">
            <v>3366</v>
          </cell>
          <cell r="AG11">
            <v>0</v>
          </cell>
          <cell r="AH11">
            <v>0</v>
          </cell>
          <cell r="AI11">
            <v>0</v>
          </cell>
          <cell r="AJ11">
            <v>0</v>
          </cell>
          <cell r="AK11">
            <v>0</v>
          </cell>
          <cell r="AL11">
            <v>0</v>
          </cell>
          <cell r="AM11">
            <v>0</v>
          </cell>
          <cell r="AN11">
            <v>0</v>
          </cell>
          <cell r="AO11">
            <v>0</v>
          </cell>
          <cell r="AP11">
            <v>0</v>
          </cell>
          <cell r="AQ11">
            <v>251.61170000000001</v>
          </cell>
          <cell r="AR11">
            <v>360.78372000000002</v>
          </cell>
          <cell r="AS11">
            <v>0</v>
          </cell>
          <cell r="AT11">
            <v>0</v>
          </cell>
          <cell r="AU11">
            <v>0</v>
          </cell>
          <cell r="AV11">
            <v>0</v>
          </cell>
          <cell r="AW11">
            <v>226262.81265013508</v>
          </cell>
        </row>
        <row r="12">
          <cell r="A12" t="str">
            <v>01130</v>
          </cell>
          <cell r="B12" t="str">
            <v>Padang Sidempuan</v>
          </cell>
          <cell r="C12">
            <v>0</v>
          </cell>
          <cell r="D12">
            <v>0</v>
          </cell>
          <cell r="E12">
            <v>0</v>
          </cell>
          <cell r="F12">
            <v>0</v>
          </cell>
          <cell r="G12">
            <v>0</v>
          </cell>
          <cell r="H12">
            <v>0</v>
          </cell>
          <cell r="I12">
            <v>78.056874999999991</v>
          </cell>
          <cell r="J12">
            <v>0</v>
          </cell>
          <cell r="K12">
            <v>0</v>
          </cell>
          <cell r="L12">
            <v>1298.9989538020834</v>
          </cell>
          <cell r="M12">
            <v>0</v>
          </cell>
          <cell r="N12">
            <v>0</v>
          </cell>
          <cell r="O12">
            <v>0</v>
          </cell>
          <cell r="P12">
            <v>4554.2291863636365</v>
          </cell>
          <cell r="Q12">
            <v>0</v>
          </cell>
          <cell r="R12">
            <v>0</v>
          </cell>
          <cell r="S12">
            <v>0</v>
          </cell>
          <cell r="T12">
            <v>0</v>
          </cell>
          <cell r="U12">
            <v>0</v>
          </cell>
          <cell r="V12">
            <v>0</v>
          </cell>
          <cell r="W12">
            <v>0</v>
          </cell>
          <cell r="X12">
            <v>88.375</v>
          </cell>
          <cell r="Y12">
            <v>8631.5462499999994</v>
          </cell>
          <cell r="Z12">
            <v>0</v>
          </cell>
          <cell r="AA12">
            <v>0</v>
          </cell>
          <cell r="AB12">
            <v>0</v>
          </cell>
          <cell r="AC12">
            <v>10701.8</v>
          </cell>
          <cell r="AD12">
            <v>0</v>
          </cell>
          <cell r="AE12">
            <v>0</v>
          </cell>
          <cell r="AF12">
            <v>0</v>
          </cell>
          <cell r="AG12">
            <v>0</v>
          </cell>
          <cell r="AH12">
            <v>3072.3</v>
          </cell>
          <cell r="AI12">
            <v>0</v>
          </cell>
          <cell r="AJ12">
            <v>0</v>
          </cell>
          <cell r="AK12">
            <v>0</v>
          </cell>
          <cell r="AL12">
            <v>0</v>
          </cell>
          <cell r="AM12">
            <v>0</v>
          </cell>
          <cell r="AN12">
            <v>0</v>
          </cell>
          <cell r="AO12">
            <v>0</v>
          </cell>
          <cell r="AP12">
            <v>0</v>
          </cell>
          <cell r="AQ12">
            <v>216.85912500000001</v>
          </cell>
          <cell r="AR12">
            <v>580.66799999999989</v>
          </cell>
          <cell r="AS12">
            <v>0</v>
          </cell>
          <cell r="AT12">
            <v>0</v>
          </cell>
          <cell r="AU12">
            <v>0</v>
          </cell>
          <cell r="AV12">
            <v>0</v>
          </cell>
          <cell r="AW12">
            <v>29222.833390165721</v>
          </cell>
        </row>
        <row r="13">
          <cell r="A13" t="str">
            <v>01140</v>
          </cell>
          <cell r="B13" t="str">
            <v>Banda Aceh</v>
          </cell>
          <cell r="C13">
            <v>0</v>
          </cell>
          <cell r="D13">
            <v>0</v>
          </cell>
          <cell r="E13">
            <v>0</v>
          </cell>
          <cell r="F13">
            <v>0</v>
          </cell>
          <cell r="G13">
            <v>0</v>
          </cell>
          <cell r="H13">
            <v>0</v>
          </cell>
          <cell r="I13">
            <v>55.856250000000003</v>
          </cell>
          <cell r="J13">
            <v>0</v>
          </cell>
          <cell r="K13">
            <v>0</v>
          </cell>
          <cell r="L13">
            <v>0</v>
          </cell>
          <cell r="M13">
            <v>0</v>
          </cell>
          <cell r="N13">
            <v>0</v>
          </cell>
          <cell r="O13">
            <v>0</v>
          </cell>
          <cell r="P13">
            <v>12928.53594909091</v>
          </cell>
          <cell r="Q13">
            <v>0</v>
          </cell>
          <cell r="R13">
            <v>0</v>
          </cell>
          <cell r="S13">
            <v>0</v>
          </cell>
          <cell r="T13">
            <v>0</v>
          </cell>
          <cell r="U13">
            <v>139922.04600659374</v>
          </cell>
          <cell r="V13">
            <v>0</v>
          </cell>
          <cell r="W13">
            <v>175040.78899999999</v>
          </cell>
          <cell r="X13">
            <v>0</v>
          </cell>
          <cell r="Y13">
            <v>0</v>
          </cell>
          <cell r="Z13">
            <v>0</v>
          </cell>
          <cell r="AA13">
            <v>0</v>
          </cell>
          <cell r="AB13">
            <v>0</v>
          </cell>
          <cell r="AC13">
            <v>0</v>
          </cell>
          <cell r="AD13">
            <v>0</v>
          </cell>
          <cell r="AE13">
            <v>0</v>
          </cell>
          <cell r="AF13">
            <v>0</v>
          </cell>
          <cell r="AG13">
            <v>0</v>
          </cell>
          <cell r="AH13">
            <v>3367.21875</v>
          </cell>
          <cell r="AI13">
            <v>0</v>
          </cell>
          <cell r="AJ13">
            <v>0</v>
          </cell>
          <cell r="AK13">
            <v>0</v>
          </cell>
          <cell r="AL13">
            <v>0</v>
          </cell>
          <cell r="AM13">
            <v>0</v>
          </cell>
          <cell r="AN13">
            <v>0</v>
          </cell>
          <cell r="AO13">
            <v>0</v>
          </cell>
          <cell r="AP13">
            <v>0</v>
          </cell>
          <cell r="AQ13">
            <v>91.783625000000001</v>
          </cell>
          <cell r="AR13">
            <v>318.31799999999993</v>
          </cell>
          <cell r="AS13">
            <v>0</v>
          </cell>
          <cell r="AT13">
            <v>0</v>
          </cell>
          <cell r="AU13">
            <v>0</v>
          </cell>
          <cell r="AV13">
            <v>0</v>
          </cell>
          <cell r="AW13">
            <v>331724.54758068465</v>
          </cell>
        </row>
        <row r="14">
          <cell r="A14" t="str">
            <v>01200</v>
          </cell>
          <cell r="B14" t="str">
            <v>Pekanbaru</v>
          </cell>
          <cell r="C14">
            <v>220859.86612500003</v>
          </cell>
          <cell r="D14">
            <v>0</v>
          </cell>
          <cell r="E14">
            <v>0</v>
          </cell>
          <cell r="F14">
            <v>22009.386411979169</v>
          </cell>
          <cell r="G14">
            <v>0</v>
          </cell>
          <cell r="H14">
            <v>0</v>
          </cell>
          <cell r="I14">
            <v>497.71749999999997</v>
          </cell>
          <cell r="J14">
            <v>449.33325000000002</v>
          </cell>
          <cell r="K14">
            <v>0</v>
          </cell>
          <cell r="L14">
            <v>2579.5005231770833</v>
          </cell>
          <cell r="M14">
            <v>0</v>
          </cell>
          <cell r="N14">
            <v>0</v>
          </cell>
          <cell r="O14">
            <v>0</v>
          </cell>
          <cell r="P14">
            <v>0</v>
          </cell>
          <cell r="Q14">
            <v>772.13599999999997</v>
          </cell>
          <cell r="R14">
            <v>0</v>
          </cell>
          <cell r="S14">
            <v>0</v>
          </cell>
          <cell r="T14">
            <v>0</v>
          </cell>
          <cell r="U14">
            <v>0</v>
          </cell>
          <cell r="V14">
            <v>0</v>
          </cell>
          <cell r="W14">
            <v>0</v>
          </cell>
          <cell r="X14">
            <v>0</v>
          </cell>
          <cell r="Y14">
            <v>0</v>
          </cell>
          <cell r="Z14">
            <v>574.875</v>
          </cell>
          <cell r="AA14">
            <v>0</v>
          </cell>
          <cell r="AB14">
            <v>0</v>
          </cell>
          <cell r="AC14">
            <v>5107.84375</v>
          </cell>
          <cell r="AD14">
            <v>0</v>
          </cell>
          <cell r="AE14">
            <v>0</v>
          </cell>
          <cell r="AF14">
            <v>0</v>
          </cell>
          <cell r="AG14">
            <v>0</v>
          </cell>
          <cell r="AH14">
            <v>11794.7</v>
          </cell>
          <cell r="AI14">
            <v>0</v>
          </cell>
          <cell r="AJ14">
            <v>0</v>
          </cell>
          <cell r="AK14">
            <v>0</v>
          </cell>
          <cell r="AL14">
            <v>0</v>
          </cell>
          <cell r="AM14">
            <v>0</v>
          </cell>
          <cell r="AN14">
            <v>0</v>
          </cell>
          <cell r="AO14">
            <v>0</v>
          </cell>
          <cell r="AP14">
            <v>0</v>
          </cell>
          <cell r="AQ14">
            <v>82.869375000000005</v>
          </cell>
          <cell r="AR14">
            <v>1608.9400799999999</v>
          </cell>
          <cell r="AS14">
            <v>0</v>
          </cell>
          <cell r="AT14">
            <v>0</v>
          </cell>
          <cell r="AU14">
            <v>18331.216237500001</v>
          </cell>
          <cell r="AV14">
            <v>0</v>
          </cell>
          <cell r="AW14">
            <v>284668.38425265631</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row>
        <row r="16">
          <cell r="A16" t="str">
            <v>01210</v>
          </cell>
          <cell r="B16" t="str">
            <v>Padang</v>
          </cell>
          <cell r="C16">
            <v>61216.071624999997</v>
          </cell>
          <cell r="D16">
            <v>0</v>
          </cell>
          <cell r="E16">
            <v>0</v>
          </cell>
          <cell r="F16">
            <v>3915.5138470312504</v>
          </cell>
          <cell r="G16">
            <v>0</v>
          </cell>
          <cell r="H16">
            <v>0</v>
          </cell>
          <cell r="I16">
            <v>416.62874999999997</v>
          </cell>
          <cell r="J16">
            <v>0</v>
          </cell>
          <cell r="K16">
            <v>0</v>
          </cell>
          <cell r="L16">
            <v>990.89043635416658</v>
          </cell>
          <cell r="M16">
            <v>0</v>
          </cell>
          <cell r="N16">
            <v>0</v>
          </cell>
          <cell r="O16">
            <v>0</v>
          </cell>
          <cell r="P16">
            <v>0</v>
          </cell>
          <cell r="Q16">
            <v>92.24199999999999</v>
          </cell>
          <cell r="R16">
            <v>0</v>
          </cell>
          <cell r="S16">
            <v>0</v>
          </cell>
          <cell r="T16">
            <v>0</v>
          </cell>
          <cell r="U16">
            <v>0</v>
          </cell>
          <cell r="V16">
            <v>7594.6562990972225</v>
          </cell>
          <cell r="W16">
            <v>0</v>
          </cell>
          <cell r="X16">
            <v>0</v>
          </cell>
          <cell r="Y16">
            <v>0</v>
          </cell>
          <cell r="Z16">
            <v>0</v>
          </cell>
          <cell r="AA16">
            <v>0</v>
          </cell>
          <cell r="AB16">
            <v>0</v>
          </cell>
          <cell r="AC16">
            <v>44.375</v>
          </cell>
          <cell r="AD16">
            <v>0</v>
          </cell>
          <cell r="AE16">
            <v>0</v>
          </cell>
          <cell r="AF16">
            <v>130.76249999999999</v>
          </cell>
          <cell r="AG16">
            <v>0</v>
          </cell>
          <cell r="AH16">
            <v>19329.887500000001</v>
          </cell>
          <cell r="AI16">
            <v>0</v>
          </cell>
          <cell r="AJ16">
            <v>0</v>
          </cell>
          <cell r="AK16">
            <v>0</v>
          </cell>
          <cell r="AL16">
            <v>82218.993245547928</v>
          </cell>
          <cell r="AM16">
            <v>0</v>
          </cell>
          <cell r="AN16">
            <v>0</v>
          </cell>
          <cell r="AO16">
            <v>0</v>
          </cell>
          <cell r="AP16">
            <v>0</v>
          </cell>
          <cell r="AQ16">
            <v>66.230249999999998</v>
          </cell>
          <cell r="AR16">
            <v>928.36919999999998</v>
          </cell>
          <cell r="AS16">
            <v>0</v>
          </cell>
          <cell r="AT16">
            <v>0</v>
          </cell>
          <cell r="AU16">
            <v>5128.7579999999998</v>
          </cell>
          <cell r="AV16">
            <v>0</v>
          </cell>
          <cell r="AW16">
            <v>182073.37865303052</v>
          </cell>
        </row>
        <row r="17">
          <cell r="A17" t="str">
            <v>01211</v>
          </cell>
          <cell r="B17" t="str">
            <v>Bukittinggi</v>
          </cell>
          <cell r="C17">
            <v>27276.412625000001</v>
          </cell>
          <cell r="D17">
            <v>0</v>
          </cell>
          <cell r="E17">
            <v>0</v>
          </cell>
          <cell r="F17">
            <v>5358.225351770835</v>
          </cell>
          <cell r="G17">
            <v>0</v>
          </cell>
          <cell r="H17">
            <v>0</v>
          </cell>
          <cell r="I17">
            <v>206.28437499999998</v>
          </cell>
          <cell r="J17">
            <v>0</v>
          </cell>
          <cell r="K17">
            <v>0</v>
          </cell>
          <cell r="L17">
            <v>1277.5653171874997</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75.075000000000003</v>
          </cell>
          <cell r="AG17">
            <v>0</v>
          </cell>
          <cell r="AH17">
            <v>0</v>
          </cell>
          <cell r="AI17">
            <v>0</v>
          </cell>
          <cell r="AJ17">
            <v>0</v>
          </cell>
          <cell r="AK17">
            <v>0</v>
          </cell>
          <cell r="AL17">
            <v>74853.485183804165</v>
          </cell>
          <cell r="AM17">
            <v>0</v>
          </cell>
          <cell r="AN17">
            <v>0</v>
          </cell>
          <cell r="AO17">
            <v>0</v>
          </cell>
          <cell r="AP17">
            <v>0</v>
          </cell>
          <cell r="AQ17">
            <v>43.6235</v>
          </cell>
          <cell r="AR17">
            <v>374.70575999999994</v>
          </cell>
          <cell r="AS17">
            <v>0</v>
          </cell>
          <cell r="AT17">
            <v>0</v>
          </cell>
          <cell r="AU17">
            <v>697.00835000000006</v>
          </cell>
          <cell r="AV17">
            <v>0</v>
          </cell>
          <cell r="AW17">
            <v>110162.38546276251</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row>
        <row r="20">
          <cell r="B20" t="str">
            <v>Total Reg. Medan</v>
          </cell>
          <cell r="C20">
            <v>309352.35037500004</v>
          </cell>
          <cell r="D20">
            <v>0</v>
          </cell>
          <cell r="E20">
            <v>0</v>
          </cell>
          <cell r="F20">
            <v>57178.964887447924</v>
          </cell>
          <cell r="G20">
            <v>0</v>
          </cell>
          <cell r="H20">
            <v>0</v>
          </cell>
          <cell r="I20">
            <v>2213.9431250000002</v>
          </cell>
          <cell r="J20">
            <v>808.72</v>
          </cell>
          <cell r="K20">
            <v>0</v>
          </cell>
          <cell r="L20">
            <v>8101.8946266666662</v>
          </cell>
          <cell r="M20">
            <v>0</v>
          </cell>
          <cell r="N20">
            <v>17301.307684166666</v>
          </cell>
          <cell r="O20">
            <v>0</v>
          </cell>
          <cell r="P20">
            <v>45305.002716818177</v>
          </cell>
          <cell r="Q20">
            <v>2752.942</v>
          </cell>
          <cell r="R20">
            <v>0</v>
          </cell>
          <cell r="S20">
            <v>0</v>
          </cell>
          <cell r="T20">
            <v>0</v>
          </cell>
          <cell r="U20">
            <v>436089.4707954888</v>
          </cell>
          <cell r="V20">
            <v>12099.504714982639</v>
          </cell>
          <cell r="W20">
            <v>175040.78899999999</v>
          </cell>
          <cell r="X20">
            <v>197.75</v>
          </cell>
          <cell r="Y20">
            <v>1067245.9692500001</v>
          </cell>
          <cell r="Z20">
            <v>2374.3125</v>
          </cell>
          <cell r="AA20">
            <v>0</v>
          </cell>
          <cell r="AB20">
            <v>0</v>
          </cell>
          <cell r="AC20">
            <v>45833.381249999999</v>
          </cell>
          <cell r="AD20">
            <v>0</v>
          </cell>
          <cell r="AE20">
            <v>26.306249999999999</v>
          </cell>
          <cell r="AF20">
            <v>4795.3125</v>
          </cell>
          <cell r="AG20">
            <v>0</v>
          </cell>
          <cell r="AH20">
            <v>37564.106249999997</v>
          </cell>
          <cell r="AI20">
            <v>0</v>
          </cell>
          <cell r="AJ20">
            <v>0</v>
          </cell>
          <cell r="AK20">
            <v>2.4560806250000003E-3</v>
          </cell>
          <cell r="AL20">
            <v>157072.47842935211</v>
          </cell>
          <cell r="AM20">
            <v>0</v>
          </cell>
          <cell r="AN20">
            <v>0</v>
          </cell>
          <cell r="AO20">
            <v>0</v>
          </cell>
          <cell r="AP20">
            <v>0</v>
          </cell>
          <cell r="AQ20">
            <v>1558.7005750000001</v>
          </cell>
          <cell r="AR20">
            <v>9690.5793599999997</v>
          </cell>
          <cell r="AS20">
            <v>0</v>
          </cell>
          <cell r="AT20">
            <v>0</v>
          </cell>
          <cell r="AU20">
            <v>24156.982587499999</v>
          </cell>
          <cell r="AV20">
            <v>0</v>
          </cell>
          <cell r="AW20">
            <v>2416760.7713335035</v>
          </cell>
        </row>
        <row r="21">
          <cell r="A21" t="str">
            <v>02100</v>
          </cell>
          <cell r="B21" t="str">
            <v>Jakarta  I</v>
          </cell>
          <cell r="C21">
            <v>6265.1949999999997</v>
          </cell>
          <cell r="D21">
            <v>0</v>
          </cell>
          <cell r="E21">
            <v>0</v>
          </cell>
          <cell r="F21">
            <v>16221.592376249999</v>
          </cell>
          <cell r="G21">
            <v>52.357500000000002</v>
          </cell>
          <cell r="H21">
            <v>0</v>
          </cell>
          <cell r="I21">
            <v>263.52125000000001</v>
          </cell>
          <cell r="J21">
            <v>21.527999999999999</v>
          </cell>
          <cell r="K21">
            <v>0</v>
          </cell>
          <cell r="L21">
            <v>404.31272062499994</v>
          </cell>
          <cell r="M21">
            <v>0</v>
          </cell>
          <cell r="N21">
            <v>0</v>
          </cell>
          <cell r="O21">
            <v>3.2613634374999996</v>
          </cell>
          <cell r="P21">
            <v>0</v>
          </cell>
          <cell r="Q21">
            <v>163.482</v>
          </cell>
          <cell r="R21">
            <v>0</v>
          </cell>
          <cell r="S21">
            <v>1604.5790631249999</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96450.710582248474</v>
          </cell>
          <cell r="AK21">
            <v>0</v>
          </cell>
          <cell r="AL21">
            <v>0</v>
          </cell>
          <cell r="AM21">
            <v>5.8500000000000005</v>
          </cell>
          <cell r="AN21">
            <v>195284.75308333352</v>
          </cell>
          <cell r="AO21">
            <v>4.6363636363636358</v>
          </cell>
          <cell r="AP21">
            <v>0</v>
          </cell>
          <cell r="AQ21">
            <v>18.013625000000001</v>
          </cell>
          <cell r="AR21">
            <v>3711.3779999999997</v>
          </cell>
          <cell r="AS21">
            <v>0</v>
          </cell>
          <cell r="AT21">
            <v>0</v>
          </cell>
          <cell r="AU21">
            <v>990.15468749999991</v>
          </cell>
          <cell r="AV21">
            <v>0</v>
          </cell>
          <cell r="AW21">
            <v>321465.32561515586</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row>
        <row r="23">
          <cell r="A23" t="str">
            <v>02110</v>
          </cell>
          <cell r="B23" t="str">
            <v>Karawang</v>
          </cell>
          <cell r="C23">
            <v>19515.784</v>
          </cell>
          <cell r="D23">
            <v>0</v>
          </cell>
          <cell r="E23">
            <v>0</v>
          </cell>
          <cell r="F23">
            <v>1968.4548836979168</v>
          </cell>
          <cell r="G23">
            <v>144.85575</v>
          </cell>
          <cell r="H23">
            <v>0</v>
          </cell>
          <cell r="I23">
            <v>135.31625</v>
          </cell>
          <cell r="J23">
            <v>5.3614999999999995</v>
          </cell>
          <cell r="K23">
            <v>0</v>
          </cell>
          <cell r="L23">
            <v>768.34839624999995</v>
          </cell>
          <cell r="M23">
            <v>0</v>
          </cell>
          <cell r="N23">
            <v>0</v>
          </cell>
          <cell r="O23">
            <v>0.26373104166666667</v>
          </cell>
          <cell r="P23">
            <v>0</v>
          </cell>
          <cell r="Q23">
            <v>39.468999999999994</v>
          </cell>
          <cell r="R23">
            <v>0</v>
          </cell>
          <cell r="S23">
            <v>4127.2993667708324</v>
          </cell>
          <cell r="T23">
            <v>0</v>
          </cell>
          <cell r="U23">
            <v>0</v>
          </cell>
          <cell r="V23">
            <v>0</v>
          </cell>
          <cell r="W23">
            <v>0</v>
          </cell>
          <cell r="X23">
            <v>32.375</v>
          </cell>
          <cell r="Y23">
            <v>0</v>
          </cell>
          <cell r="Z23">
            <v>98.4375</v>
          </cell>
          <cell r="AA23">
            <v>0</v>
          </cell>
          <cell r="AB23">
            <v>180.67500000000001</v>
          </cell>
          <cell r="AC23">
            <v>0</v>
          </cell>
          <cell r="AD23">
            <v>0</v>
          </cell>
          <cell r="AE23">
            <v>0</v>
          </cell>
          <cell r="AF23">
            <v>0</v>
          </cell>
          <cell r="AG23">
            <v>16.40025</v>
          </cell>
          <cell r="AH23">
            <v>0</v>
          </cell>
          <cell r="AI23">
            <v>0</v>
          </cell>
          <cell r="AJ23">
            <v>37304.667143739069</v>
          </cell>
          <cell r="AK23">
            <v>0</v>
          </cell>
          <cell r="AL23">
            <v>0</v>
          </cell>
          <cell r="AM23">
            <v>341.28449999999998</v>
          </cell>
          <cell r="AN23">
            <v>16564.102791666683</v>
          </cell>
          <cell r="AO23">
            <v>0</v>
          </cell>
          <cell r="AP23">
            <v>0</v>
          </cell>
          <cell r="AQ23">
            <v>252.54537500000001</v>
          </cell>
          <cell r="AR23">
            <v>430.81367999999998</v>
          </cell>
          <cell r="AS23">
            <v>0</v>
          </cell>
          <cell r="AT23">
            <v>0</v>
          </cell>
          <cell r="AU23">
            <v>2967.8690624999999</v>
          </cell>
          <cell r="AV23">
            <v>0</v>
          </cell>
          <cell r="AW23">
            <v>84894.323180666179</v>
          </cell>
        </row>
        <row r="24">
          <cell r="A24" t="str">
            <v>02120</v>
          </cell>
          <cell r="B24" t="str">
            <v>Pontianak</v>
          </cell>
          <cell r="C24">
            <v>42626.616124999993</v>
          </cell>
          <cell r="D24">
            <v>0</v>
          </cell>
          <cell r="E24">
            <v>0</v>
          </cell>
          <cell r="F24">
            <v>492.45568046875002</v>
          </cell>
          <cell r="G24">
            <v>0</v>
          </cell>
          <cell r="H24">
            <v>223213.34375875007</v>
          </cell>
          <cell r="I24">
            <v>173.6575</v>
          </cell>
          <cell r="J24">
            <v>0</v>
          </cell>
          <cell r="K24">
            <v>0</v>
          </cell>
          <cell r="L24">
            <v>0</v>
          </cell>
          <cell r="M24">
            <v>0</v>
          </cell>
          <cell r="N24">
            <v>15084.69954802083</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4.125</v>
          </cell>
          <cell r="AG24">
            <v>0</v>
          </cell>
          <cell r="AH24">
            <v>0</v>
          </cell>
          <cell r="AI24">
            <v>0</v>
          </cell>
          <cell r="AJ24">
            <v>0</v>
          </cell>
          <cell r="AK24">
            <v>0</v>
          </cell>
          <cell r="AL24">
            <v>0</v>
          </cell>
          <cell r="AM24">
            <v>0</v>
          </cell>
          <cell r="AN24">
            <v>0</v>
          </cell>
          <cell r="AO24">
            <v>0</v>
          </cell>
          <cell r="AP24">
            <v>0</v>
          </cell>
          <cell r="AQ24">
            <v>0</v>
          </cell>
          <cell r="AR24">
            <v>164.40599999999998</v>
          </cell>
          <cell r="AS24">
            <v>0</v>
          </cell>
          <cell r="AT24">
            <v>0</v>
          </cell>
          <cell r="AU24">
            <v>6788.7903124999993</v>
          </cell>
          <cell r="AV24">
            <v>0</v>
          </cell>
          <cell r="AW24">
            <v>288548.09392473963</v>
          </cell>
        </row>
        <row r="25">
          <cell r="A25" t="str">
            <v>02130</v>
          </cell>
          <cell r="B25" t="str">
            <v>Susu - Psr Minggu</v>
          </cell>
          <cell r="C25">
            <v>0</v>
          </cell>
          <cell r="D25">
            <v>0</v>
          </cell>
          <cell r="E25">
            <v>0</v>
          </cell>
          <cell r="F25">
            <v>0</v>
          </cell>
          <cell r="G25">
            <v>0</v>
          </cell>
          <cell r="H25">
            <v>987833.23378249968</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987833.23378249968</v>
          </cell>
        </row>
        <row r="26">
          <cell r="A26" t="str">
            <v>02200</v>
          </cell>
          <cell r="B26" t="str">
            <v>Jakarta II</v>
          </cell>
          <cell r="C26">
            <v>38449.487874999999</v>
          </cell>
          <cell r="D26">
            <v>56.678325000000001</v>
          </cell>
          <cell r="E26">
            <v>0</v>
          </cell>
          <cell r="F26">
            <v>8196.0930351562492</v>
          </cell>
          <cell r="G26">
            <v>292.32937500000003</v>
          </cell>
          <cell r="H26">
            <v>0</v>
          </cell>
          <cell r="I26">
            <v>990.958125</v>
          </cell>
          <cell r="J26">
            <v>57.612000000000009</v>
          </cell>
          <cell r="K26">
            <v>0</v>
          </cell>
          <cell r="L26">
            <v>1018.3547544791667</v>
          </cell>
          <cell r="M26">
            <v>0</v>
          </cell>
          <cell r="N26">
            <v>0</v>
          </cell>
          <cell r="O26">
            <v>33.914770624999996</v>
          </cell>
          <cell r="P26">
            <v>0</v>
          </cell>
          <cell r="Q26">
            <v>340.38499999999999</v>
          </cell>
          <cell r="R26">
            <v>0</v>
          </cell>
          <cell r="S26">
            <v>3766.0655368749999</v>
          </cell>
          <cell r="T26">
            <v>0</v>
          </cell>
          <cell r="U26">
            <v>0</v>
          </cell>
          <cell r="V26">
            <v>0</v>
          </cell>
          <cell r="W26">
            <v>0</v>
          </cell>
          <cell r="X26">
            <v>276.0625</v>
          </cell>
          <cell r="Y26">
            <v>0</v>
          </cell>
          <cell r="Z26">
            <v>133.875</v>
          </cell>
          <cell r="AA26">
            <v>2740.5</v>
          </cell>
          <cell r="AB26">
            <v>614.8125</v>
          </cell>
          <cell r="AC26">
            <v>0</v>
          </cell>
          <cell r="AD26">
            <v>0</v>
          </cell>
          <cell r="AE26">
            <v>0</v>
          </cell>
          <cell r="AF26">
            <v>0</v>
          </cell>
          <cell r="AG26">
            <v>7044.6149999999998</v>
          </cell>
          <cell r="AH26">
            <v>0</v>
          </cell>
          <cell r="AI26">
            <v>0</v>
          </cell>
          <cell r="AJ26">
            <v>202197.35924762877</v>
          </cell>
          <cell r="AK26">
            <v>0</v>
          </cell>
          <cell r="AL26">
            <v>0</v>
          </cell>
          <cell r="AM26">
            <v>84.860437500000003</v>
          </cell>
          <cell r="AN26">
            <v>81619.277375000092</v>
          </cell>
          <cell r="AO26">
            <v>0</v>
          </cell>
          <cell r="AP26">
            <v>0</v>
          </cell>
          <cell r="AQ26">
            <v>87.525025000000014</v>
          </cell>
          <cell r="AR26">
            <v>5362.9237199999989</v>
          </cell>
          <cell r="AS26">
            <v>0</v>
          </cell>
          <cell r="AT26">
            <v>0</v>
          </cell>
          <cell r="AU26">
            <v>14608.799025</v>
          </cell>
          <cell r="AV26">
            <v>0</v>
          </cell>
          <cell r="AW26">
            <v>367972.48862726428</v>
          </cell>
        </row>
        <row r="27">
          <cell r="A27" t="str">
            <v>02220</v>
          </cell>
          <cell r="B27" t="str">
            <v>Susu - Cileduk</v>
          </cell>
          <cell r="C27">
            <v>0</v>
          </cell>
          <cell r="D27">
            <v>0</v>
          </cell>
          <cell r="E27">
            <v>0</v>
          </cell>
          <cell r="F27">
            <v>0</v>
          </cell>
          <cell r="G27">
            <v>0</v>
          </cell>
          <cell r="H27">
            <v>1179110.3685052083</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1179110.3685052083</v>
          </cell>
        </row>
        <row r="28">
          <cell r="A28" t="str">
            <v>02300</v>
          </cell>
          <cell r="B28" t="str">
            <v>Bogor</v>
          </cell>
          <cell r="C28">
            <v>77412.201874999999</v>
          </cell>
          <cell r="D28">
            <v>93.812399999999997</v>
          </cell>
          <cell r="E28">
            <v>0</v>
          </cell>
          <cell r="F28">
            <v>11512.171835885414</v>
          </cell>
          <cell r="G28">
            <v>307.16399999999999</v>
          </cell>
          <cell r="H28">
            <v>0</v>
          </cell>
          <cell r="I28">
            <v>241.52687499999996</v>
          </cell>
          <cell r="J28">
            <v>64.484250000000003</v>
          </cell>
          <cell r="K28">
            <v>0</v>
          </cell>
          <cell r="L28">
            <v>740.0338507291666</v>
          </cell>
          <cell r="M28">
            <v>0</v>
          </cell>
          <cell r="N28">
            <v>0</v>
          </cell>
          <cell r="O28">
            <v>0</v>
          </cell>
          <cell r="P28">
            <v>0</v>
          </cell>
          <cell r="Q28">
            <v>355.98</v>
          </cell>
          <cell r="R28">
            <v>0</v>
          </cell>
          <cell r="S28">
            <v>4473.1958392708329</v>
          </cell>
          <cell r="T28">
            <v>57.631930000000004</v>
          </cell>
          <cell r="U28">
            <v>0</v>
          </cell>
          <cell r="V28">
            <v>0</v>
          </cell>
          <cell r="W28">
            <v>0</v>
          </cell>
          <cell r="X28">
            <v>0</v>
          </cell>
          <cell r="Y28">
            <v>0</v>
          </cell>
          <cell r="Z28">
            <v>106.3125</v>
          </cell>
          <cell r="AA28">
            <v>2792.82375</v>
          </cell>
          <cell r="AB28">
            <v>394.8125</v>
          </cell>
          <cell r="AC28">
            <v>0</v>
          </cell>
          <cell r="AD28">
            <v>0</v>
          </cell>
          <cell r="AE28">
            <v>0</v>
          </cell>
          <cell r="AF28">
            <v>0</v>
          </cell>
          <cell r="AG28">
            <v>95292.544500000004</v>
          </cell>
          <cell r="AH28">
            <v>0</v>
          </cell>
          <cell r="AI28">
            <v>0</v>
          </cell>
          <cell r="AJ28">
            <v>93817.575434353043</v>
          </cell>
          <cell r="AK28">
            <v>0</v>
          </cell>
          <cell r="AL28">
            <v>0</v>
          </cell>
          <cell r="AM28">
            <v>85.030875000000009</v>
          </cell>
          <cell r="AN28">
            <v>11847.162197916679</v>
          </cell>
          <cell r="AO28">
            <v>0</v>
          </cell>
          <cell r="AP28">
            <v>0</v>
          </cell>
          <cell r="AQ28">
            <v>460.52352500000001</v>
          </cell>
          <cell r="AR28">
            <v>1380.3108</v>
          </cell>
          <cell r="AS28">
            <v>0</v>
          </cell>
          <cell r="AT28">
            <v>0</v>
          </cell>
          <cell r="AU28">
            <v>20513.929124999999</v>
          </cell>
          <cell r="AV28">
            <v>0</v>
          </cell>
          <cell r="AW28">
            <v>321949.22806315508</v>
          </cell>
        </row>
        <row r="29">
          <cell r="A29" t="str">
            <v>02400</v>
          </cell>
          <cell r="B29" t="str">
            <v>Jakarta - HCO</v>
          </cell>
          <cell r="C29">
            <v>2159015.1312500001</v>
          </cell>
          <cell r="D29">
            <v>889.58911250000006</v>
          </cell>
          <cell r="E29">
            <v>0</v>
          </cell>
          <cell r="F29">
            <v>71390.311531458326</v>
          </cell>
          <cell r="G29">
            <v>10951.44375</v>
          </cell>
          <cell r="H29">
            <v>0</v>
          </cell>
          <cell r="I29">
            <v>1777.2749999999999</v>
          </cell>
          <cell r="J29">
            <v>0</v>
          </cell>
          <cell r="K29">
            <v>0</v>
          </cell>
          <cell r="L29">
            <v>272.80431374999995</v>
          </cell>
          <cell r="M29">
            <v>0</v>
          </cell>
          <cell r="N29">
            <v>0</v>
          </cell>
          <cell r="O29">
            <v>2879.5869270833332</v>
          </cell>
          <cell r="P29">
            <v>0</v>
          </cell>
          <cell r="Q29">
            <v>8399.5949999999993</v>
          </cell>
          <cell r="R29">
            <v>0</v>
          </cell>
          <cell r="S29">
            <v>72522.052574270841</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139479.89192092046</v>
          </cell>
          <cell r="AK29">
            <v>0</v>
          </cell>
          <cell r="AL29">
            <v>0</v>
          </cell>
          <cell r="AM29">
            <v>0</v>
          </cell>
          <cell r="AN29">
            <v>0</v>
          </cell>
          <cell r="AO29">
            <v>0</v>
          </cell>
          <cell r="AP29">
            <v>0</v>
          </cell>
          <cell r="AQ29">
            <v>3647.6305000000002</v>
          </cell>
          <cell r="AR29">
            <v>67.161599999999993</v>
          </cell>
          <cell r="AS29">
            <v>0</v>
          </cell>
          <cell r="AT29">
            <v>0</v>
          </cell>
          <cell r="AU29">
            <v>361753.15509999997</v>
          </cell>
          <cell r="AV29">
            <v>0</v>
          </cell>
          <cell r="AW29">
            <v>2833045.628579984</v>
          </cell>
        </row>
        <row r="30">
          <cell r="A30" t="str">
            <v>02500</v>
          </cell>
          <cell r="B30" t="str">
            <v>Palembang</v>
          </cell>
          <cell r="C30">
            <v>152213.05525</v>
          </cell>
          <cell r="D30">
            <v>86.646174999999999</v>
          </cell>
          <cell r="E30">
            <v>0</v>
          </cell>
          <cell r="F30">
            <v>18250.388704479166</v>
          </cell>
          <cell r="G30">
            <v>0</v>
          </cell>
          <cell r="H30">
            <v>0</v>
          </cell>
          <cell r="I30">
            <v>1653.2893749999998</v>
          </cell>
          <cell r="J30">
            <v>2903.5997500000003</v>
          </cell>
          <cell r="K30">
            <v>0</v>
          </cell>
          <cell r="L30">
            <v>7695.1597508333334</v>
          </cell>
          <cell r="M30">
            <v>0</v>
          </cell>
          <cell r="N30">
            <v>0</v>
          </cell>
          <cell r="O30">
            <v>297.1188235416667</v>
          </cell>
          <cell r="P30">
            <v>0</v>
          </cell>
          <cell r="Q30">
            <v>948.42599999999993</v>
          </cell>
          <cell r="R30">
            <v>0</v>
          </cell>
          <cell r="S30">
            <v>0</v>
          </cell>
          <cell r="T30">
            <v>0</v>
          </cell>
          <cell r="U30">
            <v>0</v>
          </cell>
          <cell r="V30">
            <v>17151.806666959321</v>
          </cell>
          <cell r="W30">
            <v>0</v>
          </cell>
          <cell r="X30">
            <v>0</v>
          </cell>
          <cell r="Y30">
            <v>4867.1000000000004</v>
          </cell>
          <cell r="Z30">
            <v>145.6875</v>
          </cell>
          <cell r="AA30">
            <v>4687.2</v>
          </cell>
          <cell r="AB30">
            <v>175.8125</v>
          </cell>
          <cell r="AC30">
            <v>14768.143749999999</v>
          </cell>
          <cell r="AD30">
            <v>0</v>
          </cell>
          <cell r="AE30">
            <v>347.31875000000002</v>
          </cell>
          <cell r="AF30">
            <v>206.66249999999999</v>
          </cell>
          <cell r="AG30">
            <v>0</v>
          </cell>
          <cell r="AH30">
            <v>2662.3125</v>
          </cell>
          <cell r="AI30">
            <v>0</v>
          </cell>
          <cell r="AJ30">
            <v>0</v>
          </cell>
          <cell r="AK30">
            <v>0</v>
          </cell>
          <cell r="AL30">
            <v>115815.12573075626</v>
          </cell>
          <cell r="AM30">
            <v>0</v>
          </cell>
          <cell r="AN30">
            <v>0</v>
          </cell>
          <cell r="AO30">
            <v>0</v>
          </cell>
          <cell r="AP30">
            <v>0</v>
          </cell>
          <cell r="AQ30">
            <v>1176.0835</v>
          </cell>
          <cell r="AR30">
            <v>4605.4667999999992</v>
          </cell>
          <cell r="AS30">
            <v>0</v>
          </cell>
          <cell r="AT30">
            <v>0</v>
          </cell>
          <cell r="AU30">
            <v>18652.947581250002</v>
          </cell>
          <cell r="AV30">
            <v>0</v>
          </cell>
          <cell r="AW30">
            <v>369309.35160781979</v>
          </cell>
        </row>
        <row r="31">
          <cell r="A31" t="str">
            <v>02501</v>
          </cell>
          <cell r="B31" t="str">
            <v>Pangkal Pinang</v>
          </cell>
          <cell r="C31">
            <v>64800.588374999992</v>
          </cell>
          <cell r="D31">
            <v>0</v>
          </cell>
          <cell r="E31">
            <v>0</v>
          </cell>
          <cell r="F31">
            <v>2365.7347540625005</v>
          </cell>
          <cell r="G31">
            <v>0</v>
          </cell>
          <cell r="H31">
            <v>0</v>
          </cell>
          <cell r="I31">
            <v>858.74062499999991</v>
          </cell>
          <cell r="J31">
            <v>2322.9654999999998</v>
          </cell>
          <cell r="K31">
            <v>0</v>
          </cell>
          <cell r="L31">
            <v>1180.1945253124998</v>
          </cell>
          <cell r="M31">
            <v>0</v>
          </cell>
          <cell r="N31">
            <v>0</v>
          </cell>
          <cell r="O31">
            <v>0</v>
          </cell>
          <cell r="P31">
            <v>0</v>
          </cell>
          <cell r="Q31">
            <v>0</v>
          </cell>
          <cell r="R31">
            <v>0</v>
          </cell>
          <cell r="S31">
            <v>0</v>
          </cell>
          <cell r="T31">
            <v>0</v>
          </cell>
          <cell r="U31">
            <v>0</v>
          </cell>
          <cell r="V31">
            <v>0</v>
          </cell>
          <cell r="W31">
            <v>0</v>
          </cell>
          <cell r="X31">
            <v>299.6875</v>
          </cell>
          <cell r="Y31">
            <v>0</v>
          </cell>
          <cell r="Z31">
            <v>0</v>
          </cell>
          <cell r="AA31">
            <v>0</v>
          </cell>
          <cell r="AB31">
            <v>0</v>
          </cell>
          <cell r="AC31">
            <v>0</v>
          </cell>
          <cell r="AD31">
            <v>0</v>
          </cell>
          <cell r="AE31">
            <v>1329.0374999999999</v>
          </cell>
          <cell r="AF31">
            <v>88.6875</v>
          </cell>
          <cell r="AG31">
            <v>0</v>
          </cell>
          <cell r="AH31">
            <v>0</v>
          </cell>
          <cell r="AI31">
            <v>0</v>
          </cell>
          <cell r="AJ31">
            <v>0</v>
          </cell>
          <cell r="AK31">
            <v>0</v>
          </cell>
          <cell r="AL31">
            <v>45545.673942233756</v>
          </cell>
          <cell r="AM31">
            <v>0</v>
          </cell>
          <cell r="AN31">
            <v>0</v>
          </cell>
          <cell r="AO31">
            <v>0</v>
          </cell>
          <cell r="AP31">
            <v>0</v>
          </cell>
          <cell r="AQ31">
            <v>61.103962500000002</v>
          </cell>
          <cell r="AR31">
            <v>780.89351999999997</v>
          </cell>
          <cell r="AS31">
            <v>0</v>
          </cell>
          <cell r="AT31">
            <v>0</v>
          </cell>
          <cell r="AU31">
            <v>2613.6515625000002</v>
          </cell>
          <cell r="AV31">
            <v>0</v>
          </cell>
          <cell r="AW31">
            <v>122246.95926660877</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row>
        <row r="34">
          <cell r="A34" t="str">
            <v>02510</v>
          </cell>
          <cell r="B34" t="str">
            <v>Jambi</v>
          </cell>
          <cell r="C34">
            <v>41379.459125000001</v>
          </cell>
          <cell r="D34">
            <v>0</v>
          </cell>
          <cell r="E34">
            <v>0</v>
          </cell>
          <cell r="F34">
            <v>9371.6653667708342</v>
          </cell>
          <cell r="G34">
            <v>0</v>
          </cell>
          <cell r="H34">
            <v>0</v>
          </cell>
          <cell r="I34">
            <v>1416.3918749999998</v>
          </cell>
          <cell r="J34">
            <v>2052.6913749999999</v>
          </cell>
          <cell r="K34">
            <v>0</v>
          </cell>
          <cell r="L34">
            <v>2116.7198486979164</v>
          </cell>
          <cell r="M34">
            <v>0</v>
          </cell>
          <cell r="N34">
            <v>0</v>
          </cell>
          <cell r="O34">
            <v>39.295925208333337</v>
          </cell>
          <cell r="P34">
            <v>0</v>
          </cell>
          <cell r="Q34">
            <v>620.23</v>
          </cell>
          <cell r="R34">
            <v>0</v>
          </cell>
          <cell r="S34">
            <v>0</v>
          </cell>
          <cell r="T34">
            <v>0</v>
          </cell>
          <cell r="U34">
            <v>505551.60655689577</v>
          </cell>
          <cell r="V34">
            <v>0</v>
          </cell>
          <cell r="W34">
            <v>0</v>
          </cell>
          <cell r="X34">
            <v>0</v>
          </cell>
          <cell r="Y34">
            <v>0</v>
          </cell>
          <cell r="Z34">
            <v>0</v>
          </cell>
          <cell r="AA34">
            <v>0</v>
          </cell>
          <cell r="AB34">
            <v>585.24374999999998</v>
          </cell>
          <cell r="AC34">
            <v>937.91250000000002</v>
          </cell>
          <cell r="AD34">
            <v>0</v>
          </cell>
          <cell r="AE34">
            <v>552.8125</v>
          </cell>
          <cell r="AF34">
            <v>185.625</v>
          </cell>
          <cell r="AG34">
            <v>0</v>
          </cell>
          <cell r="AH34">
            <v>0</v>
          </cell>
          <cell r="AI34">
            <v>0</v>
          </cell>
          <cell r="AJ34">
            <v>0</v>
          </cell>
          <cell r="AK34">
            <v>0</v>
          </cell>
          <cell r="AL34">
            <v>0</v>
          </cell>
          <cell r="AM34">
            <v>0</v>
          </cell>
          <cell r="AN34">
            <v>0</v>
          </cell>
          <cell r="AO34">
            <v>0</v>
          </cell>
          <cell r="AP34">
            <v>0</v>
          </cell>
          <cell r="AQ34">
            <v>358.89856250000003</v>
          </cell>
          <cell r="AR34">
            <v>2574.2481599999996</v>
          </cell>
          <cell r="AS34">
            <v>0</v>
          </cell>
          <cell r="AT34">
            <v>0</v>
          </cell>
          <cell r="AU34">
            <v>2656.3447187500001</v>
          </cell>
          <cell r="AV34">
            <v>0</v>
          </cell>
          <cell r="AW34">
            <v>570399.14526382287</v>
          </cell>
        </row>
        <row r="35">
          <cell r="A35" t="str">
            <v>02511</v>
          </cell>
          <cell r="B35" t="str">
            <v>Muara Bungo</v>
          </cell>
          <cell r="C35">
            <v>19692.676499999998</v>
          </cell>
          <cell r="D35">
            <v>0</v>
          </cell>
          <cell r="E35">
            <v>0</v>
          </cell>
          <cell r="F35">
            <v>2062.3969922395831</v>
          </cell>
          <cell r="G35">
            <v>0</v>
          </cell>
          <cell r="H35">
            <v>0</v>
          </cell>
          <cell r="I35">
            <v>1620.9812499999998</v>
          </cell>
          <cell r="J35">
            <v>1047.817875</v>
          </cell>
          <cell r="K35">
            <v>0</v>
          </cell>
          <cell r="L35">
            <v>960.54918744791644</v>
          </cell>
          <cell r="M35">
            <v>0</v>
          </cell>
          <cell r="N35">
            <v>0</v>
          </cell>
          <cell r="O35">
            <v>0</v>
          </cell>
          <cell r="P35">
            <v>0</v>
          </cell>
          <cell r="Q35">
            <v>0</v>
          </cell>
          <cell r="R35">
            <v>0</v>
          </cell>
          <cell r="S35">
            <v>0</v>
          </cell>
          <cell r="T35">
            <v>0</v>
          </cell>
          <cell r="U35">
            <v>161183.29890351871</v>
          </cell>
          <cell r="V35">
            <v>0</v>
          </cell>
          <cell r="W35">
            <v>0</v>
          </cell>
          <cell r="X35">
            <v>0</v>
          </cell>
          <cell r="Y35">
            <v>0</v>
          </cell>
          <cell r="Z35">
            <v>0</v>
          </cell>
          <cell r="AA35">
            <v>0</v>
          </cell>
          <cell r="AB35">
            <v>142.5</v>
          </cell>
          <cell r="AC35">
            <v>2504.5687499999999</v>
          </cell>
          <cell r="AD35">
            <v>0</v>
          </cell>
          <cell r="AE35">
            <v>2745.7624999999998</v>
          </cell>
          <cell r="AF35">
            <v>425.7</v>
          </cell>
          <cell r="AG35">
            <v>0</v>
          </cell>
          <cell r="AH35">
            <v>3763.1624999999999</v>
          </cell>
          <cell r="AI35">
            <v>0</v>
          </cell>
          <cell r="AJ35">
            <v>0</v>
          </cell>
          <cell r="AK35">
            <v>0</v>
          </cell>
          <cell r="AL35">
            <v>0</v>
          </cell>
          <cell r="AM35">
            <v>0</v>
          </cell>
          <cell r="AN35">
            <v>0</v>
          </cell>
          <cell r="AO35">
            <v>0</v>
          </cell>
          <cell r="AP35">
            <v>0</v>
          </cell>
          <cell r="AQ35">
            <v>97.485500000000002</v>
          </cell>
          <cell r="AR35">
            <v>2149.7308799999996</v>
          </cell>
          <cell r="AS35">
            <v>0</v>
          </cell>
          <cell r="AT35">
            <v>0</v>
          </cell>
          <cell r="AU35">
            <v>385.22775000000001</v>
          </cell>
          <cell r="AV35">
            <v>0</v>
          </cell>
          <cell r="AW35">
            <v>198781.85858820623</v>
          </cell>
        </row>
        <row r="36">
          <cell r="A36" t="str">
            <v>02520</v>
          </cell>
          <cell r="B36" t="str">
            <v>Bengkulu</v>
          </cell>
          <cell r="C36">
            <v>43015.044374999998</v>
          </cell>
          <cell r="D36">
            <v>0</v>
          </cell>
          <cell r="E36">
            <v>0</v>
          </cell>
          <cell r="F36">
            <v>4856.7004719791667</v>
          </cell>
          <cell r="G36">
            <v>0</v>
          </cell>
          <cell r="H36">
            <v>0</v>
          </cell>
          <cell r="I36">
            <v>1282.7631249999999</v>
          </cell>
          <cell r="J36">
            <v>3669.7171249999997</v>
          </cell>
          <cell r="K36">
            <v>0</v>
          </cell>
          <cell r="L36">
            <v>2120.6249625</v>
          </cell>
          <cell r="M36">
            <v>0</v>
          </cell>
          <cell r="N36">
            <v>0</v>
          </cell>
          <cell r="O36">
            <v>0</v>
          </cell>
          <cell r="P36">
            <v>0</v>
          </cell>
          <cell r="Q36">
            <v>1093.9389999999999</v>
          </cell>
          <cell r="R36">
            <v>0</v>
          </cell>
          <cell r="S36">
            <v>0</v>
          </cell>
          <cell r="T36">
            <v>0</v>
          </cell>
          <cell r="U36">
            <v>342893.02685741463</v>
          </cell>
          <cell r="V36">
            <v>0</v>
          </cell>
          <cell r="W36">
            <v>267882.56800000003</v>
          </cell>
          <cell r="X36">
            <v>0</v>
          </cell>
          <cell r="Y36">
            <v>0</v>
          </cell>
          <cell r="Z36">
            <v>0</v>
          </cell>
          <cell r="AA36">
            <v>0</v>
          </cell>
          <cell r="AB36">
            <v>493.55</v>
          </cell>
          <cell r="AC36">
            <v>265.89375000000001</v>
          </cell>
          <cell r="AD36">
            <v>0</v>
          </cell>
          <cell r="AE36">
            <v>19.0625</v>
          </cell>
          <cell r="AF36">
            <v>0</v>
          </cell>
          <cell r="AG36">
            <v>0</v>
          </cell>
          <cell r="AH36">
            <v>255</v>
          </cell>
          <cell r="AI36">
            <v>0</v>
          </cell>
          <cell r="AJ36">
            <v>0</v>
          </cell>
          <cell r="AK36">
            <v>0</v>
          </cell>
          <cell r="AL36">
            <v>0</v>
          </cell>
          <cell r="AM36">
            <v>0</v>
          </cell>
          <cell r="AN36">
            <v>0</v>
          </cell>
          <cell r="AO36">
            <v>0</v>
          </cell>
          <cell r="AP36">
            <v>0</v>
          </cell>
          <cell r="AQ36">
            <v>356.49146250000001</v>
          </cell>
          <cell r="AR36">
            <v>2350.8658799999998</v>
          </cell>
          <cell r="AS36">
            <v>0</v>
          </cell>
          <cell r="AT36">
            <v>0</v>
          </cell>
          <cell r="AU36">
            <v>2265.3139000000001</v>
          </cell>
          <cell r="AV36">
            <v>0</v>
          </cell>
          <cell r="AW36">
            <v>672820.56140939379</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row>
        <row r="38">
          <cell r="A38" t="str">
            <v>02530</v>
          </cell>
          <cell r="B38" t="str">
            <v>Lampung</v>
          </cell>
          <cell r="C38">
            <v>77324.771999999997</v>
          </cell>
          <cell r="D38">
            <v>254.07525000000004</v>
          </cell>
          <cell r="E38">
            <v>0</v>
          </cell>
          <cell r="F38">
            <v>14394.467892968751</v>
          </cell>
          <cell r="G38">
            <v>0</v>
          </cell>
          <cell r="H38">
            <v>0</v>
          </cell>
          <cell r="I38">
            <v>1208.8587499999999</v>
          </cell>
          <cell r="J38">
            <v>1411.3826249999997</v>
          </cell>
          <cell r="K38">
            <v>0</v>
          </cell>
          <cell r="L38">
            <v>2493.3804098437499</v>
          </cell>
          <cell r="M38">
            <v>0</v>
          </cell>
          <cell r="N38">
            <v>0</v>
          </cell>
          <cell r="O38">
            <v>0</v>
          </cell>
          <cell r="P38">
            <v>0</v>
          </cell>
          <cell r="Q38">
            <v>1502.6569999999999</v>
          </cell>
          <cell r="R38">
            <v>0</v>
          </cell>
          <cell r="S38">
            <v>0</v>
          </cell>
          <cell r="T38">
            <v>0</v>
          </cell>
          <cell r="U38">
            <v>0</v>
          </cell>
          <cell r="V38">
            <v>8132.5038214211318</v>
          </cell>
          <cell r="W38">
            <v>0</v>
          </cell>
          <cell r="X38">
            <v>0</v>
          </cell>
          <cell r="Y38">
            <v>514.54999999999995</v>
          </cell>
          <cell r="Z38">
            <v>0</v>
          </cell>
          <cell r="AA38">
            <v>0</v>
          </cell>
          <cell r="AB38">
            <v>0</v>
          </cell>
          <cell r="AC38">
            <v>18742.918750000001</v>
          </cell>
          <cell r="AD38">
            <v>0</v>
          </cell>
          <cell r="AE38">
            <v>64.8125</v>
          </cell>
          <cell r="AF38">
            <v>0</v>
          </cell>
          <cell r="AG38">
            <v>0</v>
          </cell>
          <cell r="AH38">
            <v>0</v>
          </cell>
          <cell r="AI38">
            <v>0</v>
          </cell>
          <cell r="AJ38">
            <v>0</v>
          </cell>
          <cell r="AK38">
            <v>0</v>
          </cell>
          <cell r="AL38">
            <v>75784.606642177081</v>
          </cell>
          <cell r="AM38">
            <v>0</v>
          </cell>
          <cell r="AN38">
            <v>0</v>
          </cell>
          <cell r="AO38">
            <v>0</v>
          </cell>
          <cell r="AP38">
            <v>0</v>
          </cell>
          <cell r="AQ38">
            <v>443.95049999999998</v>
          </cell>
          <cell r="AR38">
            <v>1821.7583999999999</v>
          </cell>
          <cell r="AS38">
            <v>0</v>
          </cell>
          <cell r="AT38">
            <v>0</v>
          </cell>
          <cell r="AU38">
            <v>13217.284878124998</v>
          </cell>
          <cell r="AV38">
            <v>0</v>
          </cell>
          <cell r="AW38">
            <v>217311.97941953572</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row>
        <row r="42">
          <cell r="B42" t="str">
            <v>Total Reg Jakarta</v>
          </cell>
          <cell r="C42">
            <v>2741710.0117500001</v>
          </cell>
          <cell r="D42">
            <v>1380.8012625000001</v>
          </cell>
          <cell r="E42">
            <v>0</v>
          </cell>
          <cell r="F42">
            <v>161082.43352541665</v>
          </cell>
          <cell r="G42">
            <v>11748.150375000001</v>
          </cell>
          <cell r="H42">
            <v>2390156.9460464581</v>
          </cell>
          <cell r="I42">
            <v>11623.279999999997</v>
          </cell>
          <cell r="J42">
            <v>13557.16</v>
          </cell>
          <cell r="K42">
            <v>0</v>
          </cell>
          <cell r="L42">
            <v>19770.48272046875</v>
          </cell>
          <cell r="M42">
            <v>0</v>
          </cell>
          <cell r="N42">
            <v>15084.69954802083</v>
          </cell>
          <cell r="O42">
            <v>3253.4415409374997</v>
          </cell>
          <cell r="P42">
            <v>0</v>
          </cell>
          <cell r="Q42">
            <v>13464.162999999999</v>
          </cell>
          <cell r="R42">
            <v>0</v>
          </cell>
          <cell r="S42">
            <v>86493.19238031251</v>
          </cell>
          <cell r="T42">
            <v>57.631930000000004</v>
          </cell>
          <cell r="U42">
            <v>1009627.9323178291</v>
          </cell>
          <cell r="V42">
            <v>25284.310488380452</v>
          </cell>
          <cell r="W42">
            <v>267882.56800000003</v>
          </cell>
          <cell r="X42">
            <v>608.125</v>
          </cell>
          <cell r="Y42">
            <v>5381.6500000000005</v>
          </cell>
          <cell r="Z42">
            <v>484.3125</v>
          </cell>
          <cell r="AA42">
            <v>10220.52375</v>
          </cell>
          <cell r="AB42">
            <v>2587.40625</v>
          </cell>
          <cell r="AC42">
            <v>37219.4375</v>
          </cell>
          <cell r="AD42">
            <v>0</v>
          </cell>
          <cell r="AE42">
            <v>5058.8062499999996</v>
          </cell>
          <cell r="AF42">
            <v>910.8</v>
          </cell>
          <cell r="AG42">
            <v>102353.55975</v>
          </cell>
          <cell r="AH42">
            <v>6680.4750000000004</v>
          </cell>
          <cell r="AI42">
            <v>0</v>
          </cell>
          <cell r="AJ42">
            <v>569250.20432888973</v>
          </cell>
          <cell r="AK42">
            <v>0</v>
          </cell>
          <cell r="AL42">
            <v>237145.40631516709</v>
          </cell>
          <cell r="AM42">
            <v>517.02581250000003</v>
          </cell>
          <cell r="AN42">
            <v>305315.29544791696</v>
          </cell>
          <cell r="AO42">
            <v>4.6363636363636358</v>
          </cell>
          <cell r="AP42">
            <v>0</v>
          </cell>
          <cell r="AQ42">
            <v>6960.2515375000003</v>
          </cell>
          <cell r="AR42">
            <v>25399.957439999995</v>
          </cell>
          <cell r="AS42">
            <v>0</v>
          </cell>
          <cell r="AT42">
            <v>0</v>
          </cell>
          <cell r="AU42">
            <v>447413.46770312497</v>
          </cell>
          <cell r="AV42">
            <v>0</v>
          </cell>
          <cell r="AW42">
            <v>8535688.5458340608</v>
          </cell>
        </row>
        <row r="43">
          <cell r="A43" t="str">
            <v>03100</v>
          </cell>
          <cell r="B43" t="str">
            <v>Bandung</v>
          </cell>
          <cell r="C43">
            <v>343829.68256249995</v>
          </cell>
          <cell r="D43">
            <v>179.80710000000002</v>
          </cell>
          <cell r="E43">
            <v>0</v>
          </cell>
          <cell r="F43">
            <v>28080.911252708338</v>
          </cell>
          <cell r="G43">
            <v>949.41600000000005</v>
          </cell>
          <cell r="H43">
            <v>0</v>
          </cell>
          <cell r="I43">
            <v>401.38187499999998</v>
          </cell>
          <cell r="J43">
            <v>169.79000000000002</v>
          </cell>
          <cell r="K43">
            <v>0</v>
          </cell>
          <cell r="L43">
            <v>0</v>
          </cell>
          <cell r="M43">
            <v>0</v>
          </cell>
          <cell r="N43">
            <v>0</v>
          </cell>
          <cell r="O43">
            <v>126.59089999999999</v>
          </cell>
          <cell r="P43">
            <v>0</v>
          </cell>
          <cell r="Q43">
            <v>2024.7389999999998</v>
          </cell>
          <cell r="R43">
            <v>0</v>
          </cell>
          <cell r="S43">
            <v>0</v>
          </cell>
          <cell r="T43">
            <v>0</v>
          </cell>
          <cell r="U43">
            <v>0</v>
          </cell>
          <cell r="V43">
            <v>0</v>
          </cell>
          <cell r="W43">
            <v>0</v>
          </cell>
          <cell r="X43">
            <v>8.75</v>
          </cell>
          <cell r="Y43">
            <v>0</v>
          </cell>
          <cell r="Z43">
            <v>0</v>
          </cell>
          <cell r="AA43">
            <v>2343.6</v>
          </cell>
          <cell r="AB43">
            <v>0</v>
          </cell>
          <cell r="AC43">
            <v>0</v>
          </cell>
          <cell r="AD43">
            <v>0</v>
          </cell>
          <cell r="AE43">
            <v>0</v>
          </cell>
          <cell r="AF43">
            <v>111.375</v>
          </cell>
          <cell r="AG43">
            <v>8834.8590000000004</v>
          </cell>
          <cell r="AH43">
            <v>0</v>
          </cell>
          <cell r="AI43">
            <v>0</v>
          </cell>
          <cell r="AJ43">
            <v>31360.133932914967</v>
          </cell>
          <cell r="AK43">
            <v>0</v>
          </cell>
          <cell r="AL43">
            <v>0</v>
          </cell>
          <cell r="AM43">
            <v>72.930374999999998</v>
          </cell>
          <cell r="AN43">
            <v>0</v>
          </cell>
          <cell r="AO43">
            <v>0</v>
          </cell>
          <cell r="AP43">
            <v>0</v>
          </cell>
          <cell r="AQ43">
            <v>660.62874999999997</v>
          </cell>
          <cell r="AR43">
            <v>1827.3551999999997</v>
          </cell>
          <cell r="AS43">
            <v>0</v>
          </cell>
          <cell r="AT43">
            <v>0</v>
          </cell>
          <cell r="AU43">
            <v>105345.14787812502</v>
          </cell>
          <cell r="AV43">
            <v>0</v>
          </cell>
          <cell r="AW43">
            <v>526327.0988262482</v>
          </cell>
        </row>
        <row r="44">
          <cell r="A44" t="str">
            <v>03110</v>
          </cell>
          <cell r="B44" t="str">
            <v>Susu-Bandung</v>
          </cell>
          <cell r="C44">
            <v>0</v>
          </cell>
          <cell r="D44">
            <v>0</v>
          </cell>
          <cell r="E44">
            <v>0</v>
          </cell>
          <cell r="F44">
            <v>0</v>
          </cell>
          <cell r="G44">
            <v>0</v>
          </cell>
          <cell r="H44">
            <v>1151329.3788308334</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1151329.3788308334</v>
          </cell>
        </row>
        <row r="45">
          <cell r="A45" t="str">
            <v>03120</v>
          </cell>
          <cell r="B45" t="str">
            <v>Tasikmalaya</v>
          </cell>
          <cell r="C45">
            <v>24182.761749999998</v>
          </cell>
          <cell r="D45">
            <v>0</v>
          </cell>
          <cell r="E45">
            <v>0</v>
          </cell>
          <cell r="F45">
            <v>5223.7536602083346</v>
          </cell>
          <cell r="G45">
            <v>101.22450000000001</v>
          </cell>
          <cell r="H45">
            <v>0</v>
          </cell>
          <cell r="I45">
            <v>383.20124999999996</v>
          </cell>
          <cell r="J45">
            <v>63.637625</v>
          </cell>
          <cell r="K45">
            <v>0</v>
          </cell>
          <cell r="L45">
            <v>0</v>
          </cell>
          <cell r="M45">
            <v>0</v>
          </cell>
          <cell r="N45">
            <v>0</v>
          </cell>
          <cell r="O45">
            <v>4.7471587500000005</v>
          </cell>
          <cell r="P45">
            <v>0</v>
          </cell>
          <cell r="Q45">
            <v>519.78899999999999</v>
          </cell>
          <cell r="R45">
            <v>0</v>
          </cell>
          <cell r="S45">
            <v>0</v>
          </cell>
          <cell r="T45">
            <v>0</v>
          </cell>
          <cell r="U45">
            <v>0</v>
          </cell>
          <cell r="V45">
            <v>0</v>
          </cell>
          <cell r="W45">
            <v>0</v>
          </cell>
          <cell r="X45">
            <v>0.4375</v>
          </cell>
          <cell r="Y45">
            <v>0</v>
          </cell>
          <cell r="Z45">
            <v>27.5625</v>
          </cell>
          <cell r="AA45">
            <v>4715.55</v>
          </cell>
          <cell r="AB45">
            <v>0</v>
          </cell>
          <cell r="AC45">
            <v>0</v>
          </cell>
          <cell r="AD45">
            <v>0</v>
          </cell>
          <cell r="AE45">
            <v>0</v>
          </cell>
          <cell r="AF45">
            <v>280.91250000000002</v>
          </cell>
          <cell r="AG45">
            <v>2214.2835</v>
          </cell>
          <cell r="AH45">
            <v>0</v>
          </cell>
          <cell r="AI45">
            <v>0</v>
          </cell>
          <cell r="AJ45">
            <v>65400.398063879591</v>
          </cell>
          <cell r="AK45">
            <v>0</v>
          </cell>
          <cell r="AL45">
            <v>0</v>
          </cell>
          <cell r="AM45">
            <v>122.19974999999999</v>
          </cell>
          <cell r="AN45">
            <v>0</v>
          </cell>
          <cell r="AO45">
            <v>0</v>
          </cell>
          <cell r="AP45">
            <v>0</v>
          </cell>
          <cell r="AQ45">
            <v>36.271200000000007</v>
          </cell>
          <cell r="AR45">
            <v>513.36647999999991</v>
          </cell>
          <cell r="AS45">
            <v>18955.739082636417</v>
          </cell>
          <cell r="AT45">
            <v>0</v>
          </cell>
          <cell r="AU45">
            <v>3063.604559375</v>
          </cell>
          <cell r="AV45">
            <v>0</v>
          </cell>
          <cell r="AW45">
            <v>125809.44007984933</v>
          </cell>
        </row>
        <row r="46">
          <cell r="A46" t="str">
            <v>03130</v>
          </cell>
          <cell r="B46" t="str">
            <v>Sukabumi</v>
          </cell>
          <cell r="C46">
            <v>21133.139375000002</v>
          </cell>
          <cell r="D46">
            <v>5.8632750000000007</v>
          </cell>
          <cell r="E46">
            <v>0</v>
          </cell>
          <cell r="F46">
            <v>1171.9363573437499</v>
          </cell>
          <cell r="G46">
            <v>0</v>
          </cell>
          <cell r="H46">
            <v>0</v>
          </cell>
          <cell r="I46">
            <v>264.92062499999997</v>
          </cell>
          <cell r="J46">
            <v>41.96425</v>
          </cell>
          <cell r="K46">
            <v>0</v>
          </cell>
          <cell r="L46">
            <v>0</v>
          </cell>
          <cell r="M46">
            <v>0</v>
          </cell>
          <cell r="N46">
            <v>0</v>
          </cell>
          <cell r="O46">
            <v>15.823862499999999</v>
          </cell>
          <cell r="P46">
            <v>23945.738257727273</v>
          </cell>
          <cell r="Q46">
            <v>214.06299999999999</v>
          </cell>
          <cell r="R46">
            <v>0</v>
          </cell>
          <cell r="S46">
            <v>0</v>
          </cell>
          <cell r="T46">
            <v>0</v>
          </cell>
          <cell r="U46">
            <v>0</v>
          </cell>
          <cell r="V46">
            <v>0</v>
          </cell>
          <cell r="W46">
            <v>0</v>
          </cell>
          <cell r="X46">
            <v>17.5</v>
          </cell>
          <cell r="Y46">
            <v>0</v>
          </cell>
          <cell r="Z46">
            <v>45.674999999999997</v>
          </cell>
          <cell r="AA46">
            <v>11597.04</v>
          </cell>
          <cell r="AB46">
            <v>0</v>
          </cell>
          <cell r="AC46">
            <v>0</v>
          </cell>
          <cell r="AD46">
            <v>0</v>
          </cell>
          <cell r="AE46">
            <v>0</v>
          </cell>
          <cell r="AF46">
            <v>470.66250000000002</v>
          </cell>
          <cell r="AG46">
            <v>74405.717999999993</v>
          </cell>
          <cell r="AH46">
            <v>0</v>
          </cell>
          <cell r="AI46">
            <v>0</v>
          </cell>
          <cell r="AJ46">
            <v>0</v>
          </cell>
          <cell r="AK46">
            <v>0</v>
          </cell>
          <cell r="AL46">
            <v>0</v>
          </cell>
          <cell r="AM46">
            <v>97.966687500000006</v>
          </cell>
          <cell r="AN46">
            <v>5625.0879166666718</v>
          </cell>
          <cell r="AO46">
            <v>0</v>
          </cell>
          <cell r="AP46">
            <v>0</v>
          </cell>
          <cell r="AQ46">
            <v>61.269550000000002</v>
          </cell>
          <cell r="AR46">
            <v>861.13764000000003</v>
          </cell>
          <cell r="AS46">
            <v>0</v>
          </cell>
          <cell r="AT46">
            <v>0</v>
          </cell>
          <cell r="AU46">
            <v>2103.7383875</v>
          </cell>
          <cell r="AV46">
            <v>0</v>
          </cell>
          <cell r="AW46">
            <v>142079.2446842377</v>
          </cell>
        </row>
        <row r="47">
          <cell r="A47" t="str">
            <v>03200</v>
          </cell>
          <cell r="B47" t="str">
            <v>Cirebon</v>
          </cell>
          <cell r="C47">
            <v>61307.761625000006</v>
          </cell>
          <cell r="D47">
            <v>4.2345874999999999</v>
          </cell>
          <cell r="E47">
            <v>0</v>
          </cell>
          <cell r="F47">
            <v>3395.997075312499</v>
          </cell>
          <cell r="G47">
            <v>441.83912500000002</v>
          </cell>
          <cell r="H47">
            <v>0</v>
          </cell>
          <cell r="I47">
            <v>135.16187499999998</v>
          </cell>
          <cell r="J47">
            <v>10.335625</v>
          </cell>
          <cell r="K47">
            <v>0</v>
          </cell>
          <cell r="L47">
            <v>0</v>
          </cell>
          <cell r="M47">
            <v>0</v>
          </cell>
          <cell r="N47">
            <v>0</v>
          </cell>
          <cell r="O47">
            <v>1300.9852285416666</v>
          </cell>
          <cell r="P47">
            <v>0</v>
          </cell>
          <cell r="Q47">
            <v>982.68200000000002</v>
          </cell>
          <cell r="R47">
            <v>0</v>
          </cell>
          <cell r="S47">
            <v>0</v>
          </cell>
          <cell r="T47">
            <v>0</v>
          </cell>
          <cell r="U47">
            <v>0</v>
          </cell>
          <cell r="V47">
            <v>0</v>
          </cell>
          <cell r="W47">
            <v>0</v>
          </cell>
          <cell r="X47">
            <v>0</v>
          </cell>
          <cell r="Y47">
            <v>0</v>
          </cell>
          <cell r="Z47">
            <v>0</v>
          </cell>
          <cell r="AA47">
            <v>10344.6</v>
          </cell>
          <cell r="AB47">
            <v>0</v>
          </cell>
          <cell r="AC47">
            <v>0</v>
          </cell>
          <cell r="AD47">
            <v>0</v>
          </cell>
          <cell r="AE47">
            <v>0</v>
          </cell>
          <cell r="AF47">
            <v>0</v>
          </cell>
          <cell r="AG47">
            <v>590737.005</v>
          </cell>
          <cell r="AH47">
            <v>0</v>
          </cell>
          <cell r="AI47">
            <v>0</v>
          </cell>
          <cell r="AJ47">
            <v>0</v>
          </cell>
          <cell r="AK47">
            <v>0</v>
          </cell>
          <cell r="AL47">
            <v>0</v>
          </cell>
          <cell r="AM47">
            <v>0</v>
          </cell>
          <cell r="AN47">
            <v>0</v>
          </cell>
          <cell r="AO47">
            <v>0</v>
          </cell>
          <cell r="AP47">
            <v>0</v>
          </cell>
          <cell r="AQ47">
            <v>261.18562500000002</v>
          </cell>
          <cell r="AR47">
            <v>3182.5503600000002</v>
          </cell>
          <cell r="AS47">
            <v>18259.595947908205</v>
          </cell>
          <cell r="AT47">
            <v>0</v>
          </cell>
          <cell r="AU47">
            <v>14724.490612500002</v>
          </cell>
          <cell r="AV47">
            <v>0</v>
          </cell>
          <cell r="AW47">
            <v>705088.4246867625</v>
          </cell>
        </row>
        <row r="48">
          <cell r="A48" t="str">
            <v>03220</v>
          </cell>
          <cell r="B48" t="str">
            <v>Purwokerto</v>
          </cell>
          <cell r="C48">
            <v>64066.300687500006</v>
          </cell>
          <cell r="D48">
            <v>0</v>
          </cell>
          <cell r="E48">
            <v>0</v>
          </cell>
          <cell r="F48">
            <v>4594.5910172395834</v>
          </cell>
          <cell r="G48">
            <v>341.77812499999999</v>
          </cell>
          <cell r="H48">
            <v>0</v>
          </cell>
          <cell r="I48">
            <v>639.72312499999998</v>
          </cell>
          <cell r="J48">
            <v>1180.7933333333331</v>
          </cell>
          <cell r="K48">
            <v>0</v>
          </cell>
          <cell r="L48">
            <v>0</v>
          </cell>
          <cell r="M48">
            <v>0</v>
          </cell>
          <cell r="N48">
            <v>0</v>
          </cell>
          <cell r="O48">
            <v>44.746208958333327</v>
          </cell>
          <cell r="P48">
            <v>0</v>
          </cell>
          <cell r="Q48">
            <v>1980.335</v>
          </cell>
          <cell r="R48">
            <v>0</v>
          </cell>
          <cell r="S48">
            <v>0</v>
          </cell>
          <cell r="T48">
            <v>0</v>
          </cell>
          <cell r="U48">
            <v>0</v>
          </cell>
          <cell r="V48">
            <v>0</v>
          </cell>
          <cell r="W48">
            <v>0</v>
          </cell>
          <cell r="X48">
            <v>3141.6875</v>
          </cell>
          <cell r="Y48">
            <v>0</v>
          </cell>
          <cell r="Z48">
            <v>0</v>
          </cell>
          <cell r="AA48">
            <v>7589.4750000000004</v>
          </cell>
          <cell r="AB48">
            <v>0</v>
          </cell>
          <cell r="AC48">
            <v>0</v>
          </cell>
          <cell r="AD48">
            <v>0</v>
          </cell>
          <cell r="AE48">
            <v>1180.3499999999999</v>
          </cell>
          <cell r="AF48">
            <v>433.53750000000002</v>
          </cell>
          <cell r="AG48">
            <v>820.899</v>
          </cell>
          <cell r="AH48">
            <v>0</v>
          </cell>
          <cell r="AI48">
            <v>0</v>
          </cell>
          <cell r="AJ48">
            <v>0</v>
          </cell>
          <cell r="AK48">
            <v>0</v>
          </cell>
          <cell r="AL48">
            <v>0</v>
          </cell>
          <cell r="AM48">
            <v>0</v>
          </cell>
          <cell r="AN48">
            <v>0</v>
          </cell>
          <cell r="AO48">
            <v>0</v>
          </cell>
          <cell r="AP48">
            <v>0</v>
          </cell>
          <cell r="AQ48">
            <v>75.233374999999995</v>
          </cell>
          <cell r="AR48">
            <v>734.37011999999982</v>
          </cell>
          <cell r="AS48">
            <v>0</v>
          </cell>
          <cell r="AT48">
            <v>0</v>
          </cell>
          <cell r="AU48">
            <v>12210.408659375</v>
          </cell>
          <cell r="AV48">
            <v>0</v>
          </cell>
          <cell r="AW48">
            <v>99034.228651406287</v>
          </cell>
        </row>
        <row r="49">
          <cell r="A49" t="str">
            <v>03210</v>
          </cell>
          <cell r="B49" t="str">
            <v>Tegal</v>
          </cell>
          <cell r="C49">
            <v>20324.775249999999</v>
          </cell>
          <cell r="D49">
            <v>0</v>
          </cell>
          <cell r="E49">
            <v>0</v>
          </cell>
          <cell r="F49">
            <v>1097.9410517187503</v>
          </cell>
          <cell r="G49">
            <v>167.54400000000001</v>
          </cell>
          <cell r="H49">
            <v>0</v>
          </cell>
          <cell r="I49">
            <v>34.450000000000003</v>
          </cell>
          <cell r="J49">
            <v>142.62900000000002</v>
          </cell>
          <cell r="K49">
            <v>0</v>
          </cell>
          <cell r="L49">
            <v>0</v>
          </cell>
          <cell r="M49">
            <v>0</v>
          </cell>
          <cell r="N49">
            <v>0</v>
          </cell>
          <cell r="O49">
            <v>0</v>
          </cell>
          <cell r="P49">
            <v>0</v>
          </cell>
          <cell r="Q49">
            <v>215.89799999999997</v>
          </cell>
          <cell r="R49">
            <v>0</v>
          </cell>
          <cell r="S49">
            <v>0</v>
          </cell>
          <cell r="T49">
            <v>0</v>
          </cell>
          <cell r="U49">
            <v>0</v>
          </cell>
          <cell r="V49">
            <v>0</v>
          </cell>
          <cell r="W49">
            <v>0</v>
          </cell>
          <cell r="X49">
            <v>0</v>
          </cell>
          <cell r="Y49">
            <v>0</v>
          </cell>
          <cell r="Z49">
            <v>0</v>
          </cell>
          <cell r="AA49">
            <v>18975.599999999999</v>
          </cell>
          <cell r="AB49">
            <v>0</v>
          </cell>
          <cell r="AC49">
            <v>0</v>
          </cell>
          <cell r="AD49">
            <v>0</v>
          </cell>
          <cell r="AE49">
            <v>0</v>
          </cell>
          <cell r="AF49">
            <v>8.25</v>
          </cell>
          <cell r="AG49">
            <v>11294.01</v>
          </cell>
          <cell r="AH49">
            <v>0</v>
          </cell>
          <cell r="AI49">
            <v>0</v>
          </cell>
          <cell r="AJ49">
            <v>0</v>
          </cell>
          <cell r="AK49">
            <v>0</v>
          </cell>
          <cell r="AL49">
            <v>0</v>
          </cell>
          <cell r="AM49">
            <v>0</v>
          </cell>
          <cell r="AN49">
            <v>0</v>
          </cell>
          <cell r="AO49">
            <v>0</v>
          </cell>
          <cell r="AP49">
            <v>0</v>
          </cell>
          <cell r="AQ49">
            <v>0</v>
          </cell>
          <cell r="AR49">
            <v>20.987999999999996</v>
          </cell>
          <cell r="AS49">
            <v>0</v>
          </cell>
          <cell r="AT49">
            <v>0</v>
          </cell>
          <cell r="AU49">
            <v>3805.8388937500004</v>
          </cell>
          <cell r="AV49">
            <v>0</v>
          </cell>
          <cell r="AW49">
            <v>56087.924195468753</v>
          </cell>
        </row>
        <row r="50">
          <cell r="A50" t="str">
            <v>03300</v>
          </cell>
          <cell r="B50" t="str">
            <v>Semarang</v>
          </cell>
          <cell r="C50">
            <v>128618.87193750001</v>
          </cell>
          <cell r="D50">
            <v>0</v>
          </cell>
          <cell r="E50">
            <v>0</v>
          </cell>
          <cell r="F50">
            <v>5516.2715118750002</v>
          </cell>
          <cell r="G50">
            <v>217.5745</v>
          </cell>
          <cell r="H50">
            <v>0</v>
          </cell>
          <cell r="I50">
            <v>221.00874999999996</v>
          </cell>
          <cell r="J50">
            <v>1128.5006666666668</v>
          </cell>
          <cell r="K50">
            <v>0</v>
          </cell>
          <cell r="L50">
            <v>0</v>
          </cell>
          <cell r="M50">
            <v>0</v>
          </cell>
          <cell r="N50">
            <v>0</v>
          </cell>
          <cell r="O50">
            <v>14.24147625</v>
          </cell>
          <cell r="P50">
            <v>0</v>
          </cell>
          <cell r="Q50">
            <v>338.11199999999997</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1.059625</v>
          </cell>
          <cell r="AR50">
            <v>3985.4812799999995</v>
          </cell>
          <cell r="AS50">
            <v>0</v>
          </cell>
          <cell r="AT50">
            <v>0</v>
          </cell>
          <cell r="AU50">
            <v>39481.714</v>
          </cell>
          <cell r="AV50">
            <v>0</v>
          </cell>
          <cell r="AW50">
            <v>179522.83574729165</v>
          </cell>
        </row>
        <row r="51">
          <cell r="A51" t="str">
            <v>03400</v>
          </cell>
          <cell r="B51" t="str">
            <v>Yogyakarta</v>
          </cell>
          <cell r="C51">
            <v>113221.40699999999</v>
          </cell>
          <cell r="D51">
            <v>132.90089999999998</v>
          </cell>
          <cell r="E51">
            <v>0</v>
          </cell>
          <cell r="F51">
            <v>6279.7759094270841</v>
          </cell>
          <cell r="G51">
            <v>605.60175000000004</v>
          </cell>
          <cell r="H51">
            <v>0</v>
          </cell>
          <cell r="I51">
            <v>1794.9949999999999</v>
          </cell>
          <cell r="J51">
            <v>2247.6950000000002</v>
          </cell>
          <cell r="K51">
            <v>0</v>
          </cell>
          <cell r="L51">
            <v>0</v>
          </cell>
          <cell r="M51">
            <v>0</v>
          </cell>
          <cell r="N51">
            <v>0</v>
          </cell>
          <cell r="O51">
            <v>296.66049062499997</v>
          </cell>
          <cell r="P51">
            <v>0</v>
          </cell>
          <cell r="Q51">
            <v>698.25199999999995</v>
          </cell>
          <cell r="R51">
            <v>0</v>
          </cell>
          <cell r="S51">
            <v>0</v>
          </cell>
          <cell r="T51">
            <v>0</v>
          </cell>
          <cell r="U51">
            <v>0</v>
          </cell>
          <cell r="V51">
            <v>0</v>
          </cell>
          <cell r="W51">
            <v>0</v>
          </cell>
          <cell r="X51">
            <v>0</v>
          </cell>
          <cell r="Y51">
            <v>0</v>
          </cell>
          <cell r="Z51">
            <v>0</v>
          </cell>
          <cell r="AA51">
            <v>0</v>
          </cell>
          <cell r="AB51">
            <v>3.2062499999999998</v>
          </cell>
          <cell r="AC51">
            <v>0</v>
          </cell>
          <cell r="AD51">
            <v>0</v>
          </cell>
          <cell r="AE51">
            <v>251.625</v>
          </cell>
          <cell r="AF51">
            <v>0</v>
          </cell>
          <cell r="AG51">
            <v>0</v>
          </cell>
          <cell r="AH51">
            <v>0</v>
          </cell>
          <cell r="AI51">
            <v>0</v>
          </cell>
          <cell r="AJ51">
            <v>0</v>
          </cell>
          <cell r="AK51">
            <v>0</v>
          </cell>
          <cell r="AL51">
            <v>0</v>
          </cell>
          <cell r="AM51">
            <v>0</v>
          </cell>
          <cell r="AN51">
            <v>0</v>
          </cell>
          <cell r="AO51">
            <v>0</v>
          </cell>
          <cell r="AP51">
            <v>0</v>
          </cell>
          <cell r="AQ51">
            <v>31.265750000000001</v>
          </cell>
          <cell r="AR51">
            <v>2106.4955999999997</v>
          </cell>
          <cell r="AS51">
            <v>0</v>
          </cell>
          <cell r="AT51">
            <v>0</v>
          </cell>
          <cell r="AU51">
            <v>17426.12240625</v>
          </cell>
          <cell r="AV51">
            <v>0</v>
          </cell>
          <cell r="AW51">
            <v>145096.00305630208</v>
          </cell>
        </row>
        <row r="52">
          <cell r="A52" t="str">
            <v>03410</v>
          </cell>
          <cell r="B52" t="str">
            <v>Solo</v>
          </cell>
          <cell r="C52">
            <v>77666.771374999997</v>
          </cell>
          <cell r="D52">
            <v>0</v>
          </cell>
          <cell r="E52">
            <v>0</v>
          </cell>
          <cell r="F52">
            <v>3816.384863020834</v>
          </cell>
          <cell r="G52">
            <v>352.54050000000001</v>
          </cell>
          <cell r="H52">
            <v>0</v>
          </cell>
          <cell r="I52">
            <v>529.60874999999999</v>
          </cell>
          <cell r="J52">
            <v>566.69166666666661</v>
          </cell>
          <cell r="K52">
            <v>0</v>
          </cell>
          <cell r="L52">
            <v>0</v>
          </cell>
          <cell r="M52">
            <v>0</v>
          </cell>
          <cell r="N52">
            <v>0</v>
          </cell>
          <cell r="O52">
            <v>5.7755678124999994</v>
          </cell>
          <cell r="P52">
            <v>0</v>
          </cell>
          <cell r="Q52">
            <v>446.24599999999998</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1588.5817200000001</v>
          </cell>
          <cell r="AS52">
            <v>0</v>
          </cell>
          <cell r="AT52">
            <v>0</v>
          </cell>
          <cell r="AU52">
            <v>16258.62109375</v>
          </cell>
          <cell r="AV52">
            <v>0</v>
          </cell>
          <cell r="AW52">
            <v>101231.22153625</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B55" t="str">
            <v>Total Reg Bandung</v>
          </cell>
          <cell r="C55">
            <v>854351.47156249988</v>
          </cell>
          <cell r="D55">
            <v>322.80586249999999</v>
          </cell>
          <cell r="E55">
            <v>0</v>
          </cell>
          <cell r="F55">
            <v>59177.562698854177</v>
          </cell>
          <cell r="G55">
            <v>3177.5185000000001</v>
          </cell>
          <cell r="H55">
            <v>1151329.3788308334</v>
          </cell>
          <cell r="I55">
            <v>4404.4512500000001</v>
          </cell>
          <cell r="J55">
            <v>5552.0371666666661</v>
          </cell>
          <cell r="K55">
            <v>0</v>
          </cell>
          <cell r="L55">
            <v>0</v>
          </cell>
          <cell r="M55">
            <v>0</v>
          </cell>
          <cell r="N55">
            <v>0</v>
          </cell>
          <cell r="O55">
            <v>1809.5708934374998</v>
          </cell>
          <cell r="P55">
            <v>23945.738257727273</v>
          </cell>
          <cell r="Q55">
            <v>7420.1160000000009</v>
          </cell>
          <cell r="R55">
            <v>0</v>
          </cell>
          <cell r="S55">
            <v>0</v>
          </cell>
          <cell r="T55">
            <v>0</v>
          </cell>
          <cell r="U55">
            <v>0</v>
          </cell>
          <cell r="V55">
            <v>0</v>
          </cell>
          <cell r="W55">
            <v>0</v>
          </cell>
          <cell r="X55">
            <v>3168.375</v>
          </cell>
          <cell r="Y55">
            <v>0</v>
          </cell>
          <cell r="Z55">
            <v>73.237499999999997</v>
          </cell>
          <cell r="AA55">
            <v>55565.864999999998</v>
          </cell>
          <cell r="AB55">
            <v>3.2062499999999998</v>
          </cell>
          <cell r="AC55">
            <v>0</v>
          </cell>
          <cell r="AD55">
            <v>0</v>
          </cell>
          <cell r="AE55">
            <v>1431.9749999999999</v>
          </cell>
          <cell r="AF55">
            <v>1304.7375000000002</v>
          </cell>
          <cell r="AG55">
            <v>688306.77449999994</v>
          </cell>
          <cell r="AH55">
            <v>0</v>
          </cell>
          <cell r="AI55">
            <v>0</v>
          </cell>
          <cell r="AJ55">
            <v>96760.531996794554</v>
          </cell>
          <cell r="AK55">
            <v>0</v>
          </cell>
          <cell r="AL55">
            <v>0</v>
          </cell>
          <cell r="AM55">
            <v>293.0968125</v>
          </cell>
          <cell r="AN55">
            <v>5625.0879166666718</v>
          </cell>
          <cell r="AO55">
            <v>0</v>
          </cell>
          <cell r="AP55">
            <v>0</v>
          </cell>
          <cell r="AQ55">
            <v>1126.9138750000002</v>
          </cell>
          <cell r="AR55">
            <v>14820.3264</v>
          </cell>
          <cell r="AS55">
            <v>37215.335030544622</v>
          </cell>
          <cell r="AT55">
            <v>0</v>
          </cell>
          <cell r="AU55">
            <v>214419.68649062506</v>
          </cell>
          <cell r="AV55">
            <v>0</v>
          </cell>
          <cell r="AW55">
            <v>3231605.8002946503</v>
          </cell>
        </row>
        <row r="56">
          <cell r="A56" t="str">
            <v>04010</v>
          </cell>
          <cell r="B56" t="str">
            <v>Banjarmasin</v>
          </cell>
          <cell r="C56">
            <v>129017.79912500002</v>
          </cell>
          <cell r="D56">
            <v>0</v>
          </cell>
          <cell r="E56">
            <v>0</v>
          </cell>
          <cell r="F56">
            <v>1937.9483173958333</v>
          </cell>
          <cell r="G56">
            <v>0</v>
          </cell>
          <cell r="H56">
            <v>42406.866931249999</v>
          </cell>
          <cell r="I56">
            <v>1240.3975</v>
          </cell>
          <cell r="J56">
            <v>0</v>
          </cell>
          <cell r="K56">
            <v>0</v>
          </cell>
          <cell r="L56">
            <v>1547.4234938020834</v>
          </cell>
          <cell r="M56">
            <v>0</v>
          </cell>
          <cell r="N56">
            <v>0</v>
          </cell>
          <cell r="O56">
            <v>0</v>
          </cell>
          <cell r="P56">
            <v>0</v>
          </cell>
          <cell r="Q56">
            <v>44.051999999999992</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1396.4015999999997</v>
          </cell>
          <cell r="AS56">
            <v>0</v>
          </cell>
          <cell r="AT56">
            <v>0</v>
          </cell>
          <cell r="AU56">
            <v>6012.6290562499998</v>
          </cell>
          <cell r="AV56">
            <v>0</v>
          </cell>
          <cell r="AW56">
            <v>183603.51802369795</v>
          </cell>
        </row>
        <row r="57">
          <cell r="A57" t="str">
            <v>04100</v>
          </cell>
          <cell r="B57" t="str">
            <v>Surabaya</v>
          </cell>
          <cell r="C57">
            <v>502117.29762500006</v>
          </cell>
          <cell r="D57">
            <v>0</v>
          </cell>
          <cell r="E57">
            <v>810670.44065388246</v>
          </cell>
          <cell r="F57">
            <v>20847.229444062501</v>
          </cell>
          <cell r="G57">
            <v>442.13</v>
          </cell>
          <cell r="H57">
            <v>0</v>
          </cell>
          <cell r="I57">
            <v>530.41250000000002</v>
          </cell>
          <cell r="J57">
            <v>75.11633333333333</v>
          </cell>
          <cell r="K57">
            <v>0</v>
          </cell>
          <cell r="L57">
            <v>0</v>
          </cell>
          <cell r="M57">
            <v>0</v>
          </cell>
          <cell r="N57">
            <v>0</v>
          </cell>
          <cell r="O57">
            <v>33.545452499999996</v>
          </cell>
          <cell r="P57">
            <v>0</v>
          </cell>
          <cell r="Q57">
            <v>1764.1289999999999</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48.465076388888889</v>
          </cell>
          <cell r="AN57">
            <v>0</v>
          </cell>
          <cell r="AO57">
            <v>0</v>
          </cell>
          <cell r="AP57">
            <v>0</v>
          </cell>
          <cell r="AQ57">
            <v>167.09025</v>
          </cell>
          <cell r="AR57">
            <v>2642.3891999999996</v>
          </cell>
          <cell r="AS57">
            <v>0</v>
          </cell>
          <cell r="AT57">
            <v>0</v>
          </cell>
          <cell r="AU57">
            <v>265963.37623125</v>
          </cell>
          <cell r="AV57">
            <v>0</v>
          </cell>
          <cell r="AW57">
            <v>1605301.6217664173</v>
          </cell>
        </row>
        <row r="58">
          <cell r="A58" t="str">
            <v>04103</v>
          </cell>
          <cell r="B58" t="str">
            <v>Kupang</v>
          </cell>
          <cell r="C58">
            <v>3358.8815000000004</v>
          </cell>
          <cell r="D58">
            <v>0</v>
          </cell>
          <cell r="E58">
            <v>0</v>
          </cell>
          <cell r="F58">
            <v>0</v>
          </cell>
          <cell r="G58">
            <v>0</v>
          </cell>
          <cell r="H58">
            <v>31661.051168333335</v>
          </cell>
          <cell r="I58">
            <v>512.52437499999996</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70.659599999999998</v>
          </cell>
          <cell r="AS58">
            <v>0</v>
          </cell>
          <cell r="AT58">
            <v>0</v>
          </cell>
          <cell r="AU58">
            <v>564.60928750000005</v>
          </cell>
          <cell r="AV58">
            <v>0</v>
          </cell>
          <cell r="AW58">
            <v>36167.725930833338</v>
          </cell>
        </row>
        <row r="59">
          <cell r="A59" t="str">
            <v>04110</v>
          </cell>
          <cell r="B59" t="str">
            <v>Susu - Surabaya</v>
          </cell>
          <cell r="C59">
            <v>0</v>
          </cell>
          <cell r="D59">
            <v>0</v>
          </cell>
          <cell r="E59">
            <v>0</v>
          </cell>
          <cell r="F59">
            <v>0</v>
          </cell>
          <cell r="G59">
            <v>0</v>
          </cell>
          <cell r="H59">
            <v>556390.74599624996</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556390.74599624996</v>
          </cell>
        </row>
        <row r="60">
          <cell r="A60" t="str">
            <v>04120</v>
          </cell>
          <cell r="B60" t="str">
            <v>Pamekasan</v>
          </cell>
          <cell r="C60">
            <v>4219.578125</v>
          </cell>
          <cell r="D60">
            <v>0</v>
          </cell>
          <cell r="E60">
            <v>58816.847104403409</v>
          </cell>
          <cell r="F60">
            <v>0</v>
          </cell>
          <cell r="G60">
            <v>54.10275</v>
          </cell>
          <cell r="H60">
            <v>0</v>
          </cell>
          <cell r="I60">
            <v>189.21749999999997</v>
          </cell>
          <cell r="J60">
            <v>0</v>
          </cell>
          <cell r="K60">
            <v>0</v>
          </cell>
          <cell r="L60">
            <v>0</v>
          </cell>
          <cell r="M60">
            <v>0</v>
          </cell>
          <cell r="N60">
            <v>0</v>
          </cell>
          <cell r="O60">
            <v>87.847058645833329</v>
          </cell>
          <cell r="P60">
            <v>37434.281445142049</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558.63059999999996</v>
          </cell>
          <cell r="AS60">
            <v>0</v>
          </cell>
          <cell r="AT60">
            <v>0</v>
          </cell>
          <cell r="AU60">
            <v>2291.3612124999995</v>
          </cell>
          <cell r="AV60">
            <v>0</v>
          </cell>
          <cell r="AW60">
            <v>103651.86579569129</v>
          </cell>
        </row>
        <row r="61">
          <cell r="A61" t="str">
            <v>04200</v>
          </cell>
          <cell r="B61" t="str">
            <v>Ujung pandang</v>
          </cell>
          <cell r="C61">
            <v>113008.72512499998</v>
          </cell>
          <cell r="D61">
            <v>493.38373333333334</v>
          </cell>
          <cell r="E61">
            <v>0</v>
          </cell>
          <cell r="F61">
            <v>32631.033868072911</v>
          </cell>
          <cell r="G61">
            <v>0</v>
          </cell>
          <cell r="H61">
            <v>0</v>
          </cell>
          <cell r="I61">
            <v>663.56374999999991</v>
          </cell>
          <cell r="J61">
            <v>4402.2129999999997</v>
          </cell>
          <cell r="K61">
            <v>0</v>
          </cell>
          <cell r="L61">
            <v>0</v>
          </cell>
          <cell r="M61">
            <v>0</v>
          </cell>
          <cell r="N61">
            <v>0</v>
          </cell>
          <cell r="O61">
            <v>14.505207291666668</v>
          </cell>
          <cell r="P61">
            <v>0</v>
          </cell>
          <cell r="Q61">
            <v>253.78999999999996</v>
          </cell>
          <cell r="R61">
            <v>0</v>
          </cell>
          <cell r="S61">
            <v>0</v>
          </cell>
          <cell r="T61">
            <v>0</v>
          </cell>
          <cell r="U61">
            <v>0</v>
          </cell>
          <cell r="V61">
            <v>0</v>
          </cell>
          <cell r="W61">
            <v>0</v>
          </cell>
          <cell r="X61">
            <v>0</v>
          </cell>
          <cell r="Y61">
            <v>1840.3</v>
          </cell>
          <cell r="Z61">
            <v>0</v>
          </cell>
          <cell r="AA61">
            <v>0</v>
          </cell>
          <cell r="AB61">
            <v>642.875</v>
          </cell>
          <cell r="AC61">
            <v>102.0625</v>
          </cell>
          <cell r="AD61">
            <v>0</v>
          </cell>
          <cell r="AE61">
            <v>290.13125000000002</v>
          </cell>
          <cell r="AF61">
            <v>169.125</v>
          </cell>
          <cell r="AG61">
            <v>0</v>
          </cell>
          <cell r="AH61">
            <v>474.6875</v>
          </cell>
          <cell r="AI61">
            <v>0</v>
          </cell>
          <cell r="AJ61">
            <v>0</v>
          </cell>
          <cell r="AK61">
            <v>0</v>
          </cell>
          <cell r="AL61">
            <v>0</v>
          </cell>
          <cell r="AM61">
            <v>92.874937500000001</v>
          </cell>
          <cell r="AN61">
            <v>0</v>
          </cell>
          <cell r="AO61">
            <v>0</v>
          </cell>
          <cell r="AP61">
            <v>29.75</v>
          </cell>
          <cell r="AQ61">
            <v>0</v>
          </cell>
          <cell r="AR61">
            <v>18562.976519999997</v>
          </cell>
          <cell r="AS61">
            <v>0</v>
          </cell>
          <cell r="AT61">
            <v>0</v>
          </cell>
          <cell r="AU61">
            <v>17802.759625000002</v>
          </cell>
          <cell r="AV61">
            <v>0</v>
          </cell>
          <cell r="AW61">
            <v>191474.75701619787</v>
          </cell>
        </row>
        <row r="62">
          <cell r="A62" t="str">
            <v>04201</v>
          </cell>
          <cell r="B62" t="str">
            <v>Pare-Pare</v>
          </cell>
          <cell r="C62">
            <v>21164.214500000002</v>
          </cell>
          <cell r="D62">
            <v>12.160866666666667</v>
          </cell>
          <cell r="E62">
            <v>0</v>
          </cell>
          <cell r="F62">
            <v>7016.4117393749993</v>
          </cell>
          <cell r="G62">
            <v>0</v>
          </cell>
          <cell r="H62">
            <v>0</v>
          </cell>
          <cell r="I62">
            <v>1136.6893749999999</v>
          </cell>
          <cell r="J62">
            <v>3574.2006666666675</v>
          </cell>
          <cell r="K62">
            <v>0</v>
          </cell>
          <cell r="L62">
            <v>0</v>
          </cell>
          <cell r="M62">
            <v>0</v>
          </cell>
          <cell r="N62">
            <v>0</v>
          </cell>
          <cell r="O62">
            <v>0.52746208333333333</v>
          </cell>
          <cell r="P62">
            <v>0</v>
          </cell>
          <cell r="Q62">
            <v>435.57099999999997</v>
          </cell>
          <cell r="R62">
            <v>0</v>
          </cell>
          <cell r="S62">
            <v>0</v>
          </cell>
          <cell r="T62">
            <v>0</v>
          </cell>
          <cell r="U62">
            <v>0</v>
          </cell>
          <cell r="V62">
            <v>0</v>
          </cell>
          <cell r="W62">
            <v>0</v>
          </cell>
          <cell r="X62">
            <v>0</v>
          </cell>
          <cell r="Y62">
            <v>1691.55</v>
          </cell>
          <cell r="Z62">
            <v>0</v>
          </cell>
          <cell r="AA62">
            <v>0</v>
          </cell>
          <cell r="AB62">
            <v>1072.0374999999999</v>
          </cell>
          <cell r="AC62">
            <v>372.1</v>
          </cell>
          <cell r="AD62">
            <v>0</v>
          </cell>
          <cell r="AE62">
            <v>57.568750000000001</v>
          </cell>
          <cell r="AF62">
            <v>946.27499999999998</v>
          </cell>
          <cell r="AG62">
            <v>0</v>
          </cell>
          <cell r="AH62">
            <v>3371.5062499999999</v>
          </cell>
          <cell r="AI62">
            <v>0</v>
          </cell>
          <cell r="AJ62">
            <v>0</v>
          </cell>
          <cell r="AK62">
            <v>0</v>
          </cell>
          <cell r="AL62">
            <v>0</v>
          </cell>
          <cell r="AM62">
            <v>182.50424999999998</v>
          </cell>
          <cell r="AN62">
            <v>0</v>
          </cell>
          <cell r="AO62">
            <v>0</v>
          </cell>
          <cell r="AP62">
            <v>0</v>
          </cell>
          <cell r="AQ62">
            <v>0</v>
          </cell>
          <cell r="AR62">
            <v>4200.6082799999995</v>
          </cell>
          <cell r="AS62">
            <v>0</v>
          </cell>
          <cell r="AT62">
            <v>0</v>
          </cell>
          <cell r="AU62">
            <v>649.44848750000006</v>
          </cell>
          <cell r="AV62">
            <v>0</v>
          </cell>
          <cell r="AW62">
            <v>45883.374127291667</v>
          </cell>
        </row>
        <row r="63">
          <cell r="A63" t="str">
            <v>04202</v>
          </cell>
          <cell r="B63" t="str">
            <v>Palopo</v>
          </cell>
          <cell r="C63">
            <v>28879.733375</v>
          </cell>
          <cell r="D63">
            <v>57.329800000000006</v>
          </cell>
          <cell r="E63">
            <v>0</v>
          </cell>
          <cell r="F63">
            <v>2714.7395713541664</v>
          </cell>
          <cell r="G63">
            <v>0</v>
          </cell>
          <cell r="H63">
            <v>0</v>
          </cell>
          <cell r="I63">
            <v>452.91249999999997</v>
          </cell>
          <cell r="J63">
            <v>3491.777333333333</v>
          </cell>
          <cell r="K63">
            <v>0</v>
          </cell>
          <cell r="L63">
            <v>0</v>
          </cell>
          <cell r="M63">
            <v>0</v>
          </cell>
          <cell r="N63">
            <v>0</v>
          </cell>
          <cell r="O63">
            <v>155.86504562499999</v>
          </cell>
          <cell r="P63">
            <v>0</v>
          </cell>
          <cell r="Q63">
            <v>203.90600000000001</v>
          </cell>
          <cell r="R63">
            <v>0</v>
          </cell>
          <cell r="S63">
            <v>0</v>
          </cell>
          <cell r="T63">
            <v>0</v>
          </cell>
          <cell r="U63">
            <v>0</v>
          </cell>
          <cell r="V63">
            <v>0</v>
          </cell>
          <cell r="W63">
            <v>0</v>
          </cell>
          <cell r="X63">
            <v>0</v>
          </cell>
          <cell r="Y63">
            <v>2546.1624999999999</v>
          </cell>
          <cell r="Z63">
            <v>0</v>
          </cell>
          <cell r="AA63">
            <v>0</v>
          </cell>
          <cell r="AB63">
            <v>2544.65</v>
          </cell>
          <cell r="AC63">
            <v>590.0625</v>
          </cell>
          <cell r="AD63">
            <v>0</v>
          </cell>
          <cell r="AE63">
            <v>106.75</v>
          </cell>
          <cell r="AF63">
            <v>583.27499999999998</v>
          </cell>
          <cell r="AG63">
            <v>0</v>
          </cell>
          <cell r="AH63">
            <v>1244.90625</v>
          </cell>
          <cell r="AI63">
            <v>0</v>
          </cell>
          <cell r="AJ63">
            <v>0</v>
          </cell>
          <cell r="AK63">
            <v>0</v>
          </cell>
          <cell r="AL63">
            <v>0</v>
          </cell>
          <cell r="AM63">
            <v>277.28718750000002</v>
          </cell>
          <cell r="AN63">
            <v>0</v>
          </cell>
          <cell r="AO63">
            <v>0</v>
          </cell>
          <cell r="AP63">
            <v>10.568181818181818</v>
          </cell>
          <cell r="AQ63">
            <v>0</v>
          </cell>
          <cell r="AR63">
            <v>668.39783999999997</v>
          </cell>
          <cell r="AS63">
            <v>0</v>
          </cell>
          <cell r="AT63">
            <v>0</v>
          </cell>
          <cell r="AU63">
            <v>679.13312500000006</v>
          </cell>
          <cell r="AV63">
            <v>0</v>
          </cell>
          <cell r="AW63">
            <v>45207.456209630684</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row>
        <row r="65">
          <cell r="A65" t="str">
            <v>04204</v>
          </cell>
          <cell r="B65" t="str">
            <v>Kendari</v>
          </cell>
          <cell r="C65">
            <v>25685.461374999999</v>
          </cell>
          <cell r="D65">
            <v>0</v>
          </cell>
          <cell r="E65">
            <v>0</v>
          </cell>
          <cell r="F65">
            <v>5492.9655943229172</v>
          </cell>
          <cell r="G65">
            <v>0</v>
          </cell>
          <cell r="H65">
            <v>0</v>
          </cell>
          <cell r="I65">
            <v>206.14999999999998</v>
          </cell>
          <cell r="J65">
            <v>4281.6673333333338</v>
          </cell>
          <cell r="K65">
            <v>0</v>
          </cell>
          <cell r="L65">
            <v>0</v>
          </cell>
          <cell r="M65">
            <v>0</v>
          </cell>
          <cell r="N65">
            <v>0</v>
          </cell>
          <cell r="O65">
            <v>0</v>
          </cell>
          <cell r="P65">
            <v>0</v>
          </cell>
          <cell r="Q65">
            <v>135.44399999999999</v>
          </cell>
          <cell r="R65">
            <v>0</v>
          </cell>
          <cell r="S65">
            <v>0</v>
          </cell>
          <cell r="T65">
            <v>0</v>
          </cell>
          <cell r="U65">
            <v>0</v>
          </cell>
          <cell r="V65">
            <v>0</v>
          </cell>
          <cell r="W65">
            <v>0</v>
          </cell>
          <cell r="X65">
            <v>0</v>
          </cell>
          <cell r="Y65">
            <v>1132.55</v>
          </cell>
          <cell r="Z65">
            <v>0</v>
          </cell>
          <cell r="AA65">
            <v>0</v>
          </cell>
          <cell r="AB65">
            <v>970.375</v>
          </cell>
          <cell r="AC65">
            <v>3430.1875</v>
          </cell>
          <cell r="AD65">
            <v>0</v>
          </cell>
          <cell r="AE65">
            <v>476.5625</v>
          </cell>
          <cell r="AF65">
            <v>6158.625</v>
          </cell>
          <cell r="AG65">
            <v>0</v>
          </cell>
          <cell r="AH65">
            <v>1398.3375000000001</v>
          </cell>
          <cell r="AI65">
            <v>0</v>
          </cell>
          <cell r="AJ65">
            <v>0</v>
          </cell>
          <cell r="AK65">
            <v>0</v>
          </cell>
          <cell r="AL65">
            <v>0</v>
          </cell>
          <cell r="AM65">
            <v>208.3725</v>
          </cell>
          <cell r="AN65">
            <v>0</v>
          </cell>
          <cell r="AO65">
            <v>0</v>
          </cell>
          <cell r="AP65">
            <v>0</v>
          </cell>
          <cell r="AQ65">
            <v>0</v>
          </cell>
          <cell r="AR65">
            <v>1567.1039999999998</v>
          </cell>
          <cell r="AS65">
            <v>0</v>
          </cell>
          <cell r="AT65">
            <v>0</v>
          </cell>
          <cell r="AU65">
            <v>919.92750000000001</v>
          </cell>
          <cell r="AV65">
            <v>0</v>
          </cell>
          <cell r="AW65">
            <v>52063.729802656249</v>
          </cell>
        </row>
        <row r="66">
          <cell r="A66" t="str">
            <v>04210</v>
          </cell>
          <cell r="B66" t="str">
            <v>Palu</v>
          </cell>
          <cell r="C66">
            <v>26990.854500000001</v>
          </cell>
          <cell r="D66">
            <v>0</v>
          </cell>
          <cell r="E66">
            <v>0</v>
          </cell>
          <cell r="F66">
            <v>3321.052265364583</v>
          </cell>
          <cell r="G66">
            <v>0</v>
          </cell>
          <cell r="H66">
            <v>0</v>
          </cell>
          <cell r="I66">
            <v>253.17874999999998</v>
          </cell>
          <cell r="J66">
            <v>692.1726666666666</v>
          </cell>
          <cell r="K66">
            <v>0</v>
          </cell>
          <cell r="L66">
            <v>0</v>
          </cell>
          <cell r="M66">
            <v>0</v>
          </cell>
          <cell r="N66">
            <v>0</v>
          </cell>
          <cell r="O66">
            <v>0</v>
          </cell>
          <cell r="P66">
            <v>0</v>
          </cell>
          <cell r="Q66">
            <v>0</v>
          </cell>
          <cell r="R66">
            <v>0</v>
          </cell>
          <cell r="S66">
            <v>0</v>
          </cell>
          <cell r="T66">
            <v>0</v>
          </cell>
          <cell r="U66">
            <v>0</v>
          </cell>
          <cell r="V66">
            <v>0</v>
          </cell>
          <cell r="W66">
            <v>0</v>
          </cell>
          <cell r="X66">
            <v>13.125</v>
          </cell>
          <cell r="Y66">
            <v>21</v>
          </cell>
          <cell r="Z66">
            <v>0</v>
          </cell>
          <cell r="AA66">
            <v>0</v>
          </cell>
          <cell r="AB66">
            <v>284.34375</v>
          </cell>
          <cell r="AC66">
            <v>0</v>
          </cell>
          <cell r="AD66">
            <v>0</v>
          </cell>
          <cell r="AE66">
            <v>644.3125</v>
          </cell>
          <cell r="AF66">
            <v>363</v>
          </cell>
          <cell r="AG66">
            <v>0</v>
          </cell>
          <cell r="AH66">
            <v>652.3125</v>
          </cell>
          <cell r="AI66">
            <v>0</v>
          </cell>
          <cell r="AJ66">
            <v>0</v>
          </cell>
          <cell r="AK66">
            <v>0</v>
          </cell>
          <cell r="AL66">
            <v>0</v>
          </cell>
          <cell r="AM66">
            <v>45.413999999999994</v>
          </cell>
          <cell r="AN66">
            <v>0</v>
          </cell>
          <cell r="AO66">
            <v>0</v>
          </cell>
          <cell r="AP66">
            <v>0</v>
          </cell>
          <cell r="AQ66">
            <v>0</v>
          </cell>
          <cell r="AR66">
            <v>238.56359999999995</v>
          </cell>
          <cell r="AS66">
            <v>0</v>
          </cell>
          <cell r="AT66">
            <v>0</v>
          </cell>
          <cell r="AU66">
            <v>1341.3987499999998</v>
          </cell>
          <cell r="AV66">
            <v>0</v>
          </cell>
          <cell r="AW66">
            <v>34860.728282031247</v>
          </cell>
        </row>
        <row r="67">
          <cell r="A67" t="str">
            <v>04220</v>
          </cell>
          <cell r="B67" t="str">
            <v>Manado</v>
          </cell>
          <cell r="C67">
            <v>93756.117375000002</v>
          </cell>
          <cell r="D67">
            <v>603.70016666666675</v>
          </cell>
          <cell r="E67">
            <v>0</v>
          </cell>
          <cell r="F67">
            <v>20538.081770729164</v>
          </cell>
          <cell r="G67">
            <v>0</v>
          </cell>
          <cell r="H67">
            <v>0</v>
          </cell>
          <cell r="I67">
            <v>137.19312500000001</v>
          </cell>
          <cell r="J67">
            <v>3626.6856666666658</v>
          </cell>
          <cell r="K67">
            <v>0</v>
          </cell>
          <cell r="L67">
            <v>0</v>
          </cell>
          <cell r="M67">
            <v>238.69842864352938</v>
          </cell>
          <cell r="N67">
            <v>0</v>
          </cell>
          <cell r="O67">
            <v>0</v>
          </cell>
          <cell r="P67">
            <v>0</v>
          </cell>
          <cell r="Q67">
            <v>246.93499999999997</v>
          </cell>
          <cell r="R67">
            <v>0</v>
          </cell>
          <cell r="S67">
            <v>0</v>
          </cell>
          <cell r="T67">
            <v>0</v>
          </cell>
          <cell r="U67">
            <v>0</v>
          </cell>
          <cell r="V67">
            <v>0</v>
          </cell>
          <cell r="W67">
            <v>196382.28474999999</v>
          </cell>
          <cell r="X67">
            <v>0</v>
          </cell>
          <cell r="Y67">
            <v>119</v>
          </cell>
          <cell r="Z67">
            <v>0</v>
          </cell>
          <cell r="AA67">
            <v>0</v>
          </cell>
          <cell r="AB67">
            <v>0</v>
          </cell>
          <cell r="AC67">
            <v>288.4375</v>
          </cell>
          <cell r="AD67">
            <v>0</v>
          </cell>
          <cell r="AE67">
            <v>122</v>
          </cell>
          <cell r="AF67">
            <v>825</v>
          </cell>
          <cell r="AG67">
            <v>0</v>
          </cell>
          <cell r="AH67">
            <v>0</v>
          </cell>
          <cell r="AI67">
            <v>0</v>
          </cell>
          <cell r="AJ67">
            <v>0</v>
          </cell>
          <cell r="AK67">
            <v>0</v>
          </cell>
          <cell r="AL67">
            <v>0</v>
          </cell>
          <cell r="AM67">
            <v>0</v>
          </cell>
          <cell r="AN67">
            <v>0</v>
          </cell>
          <cell r="AO67">
            <v>0</v>
          </cell>
          <cell r="AP67">
            <v>0</v>
          </cell>
          <cell r="AQ67">
            <v>0</v>
          </cell>
          <cell r="AR67">
            <v>622.50407999999993</v>
          </cell>
          <cell r="AS67">
            <v>0</v>
          </cell>
          <cell r="AT67">
            <v>0</v>
          </cell>
          <cell r="AU67">
            <v>13398.4283125</v>
          </cell>
          <cell r="AV67">
            <v>0</v>
          </cell>
          <cell r="AW67">
            <v>330905.06617520604</v>
          </cell>
        </row>
        <row r="68">
          <cell r="A68" t="str">
            <v>04300</v>
          </cell>
          <cell r="B68" t="str">
            <v>Malang</v>
          </cell>
          <cell r="C68">
            <v>71202.172250000003</v>
          </cell>
          <cell r="D68">
            <v>26.058999999999997</v>
          </cell>
          <cell r="E68">
            <v>161685.42499029351</v>
          </cell>
          <cell r="F68">
            <v>4058.8758010416664</v>
          </cell>
          <cell r="G68">
            <v>242.58975000000001</v>
          </cell>
          <cell r="H68">
            <v>0</v>
          </cell>
          <cell r="I68">
            <v>322.11250000000001</v>
          </cell>
          <cell r="J68">
            <v>1380.2519999999997</v>
          </cell>
          <cell r="K68">
            <v>0</v>
          </cell>
          <cell r="L68">
            <v>0</v>
          </cell>
          <cell r="M68">
            <v>0</v>
          </cell>
          <cell r="N68">
            <v>0</v>
          </cell>
          <cell r="O68">
            <v>0</v>
          </cell>
          <cell r="P68">
            <v>0</v>
          </cell>
          <cell r="Q68">
            <v>183.08699999999999</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2.7</v>
          </cell>
          <cell r="AN68">
            <v>0</v>
          </cell>
          <cell r="AO68">
            <v>0</v>
          </cell>
          <cell r="AP68">
            <v>0</v>
          </cell>
          <cell r="AQ68">
            <v>70.730249999999998</v>
          </cell>
          <cell r="AR68">
            <v>3714.9459599999996</v>
          </cell>
          <cell r="AS68">
            <v>0</v>
          </cell>
          <cell r="AT68">
            <v>0</v>
          </cell>
          <cell r="AU68">
            <v>37855.9702875</v>
          </cell>
          <cell r="AV68">
            <v>0</v>
          </cell>
          <cell r="AW68">
            <v>280744.91978883522</v>
          </cell>
        </row>
        <row r="69">
          <cell r="A69" t="str">
            <v>04310</v>
          </cell>
          <cell r="B69" t="str">
            <v>Jember</v>
          </cell>
          <cell r="C69">
            <v>42052.731874999998</v>
          </cell>
          <cell r="D69">
            <v>0</v>
          </cell>
          <cell r="E69">
            <v>154330.96356368365</v>
          </cell>
          <cell r="F69">
            <v>1745.5098859895834</v>
          </cell>
          <cell r="G69">
            <v>132.92987500000001</v>
          </cell>
          <cell r="H69">
            <v>0</v>
          </cell>
          <cell r="I69">
            <v>628.17937500000005</v>
          </cell>
          <cell r="J69">
            <v>1209.086</v>
          </cell>
          <cell r="K69">
            <v>0</v>
          </cell>
          <cell r="L69">
            <v>0</v>
          </cell>
          <cell r="M69">
            <v>0</v>
          </cell>
          <cell r="N69">
            <v>0</v>
          </cell>
          <cell r="O69">
            <v>58.854636354166665</v>
          </cell>
          <cell r="P69">
            <v>0</v>
          </cell>
          <cell r="Q69">
            <v>222.846</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48.639937500000002</v>
          </cell>
          <cell r="AN69">
            <v>0</v>
          </cell>
          <cell r="AO69">
            <v>0</v>
          </cell>
          <cell r="AP69">
            <v>0</v>
          </cell>
          <cell r="AQ69">
            <v>0</v>
          </cell>
          <cell r="AR69">
            <v>2104.2568799999999</v>
          </cell>
          <cell r="AS69">
            <v>0</v>
          </cell>
          <cell r="AT69">
            <v>0</v>
          </cell>
          <cell r="AU69">
            <v>8342.3822125000006</v>
          </cell>
          <cell r="AV69">
            <v>0</v>
          </cell>
          <cell r="AW69">
            <v>210876.38024102742</v>
          </cell>
        </row>
        <row r="70">
          <cell r="A70" t="str">
            <v>04320</v>
          </cell>
          <cell r="B70" t="str">
            <v>Probolinggo</v>
          </cell>
          <cell r="C70">
            <v>16868.191999999999</v>
          </cell>
          <cell r="D70">
            <v>0</v>
          </cell>
          <cell r="E70">
            <v>73181.734970407211</v>
          </cell>
          <cell r="F70">
            <v>1882.2079738541672</v>
          </cell>
          <cell r="G70">
            <v>131.18462500000001</v>
          </cell>
          <cell r="H70">
            <v>0</v>
          </cell>
          <cell r="I70">
            <v>340.33</v>
          </cell>
          <cell r="J70">
            <v>2062.0919999999996</v>
          </cell>
          <cell r="K70">
            <v>0</v>
          </cell>
          <cell r="L70">
            <v>0</v>
          </cell>
          <cell r="M70">
            <v>0</v>
          </cell>
          <cell r="N70">
            <v>0</v>
          </cell>
          <cell r="O70">
            <v>77.009464166666675</v>
          </cell>
          <cell r="P70">
            <v>0</v>
          </cell>
          <cell r="Q70">
            <v>33.39</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15.090750000000002</v>
          </cell>
          <cell r="AN70">
            <v>0</v>
          </cell>
          <cell r="AO70">
            <v>0</v>
          </cell>
          <cell r="AP70">
            <v>0</v>
          </cell>
          <cell r="AQ70">
            <v>0</v>
          </cell>
          <cell r="AR70">
            <v>1908.5087999999998</v>
          </cell>
          <cell r="AS70">
            <v>0</v>
          </cell>
          <cell r="AT70">
            <v>0</v>
          </cell>
          <cell r="AU70">
            <v>13437.352231249999</v>
          </cell>
          <cell r="AV70">
            <v>0</v>
          </cell>
          <cell r="AW70">
            <v>109937.09281467804</v>
          </cell>
        </row>
        <row r="71">
          <cell r="A71" t="str">
            <v>04330</v>
          </cell>
          <cell r="B71" t="str">
            <v>Denpasar</v>
          </cell>
          <cell r="C71">
            <v>77648.195500000002</v>
          </cell>
          <cell r="D71">
            <v>132.03226666666666</v>
          </cell>
          <cell r="E71">
            <v>0</v>
          </cell>
          <cell r="F71">
            <v>12318.672150364584</v>
          </cell>
          <cell r="G71">
            <v>205.93950000000001</v>
          </cell>
          <cell r="H71">
            <v>0</v>
          </cell>
          <cell r="I71">
            <v>154.31812500000001</v>
          </cell>
          <cell r="J71">
            <v>0</v>
          </cell>
          <cell r="K71">
            <v>0</v>
          </cell>
          <cell r="L71">
            <v>0</v>
          </cell>
          <cell r="M71">
            <v>0</v>
          </cell>
          <cell r="N71">
            <v>0</v>
          </cell>
          <cell r="O71">
            <v>87.556812500000007</v>
          </cell>
          <cell r="P71">
            <v>0</v>
          </cell>
          <cell r="Q71">
            <v>563.92499999999995</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207.13049999999998</v>
          </cell>
          <cell r="AN71">
            <v>0</v>
          </cell>
          <cell r="AO71">
            <v>0</v>
          </cell>
          <cell r="AP71">
            <v>507.27272727272725</v>
          </cell>
          <cell r="AQ71">
            <v>0</v>
          </cell>
          <cell r="AR71">
            <v>990.28379999999993</v>
          </cell>
          <cell r="AS71">
            <v>0</v>
          </cell>
          <cell r="AT71">
            <v>0</v>
          </cell>
          <cell r="AU71">
            <v>19621.573499999999</v>
          </cell>
          <cell r="AV71">
            <v>0</v>
          </cell>
          <cell r="AW71">
            <v>112436.89988180397</v>
          </cell>
        </row>
        <row r="72">
          <cell r="A72" t="str">
            <v>04331</v>
          </cell>
          <cell r="B72" t="str">
            <v>Mataram</v>
          </cell>
          <cell r="C72">
            <v>32213.508249999995</v>
          </cell>
          <cell r="D72">
            <v>0</v>
          </cell>
          <cell r="E72">
            <v>0</v>
          </cell>
          <cell r="F72">
            <v>1709.9072964583333</v>
          </cell>
          <cell r="G72">
            <v>113.732125</v>
          </cell>
          <cell r="H72">
            <v>0</v>
          </cell>
          <cell r="I72">
            <v>211.51937499999997</v>
          </cell>
          <cell r="J72">
            <v>3811.4753333333324</v>
          </cell>
          <cell r="K72">
            <v>0</v>
          </cell>
          <cell r="L72">
            <v>0</v>
          </cell>
          <cell r="M72">
            <v>0</v>
          </cell>
          <cell r="N72">
            <v>0</v>
          </cell>
          <cell r="O72">
            <v>30.856531875000002</v>
          </cell>
          <cell r="P72">
            <v>0</v>
          </cell>
          <cell r="Q72">
            <v>752.48399999999992</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319.08756</v>
          </cell>
          <cell r="AS72">
            <v>0</v>
          </cell>
          <cell r="AT72">
            <v>0</v>
          </cell>
          <cell r="AU72">
            <v>3758.1179250000005</v>
          </cell>
          <cell r="AV72">
            <v>0</v>
          </cell>
          <cell r="AW72">
            <v>42920.688396666665</v>
          </cell>
        </row>
        <row r="73">
          <cell r="A73" t="str">
            <v>04400</v>
          </cell>
          <cell r="B73" t="str">
            <v>Jombang/Mojokerto</v>
          </cell>
          <cell r="C73">
            <v>18215.797125000001</v>
          </cell>
          <cell r="D73">
            <v>0</v>
          </cell>
          <cell r="E73">
            <v>228436.55063058715</v>
          </cell>
          <cell r="F73">
            <v>306.58376828124995</v>
          </cell>
          <cell r="G73">
            <v>90.753</v>
          </cell>
          <cell r="H73">
            <v>0</v>
          </cell>
          <cell r="I73">
            <v>93.025625000000005</v>
          </cell>
          <cell r="J73">
            <v>156.20266666666666</v>
          </cell>
          <cell r="K73">
            <v>0</v>
          </cell>
          <cell r="L73">
            <v>0</v>
          </cell>
          <cell r="M73">
            <v>0</v>
          </cell>
          <cell r="N73">
            <v>0</v>
          </cell>
          <cell r="O73">
            <v>132.12925187499999</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48.444750000000006</v>
          </cell>
          <cell r="AN73">
            <v>0</v>
          </cell>
          <cell r="AO73">
            <v>0</v>
          </cell>
          <cell r="AP73">
            <v>0</v>
          </cell>
          <cell r="AQ73">
            <v>0</v>
          </cell>
          <cell r="AR73">
            <v>128.58647999999999</v>
          </cell>
          <cell r="AS73">
            <v>0</v>
          </cell>
          <cell r="AT73">
            <v>0</v>
          </cell>
          <cell r="AU73">
            <v>9018.0704750000004</v>
          </cell>
          <cell r="AV73">
            <v>0</v>
          </cell>
          <cell r="AW73">
            <v>256626.14377241011</v>
          </cell>
        </row>
        <row r="74">
          <cell r="A74" t="str">
            <v>04410</v>
          </cell>
          <cell r="B74" t="str">
            <v>Madiun</v>
          </cell>
          <cell r="C74">
            <v>24580.856374999999</v>
          </cell>
          <cell r="D74">
            <v>0</v>
          </cell>
          <cell r="E74">
            <v>250899.45804734845</v>
          </cell>
          <cell r="F74">
            <v>473.76777093750007</v>
          </cell>
          <cell r="G74">
            <v>258.587875</v>
          </cell>
          <cell r="H74">
            <v>0</v>
          </cell>
          <cell r="I74">
            <v>570.92812499999991</v>
          </cell>
          <cell r="J74">
            <v>4179.3663333333334</v>
          </cell>
          <cell r="K74">
            <v>0</v>
          </cell>
          <cell r="L74">
            <v>0</v>
          </cell>
          <cell r="M74">
            <v>0</v>
          </cell>
          <cell r="N74">
            <v>0</v>
          </cell>
          <cell r="O74">
            <v>3.8328595833333328</v>
          </cell>
          <cell r="P74">
            <v>0</v>
          </cell>
          <cell r="Q74">
            <v>336.97899999999998</v>
          </cell>
          <cell r="R74">
            <v>0</v>
          </cell>
          <cell r="S74">
            <v>0</v>
          </cell>
          <cell r="T74">
            <v>0</v>
          </cell>
          <cell r="U74">
            <v>171334.88919069161</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665.6402777777779</v>
          </cell>
          <cell r="AN74">
            <v>0</v>
          </cell>
          <cell r="AO74">
            <v>0</v>
          </cell>
          <cell r="AP74">
            <v>0</v>
          </cell>
          <cell r="AQ74">
            <v>0</v>
          </cell>
          <cell r="AR74">
            <v>3167.0891999999999</v>
          </cell>
          <cell r="AS74">
            <v>0</v>
          </cell>
          <cell r="AT74">
            <v>0</v>
          </cell>
          <cell r="AU74">
            <v>3599.3882625000001</v>
          </cell>
          <cell r="AV74">
            <v>0</v>
          </cell>
          <cell r="AW74">
            <v>460070.78331717197</v>
          </cell>
        </row>
        <row r="75">
          <cell r="A75" t="str">
            <v>04430</v>
          </cell>
          <cell r="B75" t="str">
            <v>Kediri</v>
          </cell>
          <cell r="C75">
            <v>28291.100875</v>
          </cell>
          <cell r="D75">
            <v>0</v>
          </cell>
          <cell r="E75">
            <v>255204.2674622396</v>
          </cell>
          <cell r="F75">
            <v>205.47698781249997</v>
          </cell>
          <cell r="G75">
            <v>96.861374999999995</v>
          </cell>
          <cell r="H75">
            <v>0</v>
          </cell>
          <cell r="I75">
            <v>463.65562499999999</v>
          </cell>
          <cell r="J75">
            <v>889.88400000000001</v>
          </cell>
          <cell r="K75">
            <v>0</v>
          </cell>
          <cell r="L75">
            <v>0</v>
          </cell>
          <cell r="M75">
            <v>0</v>
          </cell>
          <cell r="N75">
            <v>0</v>
          </cell>
          <cell r="O75">
            <v>19.428028958333332</v>
          </cell>
          <cell r="P75">
            <v>0</v>
          </cell>
          <cell r="Q75">
            <v>187.30599999999998</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170.43581249999997</v>
          </cell>
          <cell r="AN75">
            <v>0</v>
          </cell>
          <cell r="AO75">
            <v>0</v>
          </cell>
          <cell r="AP75">
            <v>0</v>
          </cell>
          <cell r="AQ75">
            <v>0</v>
          </cell>
          <cell r="AR75">
            <v>6941.4312</v>
          </cell>
          <cell r="AS75">
            <v>0</v>
          </cell>
          <cell r="AT75">
            <v>0</v>
          </cell>
          <cell r="AU75">
            <v>6191.7575812499999</v>
          </cell>
          <cell r="AV75">
            <v>0</v>
          </cell>
          <cell r="AW75">
            <v>298661.60494776041</v>
          </cell>
        </row>
        <row r="76">
          <cell r="A76" t="str">
            <v>04500</v>
          </cell>
          <cell r="B76" t="str">
            <v>Samarinda</v>
          </cell>
          <cell r="C76">
            <v>250033.76437499997</v>
          </cell>
          <cell r="D76">
            <v>139.84996666666669</v>
          </cell>
          <cell r="E76">
            <v>0</v>
          </cell>
          <cell r="F76">
            <v>26372.429800156249</v>
          </cell>
          <cell r="G76">
            <v>0</v>
          </cell>
          <cell r="H76">
            <v>320926.39207437501</v>
          </cell>
          <cell r="I76">
            <v>446.33125000000001</v>
          </cell>
          <cell r="J76">
            <v>311.97933333333333</v>
          </cell>
          <cell r="K76">
            <v>0</v>
          </cell>
          <cell r="L76">
            <v>0</v>
          </cell>
          <cell r="M76">
            <v>215.07804114352942</v>
          </cell>
          <cell r="N76">
            <v>0</v>
          </cell>
          <cell r="O76">
            <v>0</v>
          </cell>
          <cell r="P76">
            <v>0</v>
          </cell>
          <cell r="Q76">
            <v>793.8599999999999</v>
          </cell>
          <cell r="R76">
            <v>0</v>
          </cell>
          <cell r="S76">
            <v>0</v>
          </cell>
          <cell r="T76">
            <v>0</v>
          </cell>
          <cell r="U76">
            <v>0</v>
          </cell>
          <cell r="V76">
            <v>0</v>
          </cell>
          <cell r="W76">
            <v>0</v>
          </cell>
          <cell r="X76">
            <v>0</v>
          </cell>
          <cell r="Y76">
            <v>0</v>
          </cell>
          <cell r="Z76">
            <v>3.9375</v>
          </cell>
          <cell r="AA76">
            <v>0</v>
          </cell>
          <cell r="AB76">
            <v>0</v>
          </cell>
          <cell r="AC76">
            <v>0</v>
          </cell>
          <cell r="AD76">
            <v>0</v>
          </cell>
          <cell r="AE76">
            <v>0</v>
          </cell>
          <cell r="AF76">
            <v>0</v>
          </cell>
          <cell r="AG76">
            <v>0</v>
          </cell>
          <cell r="AH76">
            <v>0</v>
          </cell>
          <cell r="AI76">
            <v>0</v>
          </cell>
          <cell r="AJ76">
            <v>0</v>
          </cell>
          <cell r="AK76">
            <v>0</v>
          </cell>
          <cell r="AL76">
            <v>0</v>
          </cell>
          <cell r="AM76">
            <v>118.19868750000001</v>
          </cell>
          <cell r="AN76">
            <v>0</v>
          </cell>
          <cell r="AO76">
            <v>0</v>
          </cell>
          <cell r="AP76">
            <v>0</v>
          </cell>
          <cell r="AQ76">
            <v>0</v>
          </cell>
          <cell r="AR76">
            <v>570.87360000000001</v>
          </cell>
          <cell r="AS76">
            <v>0</v>
          </cell>
          <cell r="AT76">
            <v>0</v>
          </cell>
          <cell r="AU76">
            <v>11973.851162500001</v>
          </cell>
          <cell r="AV76">
            <v>0</v>
          </cell>
          <cell r="AW76">
            <v>611906.54579067475</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row>
        <row r="83">
          <cell r="B83" t="str">
            <v>Total Reg Surabaya</v>
          </cell>
          <cell r="C83">
            <v>1509304.98125</v>
          </cell>
          <cell r="D83">
            <v>1464.5157999999999</v>
          </cell>
          <cell r="E83">
            <v>1993225.6874228455</v>
          </cell>
          <cell r="F83">
            <v>143572.89400557289</v>
          </cell>
          <cell r="G83">
            <v>1768.8108749999999</v>
          </cell>
          <cell r="H83">
            <v>951385.05617020838</v>
          </cell>
          <cell r="I83">
            <v>8552.6393750000007</v>
          </cell>
          <cell r="J83">
            <v>34144.170666666665</v>
          </cell>
          <cell r="K83">
            <v>0</v>
          </cell>
          <cell r="L83">
            <v>1547.4234938020834</v>
          </cell>
          <cell r="M83">
            <v>453.77646978705877</v>
          </cell>
          <cell r="N83">
            <v>0</v>
          </cell>
          <cell r="O83">
            <v>701.95781145833325</v>
          </cell>
          <cell r="P83">
            <v>37434.281445142049</v>
          </cell>
          <cell r="Q83">
            <v>6157.7039999999988</v>
          </cell>
          <cell r="R83">
            <v>0</v>
          </cell>
          <cell r="S83">
            <v>0</v>
          </cell>
          <cell r="T83">
            <v>0</v>
          </cell>
          <cell r="U83">
            <v>171334.88919069161</v>
          </cell>
          <cell r="V83">
            <v>0</v>
          </cell>
          <cell r="W83">
            <v>196382.28474999999</v>
          </cell>
          <cell r="X83">
            <v>13.125</v>
          </cell>
          <cell r="Y83">
            <v>7350.5625</v>
          </cell>
          <cell r="Z83">
            <v>3.9375</v>
          </cell>
          <cell r="AA83">
            <v>0</v>
          </cell>
          <cell r="AB83">
            <v>5514.28125</v>
          </cell>
          <cell r="AC83">
            <v>4782.8500000000004</v>
          </cell>
          <cell r="AD83">
            <v>0</v>
          </cell>
          <cell r="AE83">
            <v>1697.325</v>
          </cell>
          <cell r="AF83">
            <v>9045.2999999999993</v>
          </cell>
          <cell r="AG83">
            <v>0</v>
          </cell>
          <cell r="AH83">
            <v>7141.75</v>
          </cell>
          <cell r="AI83">
            <v>0</v>
          </cell>
          <cell r="AJ83">
            <v>0</v>
          </cell>
          <cell r="AK83">
            <v>0</v>
          </cell>
          <cell r="AL83">
            <v>0</v>
          </cell>
          <cell r="AM83">
            <v>2131.1986666666671</v>
          </cell>
          <cell r="AN83">
            <v>0</v>
          </cell>
          <cell r="AO83">
            <v>0</v>
          </cell>
          <cell r="AP83">
            <v>547.59090909090912</v>
          </cell>
          <cell r="AQ83">
            <v>237.82049999999998</v>
          </cell>
          <cell r="AR83">
            <v>50373.298799999997</v>
          </cell>
          <cell r="AS83">
            <v>0</v>
          </cell>
          <cell r="AT83">
            <v>0</v>
          </cell>
          <cell r="AU83">
            <v>423421.535225</v>
          </cell>
          <cell r="AV83">
            <v>0</v>
          </cell>
          <cell r="AW83">
            <v>5569691.6480769329</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row>
        <row r="88">
          <cell r="A88" t="str">
            <v>300</v>
          </cell>
          <cell r="B88" t="str">
            <v>GRAND TOTAL</v>
          </cell>
          <cell r="C88">
            <v>5414718.8149375003</v>
          </cell>
          <cell r="D88">
            <v>3168.1229250000001</v>
          </cell>
          <cell r="E88">
            <v>1993225.6874228455</v>
          </cell>
          <cell r="F88">
            <v>421011.85511729168</v>
          </cell>
          <cell r="G88">
            <v>16694.479750000002</v>
          </cell>
          <cell r="H88">
            <v>5108917.4277950004</v>
          </cell>
          <cell r="I88">
            <v>26794.313749999998</v>
          </cell>
          <cell r="J88">
            <v>54062.087833333338</v>
          </cell>
          <cell r="K88">
            <v>0</v>
          </cell>
          <cell r="L88">
            <v>29419.800840937496</v>
          </cell>
          <cell r="M88">
            <v>453.77646978705877</v>
          </cell>
          <cell r="N88">
            <v>32386.007232187498</v>
          </cell>
          <cell r="O88">
            <v>5764.9702458333322</v>
          </cell>
          <cell r="P88">
            <v>106685.02241968751</v>
          </cell>
          <cell r="Q88">
            <v>29794.924999999999</v>
          </cell>
          <cell r="R88">
            <v>0</v>
          </cell>
          <cell r="S88">
            <v>86493.19238031251</v>
          </cell>
          <cell r="T88">
            <v>57.631930000000004</v>
          </cell>
          <cell r="U88">
            <v>1617052.2923040097</v>
          </cell>
          <cell r="V88">
            <v>37383.81520336309</v>
          </cell>
          <cell r="W88">
            <v>639305.64174999995</v>
          </cell>
          <cell r="X88">
            <v>3987.375</v>
          </cell>
          <cell r="Y88">
            <v>1079978.18175</v>
          </cell>
          <cell r="Z88">
            <v>2935.8</v>
          </cell>
          <cell r="AA88">
            <v>65786.388749999998</v>
          </cell>
          <cell r="AB88">
            <v>8104.8937500000002</v>
          </cell>
          <cell r="AC88">
            <v>87835.668749999997</v>
          </cell>
          <cell r="AD88">
            <v>0</v>
          </cell>
          <cell r="AE88">
            <v>8214.4125000000004</v>
          </cell>
          <cell r="AF88">
            <v>16056.149999999998</v>
          </cell>
          <cell r="AG88">
            <v>790660.33424999996</v>
          </cell>
          <cell r="AH88">
            <v>51386.331249999996</v>
          </cell>
          <cell r="AI88">
            <v>0</v>
          </cell>
          <cell r="AJ88">
            <v>666010.73632568424</v>
          </cell>
          <cell r="AK88">
            <v>2.4560806250000003E-3</v>
          </cell>
          <cell r="AL88">
            <v>394217.88474451919</v>
          </cell>
          <cell r="AM88">
            <v>2941.3212916666671</v>
          </cell>
          <cell r="AN88">
            <v>310940.38336458366</v>
          </cell>
          <cell r="AO88">
            <v>4.6363636363636358</v>
          </cell>
          <cell r="AP88">
            <v>547.59090909090912</v>
          </cell>
          <cell r="AQ88">
            <v>9883.686487500001</v>
          </cell>
          <cell r="AR88">
            <v>100284.162</v>
          </cell>
          <cell r="AS88">
            <v>37215.335030544622</v>
          </cell>
          <cell r="AT88">
            <v>0</v>
          </cell>
          <cell r="AU88">
            <v>1109411.6720062499</v>
          </cell>
          <cell r="AV88">
            <v>0</v>
          </cell>
          <cell r="AW88">
            <v>19753746.765539151</v>
          </cell>
        </row>
        <row r="90">
          <cell r="B90" t="str">
            <v>%</v>
          </cell>
          <cell r="C90">
            <v>27.411097647478183</v>
          </cell>
          <cell r="D90">
            <v>1.6038086154505436E-2</v>
          </cell>
          <cell r="E90">
            <v>10.090367721530539</v>
          </cell>
          <cell r="F90">
            <v>2.1313012671183786</v>
          </cell>
          <cell r="G90">
            <v>8.4512978465046906E-2</v>
          </cell>
          <cell r="H90">
            <v>25.863029876983234</v>
          </cell>
          <cell r="I90">
            <v>0.13564167885731568</v>
          </cell>
          <cell r="J90">
            <v>0.2736801705266661</v>
          </cell>
          <cell r="K90">
            <v>0</v>
          </cell>
          <cell r="L90">
            <v>0.14893276293417404</v>
          </cell>
          <cell r="M90">
            <v>2.2971665840056323E-3</v>
          </cell>
          <cell r="N90">
            <v>0.16394868080766128</v>
          </cell>
          <cell r="O90">
            <v>2.918418624202701E-2</v>
          </cell>
          <cell r="P90">
            <v>130103.68587766768</v>
          </cell>
          <cell r="Q90">
            <v>0.15083176550576169</v>
          </cell>
          <cell r="R90">
            <v>0</v>
          </cell>
          <cell r="S90">
            <v>0</v>
          </cell>
          <cell r="T90">
            <v>0</v>
          </cell>
          <cell r="U90">
            <v>8.1860535699738399</v>
          </cell>
          <cell r="V90">
            <v>0.18924923786397824</v>
          </cell>
          <cell r="W90">
            <v>3.2363766192714527</v>
          </cell>
          <cell r="X90">
            <v>2.0185411139096224E-2</v>
          </cell>
          <cell r="Y90">
            <v>5.4672067763572123</v>
          </cell>
          <cell r="Z90">
            <v>0.33262035075410906</v>
          </cell>
          <cell r="AA90">
            <v>0.33303245976994</v>
          </cell>
          <cell r="AB90">
            <v>4.1029652987853257E-2</v>
          </cell>
          <cell r="AC90">
            <v>0.44465320828771215</v>
          </cell>
          <cell r="AD90">
            <v>0</v>
          </cell>
          <cell r="AE90">
            <v>4.1584073125460058E-2</v>
          </cell>
          <cell r="AF90">
            <v>8.1281542132605994E-2</v>
          </cell>
          <cell r="AG90">
            <v>4.0025841357312757</v>
          </cell>
          <cell r="AH90">
            <v>0.26013460565184821</v>
          </cell>
          <cell r="AI90">
            <v>0</v>
          </cell>
          <cell r="AJ90">
            <v>3.3715666411576901</v>
          </cell>
          <cell r="AK90">
            <v>1.2433492512340431E-8</v>
          </cell>
          <cell r="AL90">
            <v>1.9956613265501664</v>
          </cell>
          <cell r="AM90">
            <v>1.4889941268245209E-2</v>
          </cell>
          <cell r="AN90">
            <v>1.5740830691776713</v>
          </cell>
          <cell r="AO90">
            <v>2.3470806279909768E-5</v>
          </cell>
          <cell r="AP90">
            <v>2.7720863064124809E-3</v>
          </cell>
          <cell r="AQ90">
            <v>5.0034490189690549E-2</v>
          </cell>
          <cell r="AR90">
            <v>0.50767159866070544</v>
          </cell>
          <cell r="AS90">
            <v>0.18839633550161533</v>
          </cell>
          <cell r="AT90">
            <v>0</v>
          </cell>
          <cell r="AU90">
            <v>5.6162088396396941</v>
          </cell>
          <cell r="AV90">
            <v>0</v>
          </cell>
          <cell r="AW90">
            <v>100</v>
          </cell>
        </row>
        <row r="91">
          <cell r="B91" t="str">
            <v>PT LANCAR</v>
          </cell>
          <cell r="C91">
            <v>0</v>
          </cell>
          <cell r="D91">
            <v>0</v>
          </cell>
          <cell r="E91">
            <v>0</v>
          </cell>
          <cell r="F91">
            <v>0</v>
          </cell>
          <cell r="G91">
            <v>0</v>
          </cell>
          <cell r="H91">
            <v>616046.04674749984</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20369792.812286649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ANALISIS"/>
      <sheetName val="Sheet1"/>
      <sheetName val="Marshal -1"/>
      <sheetName val="Marshal_-1"/>
      <sheetName val="Marshal_-11"/>
      <sheetName val="DATA"/>
      <sheetName val="BGT Cashflow "/>
      <sheetName val="SE-C"/>
    </sheetNames>
    <sheetDataSet>
      <sheetData sheetId="0" refreshError="1"/>
      <sheetData sheetId="1" refreshError="1"/>
      <sheetData sheetId="2" refreshError="1"/>
      <sheetData sheetId="3" refreshError="1"/>
      <sheetData sheetId="4" refreshError="1"/>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40.564955142857144</v>
          </cell>
          <cell r="F45">
            <v>96.733070440014757</v>
          </cell>
          <cell r="G45">
            <v>165.37854117417982</v>
          </cell>
          <cell r="H45">
            <v>281.65761094162167</v>
          </cell>
          <cell r="I45">
            <v>421.19249466255189</v>
          </cell>
          <cell r="J45">
            <v>572.35528536022628</v>
          </cell>
          <cell r="K45">
            <v>723.51807605790066</v>
          </cell>
          <cell r="L45">
            <v>886.3087737323192</v>
          </cell>
          <cell r="M45">
            <v>1049.0994714067378</v>
          </cell>
          <cell r="N45">
            <v>1223.5180760579005</v>
          </cell>
          <cell r="O45">
            <v>1421.1924946625518</v>
          </cell>
          <cell r="P45">
            <v>1642.1227272206913</v>
          </cell>
          <cell r="Q45">
            <v>0</v>
          </cell>
          <cell r="R45">
            <v>0</v>
          </cell>
          <cell r="S45">
            <v>37.5</v>
          </cell>
          <cell r="T45">
            <v>97.5</v>
          </cell>
          <cell r="U45">
            <v>222.5</v>
          </cell>
          <cell r="V45">
            <v>347.5</v>
          </cell>
          <cell r="W45">
            <v>497.5</v>
          </cell>
          <cell r="X45">
            <v>660</v>
          </cell>
          <cell r="Y45">
            <v>822.5</v>
          </cell>
          <cell r="Z45">
            <v>997.5</v>
          </cell>
          <cell r="AA45">
            <v>1172.5</v>
          </cell>
          <cell r="AB45">
            <v>1360</v>
          </cell>
          <cell r="AC45">
            <v>1572.5</v>
          </cell>
          <cell r="AD45">
            <v>1810</v>
          </cell>
        </row>
        <row r="46">
          <cell r="C46" t="str">
            <v xml:space="preserve">Total Sales and Revenue </v>
          </cell>
          <cell r="D46">
            <v>0</v>
          </cell>
          <cell r="E46">
            <v>40.564955142857144</v>
          </cell>
          <cell r="F46">
            <v>96.733070440014757</v>
          </cell>
          <cell r="G46">
            <v>165.37854117417982</v>
          </cell>
          <cell r="H46">
            <v>281.65761094162167</v>
          </cell>
          <cell r="I46">
            <v>421.19249466255189</v>
          </cell>
          <cell r="J46">
            <v>572.35528536022628</v>
          </cell>
          <cell r="K46">
            <v>723.51807605790066</v>
          </cell>
          <cell r="L46">
            <v>886.3087737323192</v>
          </cell>
          <cell r="M46">
            <v>1049.0994714067378</v>
          </cell>
          <cell r="N46">
            <v>1223.5180760579005</v>
          </cell>
          <cell r="O46">
            <v>1421.1924946625518</v>
          </cell>
          <cell r="P46">
            <v>1642.1227272206913</v>
          </cell>
          <cell r="Q46">
            <v>0</v>
          </cell>
          <cell r="R46">
            <v>0</v>
          </cell>
          <cell r="S46">
            <v>37.5</v>
          </cell>
          <cell r="T46">
            <v>97.5</v>
          </cell>
          <cell r="U46">
            <v>222.5</v>
          </cell>
          <cell r="V46">
            <v>347.5</v>
          </cell>
          <cell r="W46">
            <v>497.5</v>
          </cell>
          <cell r="X46">
            <v>660</v>
          </cell>
          <cell r="Y46">
            <v>822.5</v>
          </cell>
          <cell r="Z46">
            <v>997.5</v>
          </cell>
          <cell r="AA46">
            <v>1172.5</v>
          </cell>
          <cell r="AB46">
            <v>1360</v>
          </cell>
          <cell r="AC46">
            <v>1572.5</v>
          </cell>
          <cell r="AD46">
            <v>1810</v>
          </cell>
        </row>
        <row r="47">
          <cell r="C47" t="str">
            <v>Cost of Goods Sold</v>
          </cell>
        </row>
        <row r="48">
          <cell r="B48" t="str">
            <v>PL02-01</v>
          </cell>
          <cell r="C48" t="str">
            <v>Cost of Goods - Inter Unit</v>
          </cell>
          <cell r="D48">
            <v>0</v>
          </cell>
          <cell r="E48">
            <v>3.4233202116402115</v>
          </cell>
          <cell r="F48">
            <v>14.854411374430908</v>
          </cell>
          <cell r="G48">
            <v>26.74509131684934</v>
          </cell>
          <cell r="H48">
            <v>54.652068061035379</v>
          </cell>
          <cell r="I48">
            <v>86.279975037779565</v>
          </cell>
          <cell r="J48">
            <v>117.90788201452375</v>
          </cell>
          <cell r="K48">
            <v>149.53578899126794</v>
          </cell>
          <cell r="L48">
            <v>181.16369596801212</v>
          </cell>
          <cell r="M48">
            <v>212.79160294475631</v>
          </cell>
          <cell r="N48">
            <v>244.41950992150049</v>
          </cell>
          <cell r="O48">
            <v>276.04741689824471</v>
          </cell>
          <cell r="P48">
            <v>307.67532387498886</v>
          </cell>
          <cell r="Q48">
            <v>0</v>
          </cell>
          <cell r="R48">
            <v>0</v>
          </cell>
          <cell r="S48">
            <v>31.5</v>
          </cell>
          <cell r="T48">
            <v>59.5</v>
          </cell>
          <cell r="U48">
            <v>97.217500000000001</v>
          </cell>
          <cell r="V48">
            <v>127.2175</v>
          </cell>
          <cell r="W48">
            <v>161.2175</v>
          </cell>
          <cell r="X48">
            <v>195.2175</v>
          </cell>
          <cell r="Y48">
            <v>229.2175</v>
          </cell>
          <cell r="Z48">
            <v>263.21749999999997</v>
          </cell>
          <cell r="AA48">
            <v>297.21749999999997</v>
          </cell>
          <cell r="AB48">
            <v>331.21749999999997</v>
          </cell>
          <cell r="AC48">
            <v>365.21749999999997</v>
          </cell>
          <cell r="AD48">
            <v>399.21749999999997</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23.869464285714287</v>
          </cell>
          <cell r="F52">
            <v>51.862795655223337</v>
          </cell>
          <cell r="G52">
            <v>85.78819623103908</v>
          </cell>
          <cell r="H52">
            <v>112.49010837574193</v>
          </cell>
          <cell r="I52">
            <v>150.11646496488922</v>
          </cell>
          <cell r="J52">
            <v>187.74282155403651</v>
          </cell>
          <cell r="K52">
            <v>225.36917814318377</v>
          </cell>
          <cell r="L52">
            <v>262.99553473233107</v>
          </cell>
          <cell r="M52">
            <v>300.62189132147836</v>
          </cell>
          <cell r="N52">
            <v>349.17269235507007</v>
          </cell>
          <cell r="O52">
            <v>397.72349338866178</v>
          </cell>
          <cell r="P52">
            <v>453.92287323362308</v>
          </cell>
          <cell r="Q52">
            <v>0</v>
          </cell>
          <cell r="R52">
            <v>0</v>
          </cell>
          <cell r="S52">
            <v>11.088888888888889</v>
          </cell>
          <cell r="T52">
            <v>22.177777777777777</v>
          </cell>
          <cell r="U52">
            <v>50.882333333333335</v>
          </cell>
          <cell r="V52">
            <v>79.586888888888893</v>
          </cell>
          <cell r="W52">
            <v>120.03522222222222</v>
          </cell>
          <cell r="X52">
            <v>160.48355555555554</v>
          </cell>
          <cell r="Y52">
            <v>200.93188888888886</v>
          </cell>
          <cell r="Z52">
            <v>241.38022222222219</v>
          </cell>
          <cell r="AA52">
            <v>281.82855555555551</v>
          </cell>
          <cell r="AB52">
            <v>334.02066666666661</v>
          </cell>
          <cell r="AC52">
            <v>386.21277777777772</v>
          </cell>
          <cell r="AD52">
            <v>446.62711111111105</v>
          </cell>
        </row>
        <row r="53">
          <cell r="B53" t="str">
            <v>PL02-06</v>
          </cell>
          <cell r="C53" t="str">
            <v>Cost of Goods - Depreciation (Operating)</v>
          </cell>
          <cell r="D53">
            <v>0</v>
          </cell>
          <cell r="E53">
            <v>0</v>
          </cell>
          <cell r="F53">
            <v>0</v>
          </cell>
          <cell r="G53">
            <v>0</v>
          </cell>
          <cell r="H53">
            <v>35.426356589147289</v>
          </cell>
          <cell r="I53">
            <v>70.852713178294579</v>
          </cell>
          <cell r="J53">
            <v>106.27906976744187</v>
          </cell>
          <cell r="K53">
            <v>141.70542635658916</v>
          </cell>
          <cell r="L53">
            <v>177.13178294573646</v>
          </cell>
          <cell r="M53">
            <v>212.55813953488376</v>
          </cell>
          <cell r="N53">
            <v>247.98449612403107</v>
          </cell>
          <cell r="O53">
            <v>283.41085271317837</v>
          </cell>
          <cell r="P53">
            <v>318.83720930232568</v>
          </cell>
          <cell r="Q53">
            <v>0</v>
          </cell>
          <cell r="R53">
            <v>0</v>
          </cell>
          <cell r="S53">
            <v>2.0166666666666666</v>
          </cell>
          <cell r="T53">
            <v>6.15</v>
          </cell>
          <cell r="U53">
            <v>44.233333333333334</v>
          </cell>
          <cell r="V53">
            <v>82.316666666666663</v>
          </cell>
          <cell r="W53">
            <v>120.4</v>
          </cell>
          <cell r="X53">
            <v>158.48333333333335</v>
          </cell>
          <cell r="Y53">
            <v>196.56666666666669</v>
          </cell>
          <cell r="Z53">
            <v>234.65000000000003</v>
          </cell>
          <cell r="AA53">
            <v>272.73333333333335</v>
          </cell>
          <cell r="AB53">
            <v>310.81666666666666</v>
          </cell>
          <cell r="AC53">
            <v>348.9</v>
          </cell>
          <cell r="AD53">
            <v>386.98333333333329</v>
          </cell>
        </row>
        <row r="54">
          <cell r="C54" t="str">
            <v xml:space="preserve">Total Cost of Goods Sold </v>
          </cell>
          <cell r="D54">
            <v>0</v>
          </cell>
          <cell r="E54">
            <v>27.292784497354496</v>
          </cell>
          <cell r="F54">
            <v>66.717207029654247</v>
          </cell>
          <cell r="G54">
            <v>112.53328754788842</v>
          </cell>
          <cell r="H54">
            <v>202.56853302592458</v>
          </cell>
          <cell r="I54">
            <v>307.24915318096339</v>
          </cell>
          <cell r="J54">
            <v>411.92977333600214</v>
          </cell>
          <cell r="K54">
            <v>516.6103934910409</v>
          </cell>
          <cell r="L54">
            <v>621.29101364607959</v>
          </cell>
          <cell r="M54">
            <v>725.97163380111851</v>
          </cell>
          <cell r="N54">
            <v>841.57669840060157</v>
          </cell>
          <cell r="O54">
            <v>957.18176300008486</v>
          </cell>
          <cell r="P54">
            <v>1080.4354064109375</v>
          </cell>
          <cell r="Q54">
            <v>0</v>
          </cell>
          <cell r="R54">
            <v>0</v>
          </cell>
          <cell r="S54">
            <v>44.605555555555554</v>
          </cell>
          <cell r="T54">
            <v>87.827777777777783</v>
          </cell>
          <cell r="U54">
            <v>192.33316666666667</v>
          </cell>
          <cell r="V54">
            <v>289.12105555555559</v>
          </cell>
          <cell r="W54">
            <v>401.65272222222222</v>
          </cell>
          <cell r="X54">
            <v>514.18438888888886</v>
          </cell>
          <cell r="Y54">
            <v>626.71605555555561</v>
          </cell>
          <cell r="Z54">
            <v>739.24772222222214</v>
          </cell>
          <cell r="AA54">
            <v>851.77938888888889</v>
          </cell>
          <cell r="AB54">
            <v>976.05483333333314</v>
          </cell>
          <cell r="AC54">
            <v>1100.3302777777776</v>
          </cell>
          <cell r="AD54">
            <v>1232.8279444444443</v>
          </cell>
        </row>
        <row r="55">
          <cell r="C55" t="str">
            <v>Gross Profit</v>
          </cell>
          <cell r="D55">
            <v>0</v>
          </cell>
          <cell r="E55">
            <v>13.272170645502648</v>
          </cell>
          <cell r="F55">
            <v>30.01586341036051</v>
          </cell>
          <cell r="G55">
            <v>52.845253626291395</v>
          </cell>
          <cell r="H55">
            <v>79.089077915697089</v>
          </cell>
          <cell r="I55">
            <v>113.9433414815885</v>
          </cell>
          <cell r="J55">
            <v>160.42551202422413</v>
          </cell>
          <cell r="K55">
            <v>206.90768256685976</v>
          </cell>
          <cell r="L55">
            <v>265.0177600862396</v>
          </cell>
          <cell r="M55">
            <v>323.12783760561933</v>
          </cell>
          <cell r="N55">
            <v>381.94137765729897</v>
          </cell>
          <cell r="O55">
            <v>464.01073166246692</v>
          </cell>
          <cell r="P55">
            <v>561.68732080975383</v>
          </cell>
          <cell r="Q55">
            <v>0</v>
          </cell>
          <cell r="R55">
            <v>0</v>
          </cell>
          <cell r="S55">
            <v>-7.1055555555555543</v>
          </cell>
          <cell r="T55">
            <v>9.6722222222222172</v>
          </cell>
          <cell r="U55">
            <v>30.166833333333329</v>
          </cell>
          <cell r="V55">
            <v>58.378944444444414</v>
          </cell>
          <cell r="W55">
            <v>95.847277777777776</v>
          </cell>
          <cell r="X55">
            <v>145.81561111111114</v>
          </cell>
          <cell r="Y55">
            <v>195.78394444444439</v>
          </cell>
          <cell r="Z55">
            <v>258.25227777777786</v>
          </cell>
          <cell r="AA55">
            <v>320.72061111111111</v>
          </cell>
          <cell r="AB55">
            <v>383.94516666666686</v>
          </cell>
          <cell r="AC55">
            <v>472.16972222222239</v>
          </cell>
          <cell r="AD55">
            <v>577.17205555555574</v>
          </cell>
        </row>
        <row r="56">
          <cell r="C56" t="str">
            <v>Gross Profit/Sales %</v>
          </cell>
          <cell r="D56">
            <v>0</v>
          </cell>
          <cell r="E56">
            <v>0.32718317076309328</v>
          </cell>
          <cell r="F56">
            <v>0.31029577861868529</v>
          </cell>
          <cell r="G56">
            <v>0.31954117657038572</v>
          </cell>
          <cell r="H56">
            <v>0.28079865355418943</v>
          </cell>
          <cell r="I56">
            <v>0.2705255742338829</v>
          </cell>
          <cell r="J56">
            <v>0.28029008576946446</v>
          </cell>
          <cell r="K56">
            <v>0.28597444820480428</v>
          </cell>
          <cell r="L56">
            <v>0.29901290378772627</v>
          </cell>
          <cell r="M56">
            <v>0.30800495702503511</v>
          </cell>
          <cell r="N56">
            <v>0.31216651811789364</v>
          </cell>
          <cell r="O56">
            <v>0.3264939361874703</v>
          </cell>
          <cell r="P56">
            <v>0.34204953838037128</v>
          </cell>
          <cell r="Q56">
            <v>0</v>
          </cell>
          <cell r="R56">
            <v>0</v>
          </cell>
          <cell r="S56">
            <v>-0.18948148148148145</v>
          </cell>
          <cell r="T56">
            <v>9.9202279202279156E-2</v>
          </cell>
          <cell r="U56">
            <v>0.13558127340823969</v>
          </cell>
          <cell r="V56">
            <v>0.16799696243005588</v>
          </cell>
          <cell r="W56">
            <v>0.19265784477945283</v>
          </cell>
          <cell r="X56">
            <v>0.22093274410774416</v>
          </cell>
          <cell r="Y56">
            <v>0.23803519081391414</v>
          </cell>
          <cell r="Z56">
            <v>0.25889952659426352</v>
          </cell>
          <cell r="AA56">
            <v>0.27353570244018005</v>
          </cell>
          <cell r="AB56">
            <v>0.28231262254901973</v>
          </cell>
          <cell r="AC56">
            <v>0.30026691397279642</v>
          </cell>
          <cell r="AD56">
            <v>0.31887958870472694</v>
          </cell>
        </row>
        <row r="58">
          <cell r="C58" t="str">
            <v>Less : Operating Expenses</v>
          </cell>
        </row>
        <row r="59">
          <cell r="B59" t="str">
            <v>PL03-01</v>
          </cell>
          <cell r="C59" t="str">
            <v>G&amp;A Expenses (Excl. Depreciation)</v>
          </cell>
          <cell r="D59">
            <v>0</v>
          </cell>
          <cell r="E59">
            <v>0.17989417989417988</v>
          </cell>
          <cell r="F59">
            <v>0.35560477420942538</v>
          </cell>
          <cell r="G59">
            <v>0.35560477420942538</v>
          </cell>
          <cell r="H59">
            <v>9.1979820351913375</v>
          </cell>
          <cell r="I59">
            <v>18.04035929617325</v>
          </cell>
          <cell r="J59">
            <v>26.882736557155162</v>
          </cell>
          <cell r="K59">
            <v>35.725113818137075</v>
          </cell>
          <cell r="L59">
            <v>44.567491079118987</v>
          </cell>
          <cell r="M59">
            <v>53.4098683401009</v>
          </cell>
          <cell r="N59">
            <v>62.252245601082812</v>
          </cell>
          <cell r="O59">
            <v>71.094622862064725</v>
          </cell>
          <cell r="P59">
            <v>82.520979451212014</v>
          </cell>
          <cell r="Q59">
            <v>0</v>
          </cell>
          <cell r="R59">
            <v>0</v>
          </cell>
          <cell r="S59">
            <v>9.5055555555555564</v>
          </cell>
          <cell r="T59">
            <v>19.011111111111113</v>
          </cell>
          <cell r="U59">
            <v>28.516666666666669</v>
          </cell>
          <cell r="V59">
            <v>38.022222222222226</v>
          </cell>
          <cell r="W59">
            <v>47.527777777777786</v>
          </cell>
          <cell r="X59">
            <v>57.033333333333346</v>
          </cell>
          <cell r="Y59">
            <v>66.538888888888906</v>
          </cell>
          <cell r="Z59">
            <v>76.044444444444466</v>
          </cell>
          <cell r="AA59">
            <v>85.550000000000026</v>
          </cell>
          <cell r="AB59">
            <v>95.055555555555586</v>
          </cell>
          <cell r="AC59">
            <v>104.56111111111115</v>
          </cell>
          <cell r="AD59">
            <v>116.84444444444448</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0.17989417989417988</v>
          </cell>
          <cell r="F63">
            <v>0.35560477420942538</v>
          </cell>
          <cell r="G63">
            <v>0.35560477420942538</v>
          </cell>
          <cell r="H63">
            <v>9.1979820351913375</v>
          </cell>
          <cell r="I63">
            <v>18.04035929617325</v>
          </cell>
          <cell r="J63">
            <v>26.882736557155162</v>
          </cell>
          <cell r="K63">
            <v>35.725113818137075</v>
          </cell>
          <cell r="L63">
            <v>44.567491079118987</v>
          </cell>
          <cell r="M63">
            <v>53.4098683401009</v>
          </cell>
          <cell r="N63">
            <v>62.252245601082812</v>
          </cell>
          <cell r="O63">
            <v>71.094622862064725</v>
          </cell>
          <cell r="P63">
            <v>82.520979451212014</v>
          </cell>
          <cell r="Q63">
            <v>0</v>
          </cell>
          <cell r="R63">
            <v>0</v>
          </cell>
          <cell r="S63">
            <v>9.5055555555555564</v>
          </cell>
          <cell r="T63">
            <v>19.011111111111113</v>
          </cell>
          <cell r="U63">
            <v>28.516666666666669</v>
          </cell>
          <cell r="V63">
            <v>38.022222222222226</v>
          </cell>
          <cell r="W63">
            <v>47.527777777777786</v>
          </cell>
          <cell r="X63">
            <v>57.033333333333346</v>
          </cell>
          <cell r="Y63">
            <v>66.538888888888906</v>
          </cell>
          <cell r="Z63">
            <v>76.044444444444466</v>
          </cell>
          <cell r="AA63">
            <v>85.550000000000026</v>
          </cell>
          <cell r="AB63">
            <v>95.055555555555586</v>
          </cell>
          <cell r="AC63">
            <v>104.56111111111115</v>
          </cell>
          <cell r="AD63">
            <v>116.84444444444448</v>
          </cell>
        </row>
        <row r="64">
          <cell r="C64" t="str">
            <v>Operating Income before Interest &amp; Tax</v>
          </cell>
          <cell r="D64">
            <v>0</v>
          </cell>
          <cell r="E64">
            <v>13.092276465608467</v>
          </cell>
          <cell r="F64">
            <v>29.660258636151084</v>
          </cell>
          <cell r="G64">
            <v>52.48964885208197</v>
          </cell>
          <cell r="H64">
            <v>69.891095880505759</v>
          </cell>
          <cell r="I64">
            <v>95.902982185415254</v>
          </cell>
          <cell r="J64">
            <v>133.54277546706896</v>
          </cell>
          <cell r="K64">
            <v>171.1825687487227</v>
          </cell>
          <cell r="L64">
            <v>220.45026900712062</v>
          </cell>
          <cell r="M64">
            <v>269.71796926551843</v>
          </cell>
          <cell r="N64">
            <v>319.68913205621618</v>
          </cell>
          <cell r="O64">
            <v>392.91610880040218</v>
          </cell>
          <cell r="P64">
            <v>479.16634135854179</v>
          </cell>
          <cell r="Q64">
            <v>0</v>
          </cell>
          <cell r="R64">
            <v>0</v>
          </cell>
          <cell r="S64">
            <v>-16.611111111111111</v>
          </cell>
          <cell r="T64">
            <v>-9.3388888888888957</v>
          </cell>
          <cell r="U64">
            <v>1.6501666666666601</v>
          </cell>
          <cell r="V64">
            <v>20.356722222222189</v>
          </cell>
          <cell r="W64">
            <v>48.319499999999991</v>
          </cell>
          <cell r="X64">
            <v>88.782277777777793</v>
          </cell>
          <cell r="Y64">
            <v>129.2450555555555</v>
          </cell>
          <cell r="Z64">
            <v>182.20783333333338</v>
          </cell>
          <cell r="AA64">
            <v>235.1706111111111</v>
          </cell>
          <cell r="AB64">
            <v>288.88961111111126</v>
          </cell>
          <cell r="AC64">
            <v>367.60861111111126</v>
          </cell>
          <cell r="AD64">
            <v>460.32761111111125</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13.092276465608467</v>
          </cell>
          <cell r="F70">
            <v>29.660258636151084</v>
          </cell>
          <cell r="G70">
            <v>52.48964885208197</v>
          </cell>
          <cell r="H70">
            <v>69.891095880505759</v>
          </cell>
          <cell r="I70">
            <v>95.902982185415254</v>
          </cell>
          <cell r="J70">
            <v>133.54277546706896</v>
          </cell>
          <cell r="K70">
            <v>171.1825687487227</v>
          </cell>
          <cell r="L70">
            <v>220.45026900712062</v>
          </cell>
          <cell r="M70">
            <v>269.71796926551843</v>
          </cell>
          <cell r="N70">
            <v>319.68913205621618</v>
          </cell>
          <cell r="O70">
            <v>392.91610880040218</v>
          </cell>
          <cell r="P70">
            <v>479.16634135854179</v>
          </cell>
          <cell r="Q70">
            <v>0</v>
          </cell>
          <cell r="R70">
            <v>0</v>
          </cell>
          <cell r="S70">
            <v>-16.611111111111111</v>
          </cell>
          <cell r="T70">
            <v>-9.3388888888888957</v>
          </cell>
          <cell r="U70">
            <v>1.6501666666666601</v>
          </cell>
          <cell r="V70">
            <v>20.356722222222189</v>
          </cell>
          <cell r="W70">
            <v>48.319499999999991</v>
          </cell>
          <cell r="X70">
            <v>88.782277777777793</v>
          </cell>
          <cell r="Y70">
            <v>129.2450555555555</v>
          </cell>
          <cell r="Z70">
            <v>182.20783333333338</v>
          </cell>
          <cell r="AA70">
            <v>235.1706111111111</v>
          </cell>
          <cell r="AB70">
            <v>288.88961111111126</v>
          </cell>
          <cell r="AC70">
            <v>367.60861111111126</v>
          </cell>
          <cell r="AD70">
            <v>460.32761111111125</v>
          </cell>
        </row>
        <row r="72">
          <cell r="B72" t="str">
            <v>PL07</v>
          </cell>
          <cell r="C72" t="str">
            <v>Less:Financial Expense (net)</v>
          </cell>
          <cell r="D72">
            <v>0</v>
          </cell>
          <cell r="E72">
            <v>7.7634973544973535E-2</v>
          </cell>
          <cell r="F72">
            <v>7.790846191706656E-2</v>
          </cell>
          <cell r="G72">
            <v>0.32617582276159635</v>
          </cell>
          <cell r="H72">
            <v>0.32617582276159635</v>
          </cell>
          <cell r="I72">
            <v>0.32617582276159635</v>
          </cell>
          <cell r="J72">
            <v>0.32617582276159635</v>
          </cell>
          <cell r="K72">
            <v>0.32617582276159635</v>
          </cell>
          <cell r="L72">
            <v>0.32617582276159635</v>
          </cell>
          <cell r="M72">
            <v>0.32617582276159635</v>
          </cell>
          <cell r="N72">
            <v>0.32617582276159635</v>
          </cell>
          <cell r="O72">
            <v>0.32617582276159635</v>
          </cell>
          <cell r="P72">
            <v>0.32617582276159635</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-0.19800603174603174</v>
          </cell>
          <cell r="F74">
            <v>-0.16642845551864155</v>
          </cell>
          <cell r="G74">
            <v>-2.4567648211616357</v>
          </cell>
          <cell r="H74">
            <v>-2.4567648211616357</v>
          </cell>
          <cell r="I74">
            <v>-2.4567648211616357</v>
          </cell>
          <cell r="J74">
            <v>-2.4567648211616357</v>
          </cell>
          <cell r="K74">
            <v>-2.4567648211616357</v>
          </cell>
          <cell r="L74">
            <v>-2.4567648211616357</v>
          </cell>
          <cell r="M74">
            <v>-2.4567648211616357</v>
          </cell>
          <cell r="N74">
            <v>-2.4567648211616357</v>
          </cell>
          <cell r="O74">
            <v>-2.4567648211616357</v>
          </cell>
          <cell r="P74">
            <v>-2.4567648211616357</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13.212647523809524</v>
          </cell>
          <cell r="F76">
            <v>29.74877862975266</v>
          </cell>
          <cell r="G76">
            <v>54.620237850482006</v>
          </cell>
          <cell r="H76">
            <v>72.021684878905802</v>
          </cell>
          <cell r="I76">
            <v>98.033571183815297</v>
          </cell>
          <cell r="J76">
            <v>135.67336446546901</v>
          </cell>
          <cell r="K76">
            <v>173.31315774712274</v>
          </cell>
          <cell r="L76">
            <v>222.58085800552067</v>
          </cell>
          <cell r="M76">
            <v>271.84855826391851</v>
          </cell>
          <cell r="N76">
            <v>321.81972105461625</v>
          </cell>
          <cell r="O76">
            <v>395.04669779880226</v>
          </cell>
          <cell r="P76">
            <v>481.29693035694186</v>
          </cell>
          <cell r="Q76">
            <v>0</v>
          </cell>
          <cell r="R76">
            <v>0</v>
          </cell>
          <cell r="S76">
            <v>-16.611111111111111</v>
          </cell>
          <cell r="T76">
            <v>-9.3388888888888957</v>
          </cell>
          <cell r="U76">
            <v>1.6501666666666601</v>
          </cell>
          <cell r="V76">
            <v>20.356722222222189</v>
          </cell>
          <cell r="W76">
            <v>48.319499999999991</v>
          </cell>
          <cell r="X76">
            <v>88.782277777777793</v>
          </cell>
          <cell r="Y76">
            <v>129.2450555555555</v>
          </cell>
          <cell r="Z76">
            <v>182.20783333333338</v>
          </cell>
          <cell r="AA76">
            <v>235.1706111111111</v>
          </cell>
          <cell r="AB76">
            <v>288.88961111111126</v>
          </cell>
          <cell r="AC76">
            <v>367.60861111111126</v>
          </cell>
          <cell r="AD76">
            <v>460.32761111111125</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13.212647523809524</v>
          </cell>
          <cell r="F80">
            <v>29.74877862975266</v>
          </cell>
          <cell r="G80">
            <v>54.620237850482006</v>
          </cell>
          <cell r="H80">
            <v>72.021684878905802</v>
          </cell>
          <cell r="I80">
            <v>98.033571183815297</v>
          </cell>
          <cell r="J80">
            <v>135.67336446546901</v>
          </cell>
          <cell r="K80">
            <v>173.31315774712274</v>
          </cell>
          <cell r="L80">
            <v>222.58085800552067</v>
          </cell>
          <cell r="M80">
            <v>271.84855826391851</v>
          </cell>
          <cell r="N80">
            <v>321.81972105461625</v>
          </cell>
          <cell r="O80">
            <v>395.04669779880226</v>
          </cell>
          <cell r="P80">
            <v>481.29693035694186</v>
          </cell>
          <cell r="Q80">
            <v>0</v>
          </cell>
          <cell r="R80">
            <v>0</v>
          </cell>
          <cell r="S80">
            <v>-16.611111111111111</v>
          </cell>
          <cell r="T80">
            <v>-9.3388888888888957</v>
          </cell>
          <cell r="U80">
            <v>1.6501666666666601</v>
          </cell>
          <cell r="V80">
            <v>20.356722222222189</v>
          </cell>
          <cell r="W80">
            <v>48.319499999999991</v>
          </cell>
          <cell r="X80">
            <v>88.782277777777793</v>
          </cell>
          <cell r="Y80">
            <v>129.2450555555555</v>
          </cell>
          <cell r="Z80">
            <v>182.20783333333338</v>
          </cell>
          <cell r="AA80">
            <v>235.1706111111111</v>
          </cell>
          <cell r="AB80">
            <v>288.88961111111126</v>
          </cell>
          <cell r="AC80">
            <v>367.60861111111126</v>
          </cell>
          <cell r="AD80">
            <v>460.32761111111125</v>
          </cell>
        </row>
      </sheetData>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nit Cos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A lama"/>
      <sheetName val="CTRL"/>
      <sheetName val="COA"/>
      <sheetName val="check"/>
      <sheetName val="Mandiri IDR"/>
      <sheetName val="Mandiri USD"/>
      <sheetName val="PC IDR"/>
      <sheetName val="GJ-HO"/>
      <sheetName val="RJ"/>
      <sheetName val="HO"/>
      <sheetName val="SO"/>
      <sheetName val="AJE"/>
      <sheetName val="Pajak masukan"/>
      <sheetName val="Piutang PT TBSM"/>
      <sheetName val="Intercompany"/>
      <sheetName val="HO Data"/>
      <sheetName val="SO Data"/>
      <sheetName val="FA HO"/>
      <sheetName val="FA SO"/>
      <sheetName val="WS"/>
      <sheetName val="BS"/>
      <sheetName val="PL"/>
      <sheetName val="CF"/>
      <sheetName val="SHE"/>
      <sheetName val="TB Jan"/>
      <sheetName val="Lamp1"/>
      <sheetName val="Lamp3"/>
      <sheetName val="Lamp5"/>
      <sheetName val="Prof Fee"/>
      <sheetName val="Material"/>
      <sheetName val="Solar"/>
      <sheetName val="Piutang Kary Kendaraan"/>
      <sheetName val="Piutang Karyawan"/>
      <sheetName val="Kontraktor 2008"/>
      <sheetName val="Asuransi"/>
      <sheetName val="Kontraktor"/>
      <sheetName val="CB-EB"/>
      <sheetName val="Biaya Dibayar Dimuka"/>
      <sheetName val="Leasing"/>
      <sheetName val="Sewa"/>
      <sheetName val="Sparepart"/>
      <sheetName val="JV"/>
      <sheetName val="COA_lama"/>
      <sheetName val="Mandiri_IDR"/>
      <sheetName val="Mandiri_USD"/>
      <sheetName val="PC_IDR"/>
      <sheetName val="Pajak_masukan"/>
      <sheetName val="Piutang_PT_TBSM"/>
      <sheetName val="HO_Data"/>
      <sheetName val="SO_Data"/>
      <sheetName val="FA_HO"/>
      <sheetName val="FA_SO"/>
      <sheetName val="TB_Jan"/>
      <sheetName val="Prof_Fee"/>
      <sheetName val="Piutang_Kary_Kendaraan"/>
      <sheetName val="Piutang_Karyawan"/>
      <sheetName val="Kontraktor_2008"/>
      <sheetName val="Biaya_Dibayar_Dimuka"/>
      <sheetName val="Sheet2"/>
      <sheetName val="COA_lama1"/>
      <sheetName val="Mandiri_IDR1"/>
      <sheetName val="Mandiri_USD1"/>
      <sheetName val="PC_IDR1"/>
      <sheetName val="Pajak_masukan1"/>
      <sheetName val="Piutang_PT_TBSM1"/>
      <sheetName val="HO_Data1"/>
      <sheetName val="SO_Data1"/>
      <sheetName val="FA_HO1"/>
      <sheetName val="FA_SO1"/>
      <sheetName val="TB_Jan1"/>
      <sheetName val="Prof_Fee1"/>
      <sheetName val="Piutang_Kary_Kendaraan1"/>
      <sheetName val="Piutang_Karyawan1"/>
      <sheetName val="Kontraktor_20081"/>
      <sheetName val="Biaya_Dibayar_Dimuka1"/>
      <sheetName val="02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 xml:space="preserve"> 1110-00-101</v>
          </cell>
        </row>
      </sheetData>
      <sheetData sheetId="16">
        <row r="7">
          <cell r="B7" t="str">
            <v xml:space="preserve"> 1110-00-101</v>
          </cell>
          <cell r="C7" t="str">
            <v>Petty Cash - Kantor Pusat</v>
          </cell>
          <cell r="D7">
            <v>21488991</v>
          </cell>
          <cell r="E7">
            <v>35107990</v>
          </cell>
          <cell r="F7">
            <v>-12031207</v>
          </cell>
          <cell r="G7">
            <v>-21268865</v>
          </cell>
          <cell r="H7">
            <v>-12536118</v>
          </cell>
          <cell r="I7">
            <v>2253100</v>
          </cell>
          <cell r="J7">
            <v>26861919</v>
          </cell>
          <cell r="K7">
            <v>-16663271</v>
          </cell>
          <cell r="M7" t="str">
            <v xml:space="preserve"> 1110-00-101</v>
          </cell>
          <cell r="N7" t="str">
            <v>Petty Cash - Kantor Pusat</v>
          </cell>
          <cell r="O7">
            <v>-14616460</v>
          </cell>
          <cell r="Q7" t="str">
            <v xml:space="preserve"> 1110-00-101</v>
          </cell>
          <cell r="R7" t="str">
            <v>Petty Cash - Kantor Pusat</v>
          </cell>
          <cell r="S7">
            <v>-1915855</v>
          </cell>
          <cell r="U7" t="str">
            <v xml:space="preserve"> 1110-00-101</v>
          </cell>
          <cell r="V7" t="str">
            <v>Petty Cash - Kantor Pusat</v>
          </cell>
          <cell r="W7">
            <v>10818300</v>
          </cell>
          <cell r="Y7" t="str">
            <v xml:space="preserve"> 1110-00-101</v>
          </cell>
          <cell r="Z7" t="str">
            <v>Petty Cash - Kantor Pusat</v>
          </cell>
          <cell r="AA7">
            <v>4296860</v>
          </cell>
          <cell r="AC7" t="str">
            <v xml:space="preserve"> 1110-00-101</v>
          </cell>
          <cell r="AD7" t="str">
            <v>Petty Cash - Kantor Pusat</v>
          </cell>
          <cell r="AE7">
            <v>-19382208</v>
          </cell>
        </row>
        <row r="8">
          <cell r="B8" t="str">
            <v xml:space="preserve"> 1110-00-201</v>
          </cell>
          <cell r="C8" t="str">
            <v>Petty Cash - Kantor Cabang</v>
          </cell>
          <cell r="D8">
            <v>0</v>
          </cell>
          <cell r="E8">
            <v>0</v>
          </cell>
          <cell r="F8">
            <v>0</v>
          </cell>
          <cell r="G8">
            <v>0</v>
          </cell>
          <cell r="H8">
            <v>0</v>
          </cell>
          <cell r="I8">
            <v>0</v>
          </cell>
          <cell r="J8">
            <v>0</v>
          </cell>
          <cell r="K8">
            <v>0</v>
          </cell>
          <cell r="M8" t="str">
            <v xml:space="preserve"> 1110-00-201</v>
          </cell>
          <cell r="N8" t="str">
            <v>Petty Cash - Kantor Cabang</v>
          </cell>
          <cell r="O8">
            <v>0</v>
          </cell>
          <cell r="Q8" t="str">
            <v xml:space="preserve"> 1110-00-201</v>
          </cell>
          <cell r="R8" t="str">
            <v>Petty Cash - Kantor Cabang</v>
          </cell>
          <cell r="S8">
            <v>0</v>
          </cell>
          <cell r="U8" t="str">
            <v xml:space="preserve"> 1110-00-201</v>
          </cell>
          <cell r="V8" t="str">
            <v>Petty Cash - Kantor Cabang</v>
          </cell>
          <cell r="W8">
            <v>0</v>
          </cell>
          <cell r="Y8" t="str">
            <v xml:space="preserve"> 1110-00-201</v>
          </cell>
          <cell r="Z8" t="str">
            <v>Petty Cash - Kantor Cabang</v>
          </cell>
          <cell r="AA8">
            <v>0</v>
          </cell>
          <cell r="AC8" t="str">
            <v xml:space="preserve"> 1110-00-201</v>
          </cell>
          <cell r="AD8" t="str">
            <v>Petty Cash - Kantor Cabang</v>
          </cell>
          <cell r="AE8">
            <v>0</v>
          </cell>
        </row>
        <row r="9">
          <cell r="B9" t="str">
            <v xml:space="preserve"> 1110-00-202</v>
          </cell>
          <cell r="C9" t="str">
            <v>Kas Operasional - Site</v>
          </cell>
          <cell r="D9">
            <v>0</v>
          </cell>
          <cell r="E9">
            <v>0</v>
          </cell>
          <cell r="F9">
            <v>0</v>
          </cell>
          <cell r="G9">
            <v>0</v>
          </cell>
          <cell r="H9">
            <v>0</v>
          </cell>
          <cell r="I9">
            <v>0</v>
          </cell>
          <cell r="J9">
            <v>0</v>
          </cell>
          <cell r="K9">
            <v>0</v>
          </cell>
          <cell r="M9" t="str">
            <v xml:space="preserve"> 1110-00-202</v>
          </cell>
          <cell r="N9">
            <v>0</v>
          </cell>
          <cell r="O9">
            <v>0</v>
          </cell>
          <cell r="Q9" t="str">
            <v xml:space="preserve"> 1110-00-202</v>
          </cell>
          <cell r="R9">
            <v>0</v>
          </cell>
          <cell r="S9">
            <v>0</v>
          </cell>
          <cell r="U9" t="str">
            <v xml:space="preserve"> 1110-00-202</v>
          </cell>
          <cell r="V9">
            <v>0</v>
          </cell>
          <cell r="W9">
            <v>0</v>
          </cell>
          <cell r="Y9" t="str">
            <v xml:space="preserve"> 1110-00-202</v>
          </cell>
          <cell r="Z9">
            <v>0</v>
          </cell>
          <cell r="AA9">
            <v>0</v>
          </cell>
          <cell r="AC9" t="str">
            <v xml:space="preserve"> 1110-00-202</v>
          </cell>
          <cell r="AD9">
            <v>0</v>
          </cell>
          <cell r="AE9">
            <v>0</v>
          </cell>
        </row>
        <row r="10">
          <cell r="B10" t="str">
            <v xml:space="preserve"> 1110-00-203</v>
          </cell>
          <cell r="C10" t="str">
            <v>Kas Operasional - LA</v>
          </cell>
          <cell r="D10">
            <v>0</v>
          </cell>
          <cell r="E10">
            <v>0</v>
          </cell>
          <cell r="F10">
            <v>0</v>
          </cell>
          <cell r="G10">
            <v>0</v>
          </cell>
          <cell r="H10">
            <v>0</v>
          </cell>
          <cell r="I10">
            <v>0</v>
          </cell>
          <cell r="J10">
            <v>0</v>
          </cell>
          <cell r="K10">
            <v>0</v>
          </cell>
          <cell r="M10" t="str">
            <v xml:space="preserve"> 1120-00-101</v>
          </cell>
          <cell r="N10" t="str">
            <v>DBS Indonesia - Rupiah</v>
          </cell>
          <cell r="O10">
            <v>0</v>
          </cell>
          <cell r="Q10" t="str">
            <v xml:space="preserve"> 1120-00-101</v>
          </cell>
          <cell r="R10" t="str">
            <v>DBS Indonesia - Rupiah</v>
          </cell>
          <cell r="S10">
            <v>0</v>
          </cell>
          <cell r="U10" t="str">
            <v xml:space="preserve"> 1120-00-101</v>
          </cell>
          <cell r="V10" t="str">
            <v>DBS Indonesia - Rupiah</v>
          </cell>
          <cell r="W10">
            <v>0</v>
          </cell>
          <cell r="Y10" t="str">
            <v xml:space="preserve"> 1120-00-101</v>
          </cell>
          <cell r="Z10" t="str">
            <v>DBS Indonesia - Rupiah</v>
          </cell>
          <cell r="AA10">
            <v>0</v>
          </cell>
          <cell r="AC10" t="str">
            <v xml:space="preserve"> 1120-00-101</v>
          </cell>
          <cell r="AD10" t="str">
            <v>DBS Indonesia - Rupiah</v>
          </cell>
          <cell r="AE10">
            <v>0</v>
          </cell>
        </row>
        <row r="11">
          <cell r="B11" t="str">
            <v xml:space="preserve"> 1120-00-101</v>
          </cell>
          <cell r="C11" t="str">
            <v>BDS Indonesia - Rupiah</v>
          </cell>
          <cell r="D11">
            <v>0</v>
          </cell>
          <cell r="E11">
            <v>0</v>
          </cell>
          <cell r="F11">
            <v>0</v>
          </cell>
          <cell r="G11">
            <v>0</v>
          </cell>
          <cell r="H11">
            <v>0</v>
          </cell>
          <cell r="I11">
            <v>0</v>
          </cell>
          <cell r="J11">
            <v>0</v>
          </cell>
          <cell r="K11">
            <v>0</v>
          </cell>
          <cell r="M11" t="str">
            <v xml:space="preserve"> 1120-00-102</v>
          </cell>
          <cell r="N11" t="str">
            <v>DBS Indonesia - USD</v>
          </cell>
          <cell r="O11">
            <v>0</v>
          </cell>
          <cell r="Q11" t="str">
            <v xml:space="preserve"> 1120-00-102</v>
          </cell>
          <cell r="R11" t="str">
            <v>DBS Indonesia - USD</v>
          </cell>
          <cell r="S11">
            <v>0</v>
          </cell>
          <cell r="U11" t="str">
            <v xml:space="preserve"> 1120-00-102</v>
          </cell>
          <cell r="V11" t="str">
            <v>DBS Indonesia - USD</v>
          </cell>
          <cell r="W11">
            <v>0</v>
          </cell>
          <cell r="Y11" t="str">
            <v xml:space="preserve"> 1120-00-102</v>
          </cell>
          <cell r="Z11" t="str">
            <v>DBS Indonesia - USD</v>
          </cell>
          <cell r="AA11">
            <v>0</v>
          </cell>
          <cell r="AC11" t="str">
            <v xml:space="preserve"> 1120-00-102</v>
          </cell>
          <cell r="AD11" t="str">
            <v>DBS Indonesia - USD</v>
          </cell>
          <cell r="AE11">
            <v>0</v>
          </cell>
        </row>
        <row r="12">
          <cell r="B12" t="str">
            <v xml:space="preserve"> 1120-00-102</v>
          </cell>
          <cell r="C12" t="str">
            <v>DBS Indonesia - USD</v>
          </cell>
          <cell r="D12">
            <v>0</v>
          </cell>
          <cell r="E12">
            <v>0</v>
          </cell>
          <cell r="F12">
            <v>0</v>
          </cell>
          <cell r="G12">
            <v>0</v>
          </cell>
          <cell r="H12">
            <v>0</v>
          </cell>
          <cell r="I12">
            <v>0</v>
          </cell>
          <cell r="J12">
            <v>0</v>
          </cell>
          <cell r="K12">
            <v>0</v>
          </cell>
          <cell r="M12" t="str">
            <v xml:space="preserve"> 1120-00-103</v>
          </cell>
          <cell r="N12" t="str">
            <v>DBS Indonesia - Deposito USD</v>
          </cell>
          <cell r="O12">
            <v>0</v>
          </cell>
          <cell r="Q12" t="str">
            <v xml:space="preserve"> 1120-00-103</v>
          </cell>
          <cell r="R12" t="str">
            <v>DBS Indonesia - Deposito USD</v>
          </cell>
          <cell r="S12">
            <v>0</v>
          </cell>
          <cell r="U12" t="str">
            <v xml:space="preserve"> 1120-00-103</v>
          </cell>
          <cell r="V12" t="str">
            <v>DBS Indonesia - Deposito USD</v>
          </cell>
          <cell r="W12">
            <v>0</v>
          </cell>
          <cell r="Y12" t="str">
            <v xml:space="preserve"> 1120-00-103</v>
          </cell>
          <cell r="Z12" t="str">
            <v>DBS Indonesia - Deposito USD</v>
          </cell>
          <cell r="AA12">
            <v>0</v>
          </cell>
          <cell r="AC12" t="str">
            <v xml:space="preserve"> 1120-00-103</v>
          </cell>
          <cell r="AD12" t="str">
            <v>DBS Indonesia - Deposito USD</v>
          </cell>
          <cell r="AE12">
            <v>0</v>
          </cell>
        </row>
        <row r="13">
          <cell r="B13" t="str">
            <v xml:space="preserve"> 1120-00-103</v>
          </cell>
          <cell r="C13" t="str">
            <v>DBS Indonesia - Deposito USD</v>
          </cell>
          <cell r="D13">
            <v>0</v>
          </cell>
          <cell r="E13">
            <v>0</v>
          </cell>
          <cell r="F13">
            <v>0</v>
          </cell>
          <cell r="G13">
            <v>0</v>
          </cell>
          <cell r="H13">
            <v>0</v>
          </cell>
          <cell r="I13">
            <v>0</v>
          </cell>
          <cell r="J13">
            <v>0</v>
          </cell>
          <cell r="K13">
            <v>0</v>
          </cell>
          <cell r="M13" t="str">
            <v xml:space="preserve"> 1120-00-104</v>
          </cell>
          <cell r="N13" t="str">
            <v>PT Bank Mandiri - Rupiah</v>
          </cell>
          <cell r="O13">
            <v>977544313.11000001</v>
          </cell>
          <cell r="Q13" t="str">
            <v xml:space="preserve"> 1120-00-104</v>
          </cell>
          <cell r="R13" t="str">
            <v>PT Bank Mandiri - Rupiah</v>
          </cell>
          <cell r="S13">
            <v>-326802847.00999999</v>
          </cell>
          <cell r="U13" t="str">
            <v xml:space="preserve"> 1120-00-104</v>
          </cell>
          <cell r="V13" t="str">
            <v>PT Bank Mandiri - Rupiah</v>
          </cell>
          <cell r="W13">
            <v>-88456698.709999993</v>
          </cell>
          <cell r="Y13" t="str">
            <v xml:space="preserve"> 1120-00-104</v>
          </cell>
          <cell r="Z13" t="str">
            <v>PT Bank Mandiri - Rupiah</v>
          </cell>
          <cell r="AA13">
            <v>197010603.47999999</v>
          </cell>
          <cell r="AC13" t="str">
            <v xml:space="preserve"> 1120-00-104</v>
          </cell>
          <cell r="AD13" t="str">
            <v>PT Bank Mandiri - Rupiah</v>
          </cell>
          <cell r="AE13">
            <v>-705973482.97000003</v>
          </cell>
        </row>
        <row r="14">
          <cell r="B14" t="str">
            <v xml:space="preserve"> 1120-00-104</v>
          </cell>
          <cell r="C14" t="str">
            <v>PT Bank Mandiri - Rupiah</v>
          </cell>
          <cell r="D14">
            <v>718256815.18000007</v>
          </cell>
          <cell r="E14">
            <v>-359123772.10000002</v>
          </cell>
          <cell r="F14">
            <v>-196079492.61000001</v>
          </cell>
          <cell r="G14">
            <v>234266364.43000001</v>
          </cell>
          <cell r="H14">
            <v>-335947972.00999999</v>
          </cell>
          <cell r="I14">
            <v>341781545.56999999</v>
          </cell>
          <cell r="J14">
            <v>130998455.14</v>
          </cell>
          <cell r="K14">
            <v>-438993491.26999998</v>
          </cell>
          <cell r="M14" t="str">
            <v xml:space="preserve"> 1120-00-105</v>
          </cell>
          <cell r="N14" t="str">
            <v>PT Bank Mandiri - USD</v>
          </cell>
          <cell r="O14">
            <v>2408845237.5999999</v>
          </cell>
          <cell r="Q14" t="str">
            <v xml:space="preserve"> 1120-00-105</v>
          </cell>
          <cell r="R14" t="str">
            <v>PT Bank Mandiri - USD</v>
          </cell>
          <cell r="S14">
            <v>2930893302.1999998</v>
          </cell>
          <cell r="U14" t="str">
            <v xml:space="preserve"> 1120-00-105</v>
          </cell>
          <cell r="V14" t="str">
            <v>PT Bank Mandiri - USD</v>
          </cell>
          <cell r="W14">
            <v>-2258385707.21</v>
          </cell>
          <cell r="Y14" t="str">
            <v xml:space="preserve"> 1120-00-105</v>
          </cell>
          <cell r="Z14" t="str">
            <v>PT Bank Mandiri - USD</v>
          </cell>
          <cell r="AA14">
            <v>-1362468787.6400001</v>
          </cell>
          <cell r="AC14" t="str">
            <v xml:space="preserve"> 1120-00-105</v>
          </cell>
          <cell r="AD14" t="str">
            <v>PT Bank Mandiri - USD</v>
          </cell>
          <cell r="AE14">
            <v>2229730342.4000001</v>
          </cell>
        </row>
        <row r="15">
          <cell r="B15" t="str">
            <v xml:space="preserve"> 1120-00-105</v>
          </cell>
          <cell r="C15" t="str">
            <v>PT Bank Mandiri - USD</v>
          </cell>
          <cell r="D15">
            <v>3265817571</v>
          </cell>
          <cell r="E15">
            <v>-2079644180.25</v>
          </cell>
          <cell r="F15">
            <v>-917169678.75</v>
          </cell>
          <cell r="G15">
            <v>531434855</v>
          </cell>
          <cell r="H15">
            <v>1613187865.7499995</v>
          </cell>
          <cell r="I15">
            <v>-1971816977.79</v>
          </cell>
          <cell r="J15">
            <v>779870495.73999882</v>
          </cell>
          <cell r="K15">
            <v>-920189525.09999847</v>
          </cell>
          <cell r="M15" t="str">
            <v xml:space="preserve"> 1120-00-201</v>
          </cell>
          <cell r="N15" t="str">
            <v>PT Bank Rakyat Indonesia - Rupiah SGU</v>
          </cell>
          <cell r="O15">
            <v>0</v>
          </cell>
          <cell r="Q15" t="str">
            <v xml:space="preserve"> 1120-00-201</v>
          </cell>
          <cell r="R15" t="str">
            <v>PT Bank Rakyat Indonesia - Rupiah SGU</v>
          </cell>
          <cell r="S15">
            <v>0</v>
          </cell>
          <cell r="U15" t="str">
            <v xml:space="preserve"> 1120-00-201</v>
          </cell>
          <cell r="V15" t="str">
            <v>PT Bank Rakyat Indonesia - Rupiah SGU</v>
          </cell>
          <cell r="W15">
            <v>0</v>
          </cell>
          <cell r="Y15" t="str">
            <v xml:space="preserve"> 1120-00-201</v>
          </cell>
          <cell r="Z15" t="str">
            <v>PT Bank Rakyat Indonesia - Rupiah SGU</v>
          </cell>
          <cell r="AA15">
            <v>0</v>
          </cell>
          <cell r="AC15" t="str">
            <v xml:space="preserve"> 1120-00-201</v>
          </cell>
          <cell r="AD15" t="str">
            <v>PT Bank Rakyat Indonesia - Rupiah SGU</v>
          </cell>
          <cell r="AE15">
            <v>0</v>
          </cell>
        </row>
        <row r="16">
          <cell r="B16" t="str">
            <v xml:space="preserve"> 1120-00-201</v>
          </cell>
          <cell r="C16" t="str">
            <v>PT Bank Rakyat Indonesia - Rupiah SGU</v>
          </cell>
          <cell r="D16">
            <v>0</v>
          </cell>
          <cell r="E16">
            <v>0</v>
          </cell>
          <cell r="F16">
            <v>0</v>
          </cell>
          <cell r="G16">
            <v>0</v>
          </cell>
          <cell r="H16">
            <v>0</v>
          </cell>
          <cell r="I16">
            <v>0</v>
          </cell>
          <cell r="J16">
            <v>0</v>
          </cell>
          <cell r="K16">
            <v>0</v>
          </cell>
          <cell r="M16" t="str">
            <v xml:space="preserve"> 1210-00-101</v>
          </cell>
          <cell r="N16" t="str">
            <v>Asuransi dibayar dimuka</v>
          </cell>
          <cell r="O16">
            <v>-24508621.969999999</v>
          </cell>
          <cell r="Q16" t="str">
            <v xml:space="preserve"> 1210-00-101</v>
          </cell>
          <cell r="R16" t="str">
            <v>Asuransi dibayar dimuka</v>
          </cell>
          <cell r="S16">
            <v>-4478765</v>
          </cell>
          <cell r="U16" t="str">
            <v xml:space="preserve"> 1210-00-101</v>
          </cell>
          <cell r="V16" t="str">
            <v>Asuransi dibayar dimuka</v>
          </cell>
          <cell r="W16">
            <v>6569009.7400000002</v>
          </cell>
          <cell r="Y16" t="str">
            <v xml:space="preserve"> 1210-00-101</v>
          </cell>
          <cell r="Z16" t="str">
            <v>Asuransi dibayar dimuka</v>
          </cell>
          <cell r="AA16">
            <v>-4882747</v>
          </cell>
          <cell r="AC16" t="str">
            <v xml:space="preserve"> 1210-00-101</v>
          </cell>
          <cell r="AD16" t="str">
            <v>Asuransi dibayar dimuka</v>
          </cell>
          <cell r="AE16">
            <v>-9232986.3900000006</v>
          </cell>
        </row>
        <row r="17">
          <cell r="B17" t="str">
            <v xml:space="preserve"> 1120-00-202</v>
          </cell>
          <cell r="C17" t="str">
            <v>PT Bank Mandiri Tbk - Sanggau</v>
          </cell>
          <cell r="D17">
            <v>0</v>
          </cell>
          <cell r="E17">
            <v>0</v>
          </cell>
          <cell r="F17">
            <v>0</v>
          </cell>
          <cell r="G17">
            <v>0</v>
          </cell>
          <cell r="H17">
            <v>0</v>
          </cell>
          <cell r="I17">
            <v>0</v>
          </cell>
          <cell r="J17">
            <v>0</v>
          </cell>
          <cell r="K17">
            <v>0</v>
          </cell>
          <cell r="M17" t="str">
            <v xml:space="preserve"> 1210-00-102</v>
          </cell>
          <cell r="N17" t="str">
            <v>Sewa dibayar dimuka</v>
          </cell>
          <cell r="O17">
            <v>0</v>
          </cell>
          <cell r="Q17" t="str">
            <v xml:space="preserve"> 1210-00-102</v>
          </cell>
          <cell r="R17" t="str">
            <v>Sewa dibayar dimuka</v>
          </cell>
          <cell r="S17">
            <v>0</v>
          </cell>
          <cell r="U17" t="str">
            <v xml:space="preserve"> 1210-00-102</v>
          </cell>
          <cell r="V17" t="str">
            <v>Sewa dibayar dimuka</v>
          </cell>
          <cell r="W17">
            <v>0</v>
          </cell>
          <cell r="Y17" t="str">
            <v xml:space="preserve"> 1210-00-102</v>
          </cell>
          <cell r="Z17" t="str">
            <v>Sewa dibayar dimuka</v>
          </cell>
          <cell r="AA17">
            <v>0</v>
          </cell>
          <cell r="AC17" t="str">
            <v xml:space="preserve"> 1210-00-102</v>
          </cell>
          <cell r="AD17" t="str">
            <v>Sewa dibayar dimuka</v>
          </cell>
          <cell r="AE17">
            <v>0</v>
          </cell>
        </row>
        <row r="18">
          <cell r="B18" t="str">
            <v xml:space="preserve"> 1210-00-101</v>
          </cell>
          <cell r="C18" t="str">
            <v>Asuransi dibayar dimuka</v>
          </cell>
          <cell r="D18">
            <v>43981658.154791668</v>
          </cell>
          <cell r="E18">
            <v>0</v>
          </cell>
          <cell r="F18">
            <v>-9405049.7887499984</v>
          </cell>
          <cell r="G18">
            <v>-4702524.8943749992</v>
          </cell>
          <cell r="H18">
            <v>3872555.1056250008</v>
          </cell>
          <cell r="I18">
            <v>28135894.728958335</v>
          </cell>
          <cell r="J18">
            <v>0</v>
          </cell>
          <cell r="K18">
            <v>94725025.047916666</v>
          </cell>
          <cell r="M18" t="str">
            <v xml:space="preserve"> 1210-00-103</v>
          </cell>
          <cell r="N18" t="str">
            <v>Biaya dibayar dimuka lainnya</v>
          </cell>
          <cell r="O18">
            <v>0</v>
          </cell>
          <cell r="Q18" t="str">
            <v xml:space="preserve"> 1210-00-103</v>
          </cell>
          <cell r="R18" t="str">
            <v>Biaya dibayar dimuka lainnya</v>
          </cell>
          <cell r="S18">
            <v>36875000</v>
          </cell>
          <cell r="U18" t="str">
            <v xml:space="preserve"> 1210-00-103</v>
          </cell>
          <cell r="V18" t="str">
            <v>Biaya dibayar dimuka lainnya</v>
          </cell>
          <cell r="W18">
            <v>0</v>
          </cell>
          <cell r="Y18" t="str">
            <v xml:space="preserve"> 1210-00-103</v>
          </cell>
          <cell r="Z18" t="str">
            <v>Biaya dibayar dimuka lainnya</v>
          </cell>
          <cell r="AA18">
            <v>-497409539</v>
          </cell>
          <cell r="AC18" t="str">
            <v xml:space="preserve"> 1210-00-103</v>
          </cell>
          <cell r="AD18" t="str">
            <v>Biaya dibayar dimuka lainnya</v>
          </cell>
          <cell r="AE18">
            <v>0</v>
          </cell>
        </row>
        <row r="19">
          <cell r="B19" t="str">
            <v xml:space="preserve"> 1210-00-102</v>
          </cell>
          <cell r="C19" t="str">
            <v>Sewa dibayar dimuka</v>
          </cell>
          <cell r="D19">
            <v>2500000</v>
          </cell>
          <cell r="E19">
            <v>0</v>
          </cell>
          <cell r="F19">
            <v>-2500000</v>
          </cell>
          <cell r="G19">
            <v>0</v>
          </cell>
          <cell r="H19">
            <v>0</v>
          </cell>
          <cell r="I19">
            <v>0</v>
          </cell>
          <cell r="J19">
            <v>0</v>
          </cell>
          <cell r="K19">
            <v>0</v>
          </cell>
          <cell r="M19" t="str">
            <v xml:space="preserve"> 1210-00-104</v>
          </cell>
          <cell r="N19" t="str">
            <v>Pinjaman Kas</v>
          </cell>
          <cell r="O19">
            <v>0</v>
          </cell>
          <cell r="Q19" t="str">
            <v xml:space="preserve"> 1210-00-104</v>
          </cell>
          <cell r="R19" t="str">
            <v>Pinjaman Kas</v>
          </cell>
          <cell r="S19">
            <v>0</v>
          </cell>
          <cell r="U19" t="str">
            <v xml:space="preserve"> 1210-00-104</v>
          </cell>
          <cell r="V19" t="str">
            <v>Pinjaman Kas</v>
          </cell>
          <cell r="W19">
            <v>0</v>
          </cell>
          <cell r="Y19" t="str">
            <v xml:space="preserve"> 1210-00-104</v>
          </cell>
          <cell r="Z19" t="str">
            <v>Pinjaman Kas</v>
          </cell>
          <cell r="AA19">
            <v>0</v>
          </cell>
          <cell r="AC19" t="str">
            <v xml:space="preserve"> 1210-00-104</v>
          </cell>
          <cell r="AD19" t="str">
            <v>Pinjaman Kas</v>
          </cell>
          <cell r="AE19">
            <v>-55500000</v>
          </cell>
        </row>
        <row r="20">
          <cell r="B20" t="str">
            <v xml:space="preserve"> 1210-00-103</v>
          </cell>
          <cell r="C20" t="str">
            <v>Biaya dibayar dimuka lainnya</v>
          </cell>
          <cell r="D20">
            <v>0</v>
          </cell>
          <cell r="E20">
            <v>4000000</v>
          </cell>
          <cell r="F20">
            <v>0</v>
          </cell>
          <cell r="G20">
            <v>411235200</v>
          </cell>
          <cell r="H20">
            <v>-415235200</v>
          </cell>
          <cell r="I20">
            <v>0</v>
          </cell>
          <cell r="J20">
            <v>16875000</v>
          </cell>
          <cell r="K20">
            <v>2034475000</v>
          </cell>
          <cell r="M20" t="str">
            <v xml:space="preserve"> 1220-00-101</v>
          </cell>
          <cell r="N20" t="str">
            <v>Pajak Masukan - PPN</v>
          </cell>
          <cell r="O20">
            <v>0</v>
          </cell>
          <cell r="Q20" t="str">
            <v xml:space="preserve"> 1220-00-101</v>
          </cell>
          <cell r="R20" t="str">
            <v>Pajak Masukan - PPN</v>
          </cell>
          <cell r="S20">
            <v>0</v>
          </cell>
          <cell r="U20" t="str">
            <v xml:space="preserve"> 1220-00-101</v>
          </cell>
          <cell r="V20" t="str">
            <v>Pajak Masukan - PPN</v>
          </cell>
          <cell r="W20">
            <v>0</v>
          </cell>
          <cell r="Y20" t="str">
            <v xml:space="preserve"> 1220-00-101</v>
          </cell>
          <cell r="Z20" t="str">
            <v>Pajak Masukan - PPN</v>
          </cell>
          <cell r="AA20">
            <v>0</v>
          </cell>
          <cell r="AC20" t="str">
            <v xml:space="preserve"> 1220-00-101</v>
          </cell>
          <cell r="AD20" t="str">
            <v>Pajak Masukan - PPN</v>
          </cell>
          <cell r="AE20">
            <v>-365333732</v>
          </cell>
        </row>
        <row r="21">
          <cell r="B21" t="str">
            <v xml:space="preserve"> 1210-00-104</v>
          </cell>
          <cell r="C21" t="str">
            <v>Pinjaman Kas</v>
          </cell>
          <cell r="D21">
            <v>70884612</v>
          </cell>
          <cell r="E21">
            <v>0</v>
          </cell>
          <cell r="F21">
            <v>0</v>
          </cell>
          <cell r="G21">
            <v>0</v>
          </cell>
          <cell r="H21">
            <v>-7692306</v>
          </cell>
          <cell r="I21">
            <v>-7692306</v>
          </cell>
          <cell r="J21">
            <v>0</v>
          </cell>
          <cell r="K21">
            <v>0</v>
          </cell>
          <cell r="M21" t="str">
            <v xml:space="preserve"> 1220-00-102</v>
          </cell>
          <cell r="N21" t="str">
            <v>Pajak Masukan - PPh Pasal 21 &amp; 26</v>
          </cell>
          <cell r="O21">
            <v>37627939</v>
          </cell>
          <cell r="Q21" t="str">
            <v xml:space="preserve"> 1220-00-102</v>
          </cell>
          <cell r="R21" t="str">
            <v>Pajak Masukan - PPh Pasal 21 &amp; 26</v>
          </cell>
          <cell r="S21">
            <v>35079812</v>
          </cell>
          <cell r="U21" t="str">
            <v xml:space="preserve"> 1220-00-102</v>
          </cell>
          <cell r="V21" t="str">
            <v>Pajak Masukan - PPh Pasal 21 &amp; 26</v>
          </cell>
          <cell r="W21">
            <v>111493277</v>
          </cell>
          <cell r="Y21" t="str">
            <v xml:space="preserve"> 1220-00-102</v>
          </cell>
          <cell r="Z21" t="str">
            <v>Pajak Masukan - PPh Pasal 21 &amp; 26</v>
          </cell>
          <cell r="AA21">
            <v>63576713</v>
          </cell>
          <cell r="AC21" t="str">
            <v xml:space="preserve"> 1220-00-102</v>
          </cell>
          <cell r="AD21" t="str">
            <v>Pajak Masukan - PPh Pasal 21 &amp; 26</v>
          </cell>
          <cell r="AE21">
            <v>32563622</v>
          </cell>
        </row>
        <row r="22">
          <cell r="B22" t="str">
            <v xml:space="preserve"> 1220-00-101</v>
          </cell>
          <cell r="C22" t="str">
            <v>Pajak Masukan - PPN</v>
          </cell>
          <cell r="D22">
            <v>367449667.4727273</v>
          </cell>
          <cell r="E22">
            <v>400000</v>
          </cell>
          <cell r="F22">
            <v>0</v>
          </cell>
          <cell r="G22">
            <v>188000000</v>
          </cell>
          <cell r="H22">
            <v>0</v>
          </cell>
          <cell r="I22">
            <v>0</v>
          </cell>
          <cell r="J22">
            <v>0</v>
          </cell>
          <cell r="K22">
            <v>0</v>
          </cell>
          <cell r="M22" t="str">
            <v xml:space="preserve"> 1220-00-103</v>
          </cell>
          <cell r="N22" t="str">
            <v>Pajak Masukan - PPh Pasal 22</v>
          </cell>
          <cell r="O22">
            <v>0</v>
          </cell>
          <cell r="Q22" t="str">
            <v xml:space="preserve"> 1220-00-103</v>
          </cell>
          <cell r="R22" t="str">
            <v>Pajak Masukan - PPh Pasal 22</v>
          </cell>
          <cell r="S22">
            <v>0</v>
          </cell>
          <cell r="U22" t="str">
            <v xml:space="preserve"> 1220-00-103</v>
          </cell>
          <cell r="V22" t="str">
            <v>Pajak Masukan - PPh Pasal 22</v>
          </cell>
          <cell r="W22">
            <v>0</v>
          </cell>
          <cell r="Y22" t="str">
            <v xml:space="preserve"> 1220-00-103</v>
          </cell>
          <cell r="Z22" t="str">
            <v>Pajak Masukan - PPh Pasal 22</v>
          </cell>
          <cell r="AA22">
            <v>0</v>
          </cell>
          <cell r="AC22" t="str">
            <v xml:space="preserve"> 1220-00-103</v>
          </cell>
          <cell r="AD22" t="str">
            <v>Pajak Masukan - PPh Pasal 22</v>
          </cell>
          <cell r="AE22">
            <v>0</v>
          </cell>
        </row>
        <row r="23">
          <cell r="B23" t="str">
            <v xml:space="preserve"> 1220-00-102</v>
          </cell>
          <cell r="C23" t="str">
            <v>Pajak Masukan - PPh Pasal 21 &amp; 26</v>
          </cell>
          <cell r="D23">
            <v>0</v>
          </cell>
          <cell r="E23">
            <v>0</v>
          </cell>
          <cell r="F23">
            <v>0</v>
          </cell>
          <cell r="G23">
            <v>0</v>
          </cell>
          <cell r="H23">
            <v>38124913</v>
          </cell>
          <cell r="I23">
            <v>36071079</v>
          </cell>
          <cell r="J23">
            <v>33481817</v>
          </cell>
          <cell r="K23">
            <v>39895483</v>
          </cell>
          <cell r="M23" t="str">
            <v xml:space="preserve"> 1220-00-104</v>
          </cell>
          <cell r="N23" t="str">
            <v>Pajak Masukan - PPh Pasal 23</v>
          </cell>
          <cell r="O23">
            <v>0</v>
          </cell>
          <cell r="Q23" t="str">
            <v xml:space="preserve"> 1220-00-104</v>
          </cell>
          <cell r="R23" t="str">
            <v>Pajak Masukan - PPh Pasal 23</v>
          </cell>
          <cell r="S23">
            <v>0</v>
          </cell>
          <cell r="U23" t="str">
            <v xml:space="preserve"> 1220-00-104</v>
          </cell>
          <cell r="V23" t="str">
            <v>Pajak Masukan - PPh Pasal 23</v>
          </cell>
          <cell r="W23">
            <v>0</v>
          </cell>
          <cell r="Y23" t="str">
            <v xml:space="preserve"> 1220-00-104</v>
          </cell>
          <cell r="Z23" t="str">
            <v>Pajak Masukan - PPh Pasal 23</v>
          </cell>
          <cell r="AA23">
            <v>0</v>
          </cell>
          <cell r="AC23" t="str">
            <v xml:space="preserve"> 1220-00-104</v>
          </cell>
          <cell r="AD23" t="str">
            <v>Pajak Masukan - PPh Pasal 23</v>
          </cell>
          <cell r="AE23">
            <v>0</v>
          </cell>
        </row>
        <row r="24">
          <cell r="B24" t="str">
            <v xml:space="preserve"> 1220-00-103</v>
          </cell>
          <cell r="C24" t="str">
            <v>Pajak Masukan - PPh Pasal 22</v>
          </cell>
          <cell r="D24">
            <v>0</v>
          </cell>
          <cell r="E24">
            <v>1000000</v>
          </cell>
          <cell r="F24">
            <v>0</v>
          </cell>
          <cell r="G24">
            <v>0</v>
          </cell>
          <cell r="H24">
            <v>0</v>
          </cell>
          <cell r="I24">
            <v>0</v>
          </cell>
          <cell r="J24">
            <v>0</v>
          </cell>
          <cell r="K24">
            <v>0</v>
          </cell>
          <cell r="M24" t="str">
            <v xml:space="preserve"> 1220-00-105</v>
          </cell>
          <cell r="N24" t="str">
            <v>Pajak Masukan - PPh Pasal 25</v>
          </cell>
          <cell r="O24">
            <v>0</v>
          </cell>
          <cell r="Q24" t="str">
            <v xml:space="preserve"> 1220-00-105</v>
          </cell>
          <cell r="R24" t="str">
            <v>Pajak Masukan - PPh Pasal 25</v>
          </cell>
          <cell r="S24">
            <v>0</v>
          </cell>
          <cell r="U24" t="str">
            <v xml:space="preserve"> 1220-00-105</v>
          </cell>
          <cell r="V24" t="str">
            <v>Pajak Masukan - PPh Pasal 25</v>
          </cell>
          <cell r="W24">
            <v>0</v>
          </cell>
          <cell r="Y24" t="str">
            <v xml:space="preserve"> 1220-00-105</v>
          </cell>
          <cell r="Z24" t="str">
            <v>Pajak Masukan - PPh Pasal 25</v>
          </cell>
          <cell r="AA24">
            <v>0</v>
          </cell>
          <cell r="AC24" t="str">
            <v xml:space="preserve"> 1220-00-105</v>
          </cell>
          <cell r="AD24" t="str">
            <v>Pajak Masukan - PPh Pasal 25</v>
          </cell>
          <cell r="AE24">
            <v>0</v>
          </cell>
        </row>
        <row r="25">
          <cell r="B25" t="str">
            <v xml:space="preserve"> 1220-00-104</v>
          </cell>
          <cell r="C25" t="str">
            <v>Pajak Masukan - PPh Pasal 23</v>
          </cell>
          <cell r="D25">
            <v>0</v>
          </cell>
          <cell r="E25">
            <v>0</v>
          </cell>
          <cell r="F25">
            <v>0</v>
          </cell>
          <cell r="G25">
            <v>0</v>
          </cell>
          <cell r="H25">
            <v>0</v>
          </cell>
          <cell r="I25">
            <v>0</v>
          </cell>
          <cell r="J25">
            <v>0</v>
          </cell>
          <cell r="K25">
            <v>0</v>
          </cell>
          <cell r="M25" t="str">
            <v xml:space="preserve"> 1220-00-106</v>
          </cell>
          <cell r="N25" t="str">
            <v>Pajak Masukan - PPh Pasal 29</v>
          </cell>
          <cell r="O25">
            <v>0</v>
          </cell>
          <cell r="Q25" t="str">
            <v xml:space="preserve"> 1220-00-106</v>
          </cell>
          <cell r="R25" t="str">
            <v>Pajak Masukan - PPh Pasal 29</v>
          </cell>
          <cell r="S25">
            <v>0</v>
          </cell>
          <cell r="U25" t="str">
            <v xml:space="preserve"> 1220-00-106</v>
          </cell>
          <cell r="V25" t="str">
            <v>Pajak Masukan - PPh Pasal 29</v>
          </cell>
          <cell r="W25">
            <v>0</v>
          </cell>
          <cell r="Y25" t="str">
            <v xml:space="preserve"> 1220-00-106</v>
          </cell>
          <cell r="Z25" t="str">
            <v>Pajak Masukan - PPh Pasal 29</v>
          </cell>
          <cell r="AA25">
            <v>0</v>
          </cell>
          <cell r="AC25" t="str">
            <v xml:space="preserve"> 1220-00-106</v>
          </cell>
          <cell r="AD25" t="str">
            <v>Pajak Masukan - PPh Pasal 29</v>
          </cell>
          <cell r="AE25">
            <v>0</v>
          </cell>
        </row>
        <row r="26">
          <cell r="B26" t="str">
            <v xml:space="preserve"> 1220-00-105</v>
          </cell>
          <cell r="C26" t="str">
            <v>Pajak Masukan - PPh Pasal 25</v>
          </cell>
          <cell r="D26">
            <v>0</v>
          </cell>
          <cell r="E26">
            <v>0</v>
          </cell>
          <cell r="F26">
            <v>0</v>
          </cell>
          <cell r="G26">
            <v>0</v>
          </cell>
          <cell r="H26">
            <v>0</v>
          </cell>
          <cell r="I26">
            <v>0</v>
          </cell>
          <cell r="J26">
            <v>0</v>
          </cell>
          <cell r="K26">
            <v>0</v>
          </cell>
          <cell r="M26" t="str">
            <v xml:space="preserve"> 1230-00-101</v>
          </cell>
          <cell r="N26" t="str">
            <v>Piutang Pemegang Saham</v>
          </cell>
          <cell r="O26">
            <v>0</v>
          </cell>
          <cell r="Q26" t="str">
            <v xml:space="preserve"> 1230-00-101</v>
          </cell>
          <cell r="R26" t="str">
            <v>Piutang Pemegang Saham</v>
          </cell>
          <cell r="S26">
            <v>0</v>
          </cell>
          <cell r="U26" t="str">
            <v xml:space="preserve"> 1230-00-101</v>
          </cell>
          <cell r="V26" t="str">
            <v>Piutang Pemegang Saham</v>
          </cell>
          <cell r="W26">
            <v>0</v>
          </cell>
          <cell r="Y26" t="str">
            <v xml:space="preserve"> 1230-00-101</v>
          </cell>
          <cell r="Z26" t="str">
            <v>Piutang Pemegang Saham</v>
          </cell>
          <cell r="AA26">
            <v>0</v>
          </cell>
          <cell r="AC26" t="str">
            <v xml:space="preserve"> 1230-00-101</v>
          </cell>
          <cell r="AD26" t="str">
            <v>Piutang Pemegang Saham</v>
          </cell>
          <cell r="AE26">
            <v>-515000000</v>
          </cell>
        </row>
        <row r="27">
          <cell r="B27" t="str">
            <v xml:space="preserve"> 1220-00-106</v>
          </cell>
          <cell r="C27" t="str">
            <v>Pajak Masukan - PPh Pasal 29</v>
          </cell>
          <cell r="D27">
            <v>0</v>
          </cell>
          <cell r="E27">
            <v>0</v>
          </cell>
          <cell r="F27">
            <v>0</v>
          </cell>
          <cell r="G27">
            <v>0</v>
          </cell>
          <cell r="H27">
            <v>0</v>
          </cell>
          <cell r="I27">
            <v>0</v>
          </cell>
          <cell r="J27">
            <v>0</v>
          </cell>
          <cell r="K27">
            <v>0</v>
          </cell>
          <cell r="M27" t="str">
            <v xml:space="preserve"> 1240-00-101</v>
          </cell>
          <cell r="N27" t="str">
            <v>Piutang - PT Tintin Boyok Sawit Makmur</v>
          </cell>
          <cell r="O27">
            <v>814163277.5</v>
          </cell>
          <cell r="Q27" t="str">
            <v xml:space="preserve"> 1240-00-101</v>
          </cell>
          <cell r="R27" t="str">
            <v>Piutang - PT Tintin Boyok Sawit Makmur</v>
          </cell>
          <cell r="S27">
            <v>33451000</v>
          </cell>
          <cell r="U27" t="str">
            <v xml:space="preserve"> 1240-00-101</v>
          </cell>
          <cell r="V27" t="str">
            <v>Piutang - PT Tintin Boyok Sawit Makmur</v>
          </cell>
          <cell r="W27">
            <v>32760675</v>
          </cell>
          <cell r="Y27" t="str">
            <v xml:space="preserve"> 1240-00-101</v>
          </cell>
          <cell r="Z27" t="str">
            <v>Piutang - PT Tintin Boyok Sawit Makmur</v>
          </cell>
          <cell r="AA27">
            <v>41648110</v>
          </cell>
          <cell r="AC27" t="str">
            <v xml:space="preserve"> 1240-00-101</v>
          </cell>
          <cell r="AD27" t="str">
            <v>Piutang - PT Tintin Boyok Sawit Makmur</v>
          </cell>
          <cell r="AE27">
            <v>20422225</v>
          </cell>
        </row>
        <row r="28">
          <cell r="B28" t="str">
            <v xml:space="preserve"> 1230-00-101</v>
          </cell>
          <cell r="C28" t="str">
            <v>Piutang Pemegang Saham</v>
          </cell>
          <cell r="D28">
            <v>515000000</v>
          </cell>
          <cell r="E28">
            <v>0</v>
          </cell>
          <cell r="F28">
            <v>0</v>
          </cell>
          <cell r="G28">
            <v>0</v>
          </cell>
          <cell r="H28">
            <v>0</v>
          </cell>
          <cell r="I28">
            <v>0</v>
          </cell>
          <cell r="J28">
            <v>0</v>
          </cell>
          <cell r="K28">
            <v>0</v>
          </cell>
          <cell r="M28" t="str">
            <v xml:space="preserve"> 1280-00-102</v>
          </cell>
          <cell r="N28" t="str">
            <v>Piutang PT Meta Estetika Graha</v>
          </cell>
          <cell r="O28">
            <v>0</v>
          </cell>
          <cell r="Q28" t="str">
            <v xml:space="preserve"> 1280-00-102</v>
          </cell>
          <cell r="R28" t="str">
            <v>Piutang PT Meta Estetika Graha</v>
          </cell>
          <cell r="S28">
            <v>0</v>
          </cell>
          <cell r="U28" t="str">
            <v xml:space="preserve"> 1280-00-102</v>
          </cell>
          <cell r="V28" t="str">
            <v>Piutang PT Meta Estetika Graha</v>
          </cell>
          <cell r="W28">
            <v>0</v>
          </cell>
          <cell r="Y28" t="str">
            <v xml:space="preserve"> 1280-00-102</v>
          </cell>
          <cell r="Z28" t="str">
            <v>Piutang PT Meta Estetika Graha</v>
          </cell>
          <cell r="AA28">
            <v>-37546476</v>
          </cell>
          <cell r="AC28" t="str">
            <v xml:space="preserve"> 1280-00-102</v>
          </cell>
          <cell r="AD28" t="str">
            <v>Piutang PT Meta Estetika Graha</v>
          </cell>
          <cell r="AE28">
            <v>0</v>
          </cell>
        </row>
        <row r="29">
          <cell r="B29" t="str">
            <v xml:space="preserve"> 1240-00-101</v>
          </cell>
          <cell r="C29" t="str">
            <v>Piutang - PT Tintin Boyok Sawit Makmur</v>
          </cell>
          <cell r="D29">
            <v>108631522</v>
          </cell>
          <cell r="E29">
            <v>0</v>
          </cell>
          <cell r="F29">
            <v>0</v>
          </cell>
          <cell r="G29">
            <v>0</v>
          </cell>
          <cell r="H29">
            <v>7176500</v>
          </cell>
          <cell r="I29">
            <v>0</v>
          </cell>
          <cell r="J29">
            <v>0</v>
          </cell>
          <cell r="K29">
            <v>75201723</v>
          </cell>
          <cell r="M29" t="str">
            <v xml:space="preserve"> 1250-00-101</v>
          </cell>
          <cell r="N29" t="str">
            <v>Piutang Plasma</v>
          </cell>
          <cell r="O29">
            <v>0</v>
          </cell>
          <cell r="Q29" t="str">
            <v xml:space="preserve"> 1250-00-101</v>
          </cell>
          <cell r="R29" t="str">
            <v>Piutang Plasma</v>
          </cell>
          <cell r="S29">
            <v>0</v>
          </cell>
          <cell r="U29" t="str">
            <v xml:space="preserve"> 1250-00-101</v>
          </cell>
          <cell r="V29" t="str">
            <v>Piutang Plasma</v>
          </cell>
          <cell r="W29">
            <v>0</v>
          </cell>
          <cell r="Y29" t="str">
            <v xml:space="preserve"> 1250-00-101</v>
          </cell>
          <cell r="Z29" t="str">
            <v>Piutang Plasma</v>
          </cell>
          <cell r="AA29">
            <v>0</v>
          </cell>
          <cell r="AC29" t="str">
            <v xml:space="preserve"> 1250-00-101</v>
          </cell>
          <cell r="AD29" t="str">
            <v>Piutang Plasma</v>
          </cell>
          <cell r="AE29">
            <v>0</v>
          </cell>
        </row>
        <row r="30">
          <cell r="B30" t="str">
            <v xml:space="preserve"> 1250-00-101</v>
          </cell>
          <cell r="C30" t="str">
            <v>Piutang Plasma</v>
          </cell>
          <cell r="D30">
            <v>0</v>
          </cell>
          <cell r="E30">
            <v>0</v>
          </cell>
          <cell r="F30">
            <v>0</v>
          </cell>
          <cell r="G30">
            <v>0</v>
          </cell>
          <cell r="H30">
            <v>0</v>
          </cell>
          <cell r="I30">
            <v>0</v>
          </cell>
          <cell r="J30">
            <v>0</v>
          </cell>
          <cell r="K30">
            <v>0</v>
          </cell>
          <cell r="M30" t="str">
            <v xml:space="preserve"> 1260-00-100</v>
          </cell>
          <cell r="N30" t="str">
            <v>Piutang karyawan Head Office</v>
          </cell>
          <cell r="O30">
            <v>8398999</v>
          </cell>
          <cell r="Q30" t="str">
            <v xml:space="preserve"> 1260-00-100</v>
          </cell>
          <cell r="R30" t="str">
            <v>Piutang karyawan Head Office</v>
          </cell>
          <cell r="S30">
            <v>-13061000</v>
          </cell>
          <cell r="U30" t="str">
            <v xml:space="preserve"> 1260-00-100</v>
          </cell>
          <cell r="V30" t="str">
            <v>Piutang karyawan Head Office</v>
          </cell>
          <cell r="W30">
            <v>11793993</v>
          </cell>
          <cell r="Y30" t="str">
            <v xml:space="preserve"> 1260-00-100</v>
          </cell>
          <cell r="Z30" t="str">
            <v>Piutang karyawan Head Office</v>
          </cell>
          <cell r="AA30">
            <v>-8641002</v>
          </cell>
          <cell r="AC30" t="str">
            <v xml:space="preserve"> 1260-00-100</v>
          </cell>
          <cell r="AD30" t="str">
            <v>Piutang karyawan Head Office</v>
          </cell>
          <cell r="AE30">
            <v>16860102</v>
          </cell>
        </row>
        <row r="31">
          <cell r="B31" t="str">
            <v xml:space="preserve"> 1260-00-100</v>
          </cell>
          <cell r="C31" t="str">
            <v>Piutang karyawan Head Office</v>
          </cell>
          <cell r="D31">
            <v>195250000</v>
          </cell>
          <cell r="E31">
            <v>-107700000</v>
          </cell>
          <cell r="F31">
            <v>13000000</v>
          </cell>
          <cell r="G31">
            <v>-59050000</v>
          </cell>
          <cell r="H31">
            <v>1732580</v>
          </cell>
          <cell r="I31">
            <v>11158993</v>
          </cell>
          <cell r="J31">
            <v>-26780993</v>
          </cell>
          <cell r="K31">
            <v>-10101001</v>
          </cell>
          <cell r="M31" t="str">
            <v xml:space="preserve"> 1260-00-200</v>
          </cell>
          <cell r="N31" t="str">
            <v>Piutang Karyawan - Kebun</v>
          </cell>
          <cell r="O31">
            <v>0</v>
          </cell>
          <cell r="Q31" t="str">
            <v xml:space="preserve"> 1260-00-200</v>
          </cell>
          <cell r="R31" t="str">
            <v>Piutang Karyawan - Kebun</v>
          </cell>
          <cell r="S31">
            <v>-9000000</v>
          </cell>
          <cell r="U31" t="str">
            <v xml:space="preserve"> 1260-00-200</v>
          </cell>
          <cell r="V31" t="str">
            <v>Piutang Karyawan - Kebun</v>
          </cell>
          <cell r="W31">
            <v>0</v>
          </cell>
          <cell r="Y31" t="str">
            <v xml:space="preserve"> 1260-00-200</v>
          </cell>
          <cell r="Z31" t="str">
            <v>Piutang Karyawan - Kebun</v>
          </cell>
          <cell r="AA31">
            <v>-147000000</v>
          </cell>
          <cell r="AC31" t="str">
            <v xml:space="preserve"> 1260-00-200</v>
          </cell>
          <cell r="AD31" t="str">
            <v>Piutang Karyawan - Kebun</v>
          </cell>
          <cell r="AE31">
            <v>0</v>
          </cell>
        </row>
        <row r="32">
          <cell r="B32" t="str">
            <v xml:space="preserve"> 1260-00-200</v>
          </cell>
          <cell r="C32" t="str">
            <v>Piutang Karyawan - Kebun</v>
          </cell>
          <cell r="D32">
            <v>0</v>
          </cell>
          <cell r="E32">
            <v>0</v>
          </cell>
          <cell r="F32">
            <v>0</v>
          </cell>
          <cell r="G32">
            <v>0</v>
          </cell>
          <cell r="H32">
            <v>150900000</v>
          </cell>
          <cell r="I32">
            <v>0</v>
          </cell>
          <cell r="J32">
            <v>-139785250</v>
          </cell>
          <cell r="K32">
            <v>144885250</v>
          </cell>
          <cell r="M32" t="str">
            <v xml:space="preserve"> 1260-00-202</v>
          </cell>
          <cell r="N32" t="str">
            <v>Piutang Kendaraan Bermotor Karyawan</v>
          </cell>
          <cell r="O32">
            <v>0</v>
          </cell>
          <cell r="Q32" t="str">
            <v xml:space="preserve"> 1260-00-202</v>
          </cell>
          <cell r="R32" t="str">
            <v>Piutang Kendaraan Bermotor Karyawan</v>
          </cell>
          <cell r="S32">
            <v>25224500</v>
          </cell>
          <cell r="U32" t="str">
            <v xml:space="preserve"> 1260-00-202</v>
          </cell>
          <cell r="V32" t="str">
            <v>Piutang Kendaraan Bermotor Karyawan</v>
          </cell>
          <cell r="W32">
            <v>-805500</v>
          </cell>
          <cell r="Y32" t="str">
            <v xml:space="preserve"> 1260-00-202</v>
          </cell>
          <cell r="Z32" t="str">
            <v>Piutang Kendaraan Bermotor Karyawan</v>
          </cell>
          <cell r="AA32">
            <v>-805500</v>
          </cell>
          <cell r="AC32" t="str">
            <v xml:space="preserve"> 1260-00-202</v>
          </cell>
          <cell r="AD32" t="str">
            <v>Piutang Kendaraan Bermotor Karyawan</v>
          </cell>
          <cell r="AE32">
            <v>-805500</v>
          </cell>
        </row>
        <row r="33">
          <cell r="B33" t="str">
            <v xml:space="preserve"> 1260-00-201</v>
          </cell>
          <cell r="C33" t="str">
            <v>Piutang Karyawan - Borongan</v>
          </cell>
          <cell r="D33">
            <v>0</v>
          </cell>
          <cell r="E33">
            <v>0</v>
          </cell>
          <cell r="F33">
            <v>0</v>
          </cell>
          <cell r="G33">
            <v>0</v>
          </cell>
          <cell r="H33">
            <v>0</v>
          </cell>
          <cell r="I33">
            <v>0</v>
          </cell>
          <cell r="J33">
            <v>0</v>
          </cell>
          <cell r="K33">
            <v>0</v>
          </cell>
          <cell r="M33" t="str">
            <v xml:space="preserve"> 1270-00-100</v>
          </cell>
          <cell r="N33" t="str">
            <v>Piutang Grand Subur Estate</v>
          </cell>
          <cell r="O33">
            <v>0</v>
          </cell>
          <cell r="Q33" t="str">
            <v xml:space="preserve"> 1270-00-100</v>
          </cell>
          <cell r="R33" t="str">
            <v>Piutang Grand Subur Estate</v>
          </cell>
          <cell r="S33">
            <v>0</v>
          </cell>
          <cell r="U33" t="str">
            <v xml:space="preserve"> 1270-00-100</v>
          </cell>
          <cell r="V33" t="str">
            <v>Piutang Grand Subur Estate</v>
          </cell>
          <cell r="W33">
            <v>0</v>
          </cell>
          <cell r="Y33" t="str">
            <v xml:space="preserve"> 1270-00-100</v>
          </cell>
          <cell r="Z33" t="str">
            <v>Piutang Grand Subur Estate</v>
          </cell>
          <cell r="AA33">
            <v>0</v>
          </cell>
          <cell r="AC33" t="str">
            <v xml:space="preserve"> 1270-00-100</v>
          </cell>
          <cell r="AD33" t="str">
            <v>Piutang Grand Subur Estate</v>
          </cell>
          <cell r="AE33">
            <v>0</v>
          </cell>
        </row>
        <row r="34">
          <cell r="B34" t="str">
            <v xml:space="preserve"> 1260-00-202</v>
          </cell>
          <cell r="C34" t="str">
            <v>Piutang Kendaraan Bermotor Karyawan</v>
          </cell>
          <cell r="D34">
            <v>0</v>
          </cell>
          <cell r="E34">
            <v>0</v>
          </cell>
          <cell r="F34">
            <v>0</v>
          </cell>
          <cell r="G34">
            <v>0</v>
          </cell>
          <cell r="H34">
            <v>0</v>
          </cell>
          <cell r="I34">
            <v>0</v>
          </cell>
          <cell r="J34">
            <v>0</v>
          </cell>
          <cell r="K34">
            <v>0</v>
          </cell>
          <cell r="M34" t="str">
            <v xml:space="preserve"> 1270-00-101</v>
          </cell>
          <cell r="N34" t="str">
            <v>Piutang Grand Sejahtera Estate</v>
          </cell>
          <cell r="O34">
            <v>0</v>
          </cell>
          <cell r="Q34" t="str">
            <v xml:space="preserve"> 1270-00-101</v>
          </cell>
          <cell r="R34" t="str">
            <v>Piutang Grand Sejahtera Estate</v>
          </cell>
          <cell r="S34">
            <v>0</v>
          </cell>
          <cell r="U34" t="str">
            <v xml:space="preserve"> 1270-00-101</v>
          </cell>
          <cell r="V34" t="str">
            <v>Piutang Grand Sejahtera Estate</v>
          </cell>
          <cell r="W34">
            <v>0</v>
          </cell>
          <cell r="Y34" t="str">
            <v xml:space="preserve"> 1270-00-101</v>
          </cell>
          <cell r="Z34" t="str">
            <v>Piutang Grand Sejahtera Estate</v>
          </cell>
          <cell r="AA34">
            <v>0</v>
          </cell>
          <cell r="AC34" t="str">
            <v xml:space="preserve"> 1270-00-101</v>
          </cell>
          <cell r="AD34" t="str">
            <v>Piutang Grand Sejahtera Estate</v>
          </cell>
          <cell r="AE34">
            <v>0</v>
          </cell>
        </row>
        <row r="35">
          <cell r="B35" t="str">
            <v xml:space="preserve"> 1270-00-100</v>
          </cell>
          <cell r="C35" t="str">
            <v>Piutang Grand Subur Estate</v>
          </cell>
          <cell r="D35">
            <v>0</v>
          </cell>
          <cell r="E35">
            <v>0</v>
          </cell>
          <cell r="F35">
            <v>0</v>
          </cell>
          <cell r="G35">
            <v>0</v>
          </cell>
          <cell r="H35">
            <v>0</v>
          </cell>
          <cell r="I35">
            <v>0</v>
          </cell>
          <cell r="J35">
            <v>0</v>
          </cell>
          <cell r="K35">
            <v>0</v>
          </cell>
          <cell r="M35" t="str">
            <v xml:space="preserve"> 1270-00-102</v>
          </cell>
          <cell r="N35" t="str">
            <v>Piutang Grand Makmur Estate</v>
          </cell>
          <cell r="O35">
            <v>0</v>
          </cell>
          <cell r="Q35" t="str">
            <v xml:space="preserve"> 1270-00-102</v>
          </cell>
          <cell r="R35" t="str">
            <v>Piutang Grand Makmur Estate</v>
          </cell>
          <cell r="S35">
            <v>0</v>
          </cell>
          <cell r="U35" t="str">
            <v xml:space="preserve"> 1270-00-102</v>
          </cell>
          <cell r="V35" t="str">
            <v>Piutang Grand Makmur Estate</v>
          </cell>
          <cell r="W35">
            <v>0</v>
          </cell>
          <cell r="Y35" t="str">
            <v xml:space="preserve"> 1270-00-102</v>
          </cell>
          <cell r="Z35" t="str">
            <v>Piutang Grand Makmur Estate</v>
          </cell>
          <cell r="AA35">
            <v>0</v>
          </cell>
          <cell r="AC35" t="str">
            <v xml:space="preserve"> 1270-00-102</v>
          </cell>
          <cell r="AD35" t="str">
            <v>Piutang Grand Makmur Estate</v>
          </cell>
          <cell r="AE35">
            <v>0</v>
          </cell>
        </row>
        <row r="36">
          <cell r="B36" t="str">
            <v xml:space="preserve"> 1270-00-101</v>
          </cell>
          <cell r="C36" t="str">
            <v>Piutang Grand Sejahtera Estate</v>
          </cell>
          <cell r="D36">
            <v>0</v>
          </cell>
          <cell r="E36">
            <v>0</v>
          </cell>
          <cell r="F36">
            <v>0</v>
          </cell>
          <cell r="G36">
            <v>0</v>
          </cell>
          <cell r="H36">
            <v>0</v>
          </cell>
          <cell r="I36">
            <v>0</v>
          </cell>
          <cell r="J36">
            <v>0</v>
          </cell>
          <cell r="K36">
            <v>0</v>
          </cell>
          <cell r="M36" t="str">
            <v xml:space="preserve"> 1310-00-101</v>
          </cell>
          <cell r="N36" t="str">
            <v>Persediaan - CPO</v>
          </cell>
          <cell r="O36">
            <v>0</v>
          </cell>
          <cell r="Q36" t="str">
            <v xml:space="preserve"> 1310-00-101</v>
          </cell>
          <cell r="R36" t="str">
            <v>Persediaan - CPO</v>
          </cell>
          <cell r="S36">
            <v>0</v>
          </cell>
          <cell r="U36" t="str">
            <v xml:space="preserve"> 1310-00-101</v>
          </cell>
          <cell r="V36" t="str">
            <v>Persediaan - CPO</v>
          </cell>
          <cell r="W36">
            <v>0</v>
          </cell>
          <cell r="Y36" t="str">
            <v xml:space="preserve"> 1310-00-101</v>
          </cell>
          <cell r="Z36" t="str">
            <v>Persediaan - CPO</v>
          </cell>
          <cell r="AA36">
            <v>0</v>
          </cell>
          <cell r="AC36" t="str">
            <v xml:space="preserve"> 1310-00-101</v>
          </cell>
          <cell r="AD36" t="str">
            <v>Persediaan - CPO</v>
          </cell>
          <cell r="AE36">
            <v>0</v>
          </cell>
        </row>
        <row r="37">
          <cell r="B37" t="str">
            <v xml:space="preserve"> 1270-00-102</v>
          </cell>
          <cell r="C37" t="str">
            <v>Piutang Grand Makmur Estate</v>
          </cell>
          <cell r="D37">
            <v>0</v>
          </cell>
          <cell r="E37">
            <v>0</v>
          </cell>
          <cell r="F37">
            <v>0</v>
          </cell>
          <cell r="G37">
            <v>0</v>
          </cell>
          <cell r="H37">
            <v>0</v>
          </cell>
          <cell r="I37">
            <v>0</v>
          </cell>
          <cell r="J37">
            <v>0</v>
          </cell>
          <cell r="K37">
            <v>0</v>
          </cell>
          <cell r="M37" t="str">
            <v xml:space="preserve"> 1310-00-102</v>
          </cell>
          <cell r="N37" t="str">
            <v>Persediaan - Kernel</v>
          </cell>
          <cell r="O37">
            <v>0</v>
          </cell>
          <cell r="Q37" t="str">
            <v xml:space="preserve"> 1310-00-102</v>
          </cell>
          <cell r="R37" t="str">
            <v>Persediaan - Kernel</v>
          </cell>
          <cell r="S37">
            <v>0</v>
          </cell>
          <cell r="U37" t="str">
            <v xml:space="preserve"> 1310-00-102</v>
          </cell>
          <cell r="V37" t="str">
            <v>Persediaan - Kernel</v>
          </cell>
          <cell r="W37">
            <v>0</v>
          </cell>
          <cell r="Y37" t="str">
            <v xml:space="preserve"> 1310-00-102</v>
          </cell>
          <cell r="Z37" t="str">
            <v>Persediaan - Kernel</v>
          </cell>
          <cell r="AA37">
            <v>0</v>
          </cell>
          <cell r="AC37" t="str">
            <v xml:space="preserve"> 1310-00-102</v>
          </cell>
          <cell r="AD37" t="str">
            <v>Persediaan - Kernel</v>
          </cell>
          <cell r="AE37">
            <v>0</v>
          </cell>
        </row>
        <row r="38">
          <cell r="B38" t="str">
            <v xml:space="preserve"> 1280-00-101</v>
          </cell>
          <cell r="C38" t="str">
            <v>PT Isopanel Indonesia</v>
          </cell>
          <cell r="D38">
            <v>0</v>
          </cell>
          <cell r="E38">
            <v>0</v>
          </cell>
          <cell r="F38">
            <v>0</v>
          </cell>
          <cell r="G38">
            <v>0</v>
          </cell>
          <cell r="H38">
            <v>0</v>
          </cell>
          <cell r="I38">
            <v>0</v>
          </cell>
          <cell r="J38">
            <v>0</v>
          </cell>
          <cell r="K38">
            <v>0</v>
          </cell>
          <cell r="M38" t="str">
            <v xml:space="preserve"> 1310-00-103</v>
          </cell>
          <cell r="N38" t="str">
            <v>Persediaan - TBS</v>
          </cell>
          <cell r="O38">
            <v>0</v>
          </cell>
          <cell r="Q38" t="str">
            <v xml:space="preserve"> 1310-00-103</v>
          </cell>
          <cell r="R38" t="str">
            <v>Persediaan - TBS</v>
          </cell>
          <cell r="S38">
            <v>0</v>
          </cell>
          <cell r="U38" t="str">
            <v xml:space="preserve"> 1310-00-103</v>
          </cell>
          <cell r="V38" t="str">
            <v>Persediaan - TBS</v>
          </cell>
          <cell r="W38">
            <v>0</v>
          </cell>
          <cell r="Y38" t="str">
            <v xml:space="preserve"> 1310-00-103</v>
          </cell>
          <cell r="Z38" t="str">
            <v>Persediaan - TBS</v>
          </cell>
          <cell r="AA38">
            <v>0</v>
          </cell>
          <cell r="AC38" t="str">
            <v xml:space="preserve"> 1310-00-103</v>
          </cell>
          <cell r="AD38" t="str">
            <v>Persediaan - TBS</v>
          </cell>
          <cell r="AE38">
            <v>0</v>
          </cell>
        </row>
        <row r="39">
          <cell r="B39" t="str">
            <v xml:space="preserve"> 1280-00-102</v>
          </cell>
          <cell r="C39" t="str">
            <v>PT Meta Estetika Graha</v>
          </cell>
          <cell r="D39">
            <v>0</v>
          </cell>
          <cell r="E39">
            <v>0</v>
          </cell>
          <cell r="F39">
            <v>0</v>
          </cell>
          <cell r="G39">
            <v>0</v>
          </cell>
          <cell r="H39">
            <v>0</v>
          </cell>
          <cell r="I39">
            <v>0</v>
          </cell>
          <cell r="J39">
            <v>0</v>
          </cell>
          <cell r="K39">
            <v>37546476</v>
          </cell>
          <cell r="M39" t="str">
            <v xml:space="preserve"> 1310-00-104</v>
          </cell>
          <cell r="N39" t="str">
            <v>Persediaan - Herbisida</v>
          </cell>
          <cell r="O39">
            <v>0</v>
          </cell>
          <cell r="Q39" t="str">
            <v xml:space="preserve"> 1310-00-104</v>
          </cell>
          <cell r="R39" t="str">
            <v>Persediaan - Herbisida</v>
          </cell>
          <cell r="S39">
            <v>0</v>
          </cell>
          <cell r="U39" t="str">
            <v xml:space="preserve"> 1310-00-104</v>
          </cell>
          <cell r="V39" t="str">
            <v>Persediaan - Herbisida</v>
          </cell>
          <cell r="W39">
            <v>0</v>
          </cell>
          <cell r="Y39" t="str">
            <v xml:space="preserve"> 1310-00-104</v>
          </cell>
          <cell r="Z39" t="str">
            <v>Persediaan - Herbisida</v>
          </cell>
          <cell r="AA39">
            <v>0</v>
          </cell>
          <cell r="AC39" t="str">
            <v xml:space="preserve"> 1310-00-104</v>
          </cell>
          <cell r="AD39" t="str">
            <v>Persediaan - Herbisida</v>
          </cell>
          <cell r="AE39">
            <v>0</v>
          </cell>
        </row>
        <row r="40">
          <cell r="B40" t="str">
            <v xml:space="preserve"> 1310-00-101</v>
          </cell>
          <cell r="C40" t="str">
            <v>Persediaan - CPO</v>
          </cell>
          <cell r="D40">
            <v>0</v>
          </cell>
          <cell r="E40">
            <v>0</v>
          </cell>
          <cell r="F40">
            <v>0</v>
          </cell>
          <cell r="G40">
            <v>0</v>
          </cell>
          <cell r="H40">
            <v>0</v>
          </cell>
          <cell r="I40">
            <v>0</v>
          </cell>
          <cell r="J40">
            <v>0</v>
          </cell>
          <cell r="K40">
            <v>0</v>
          </cell>
          <cell r="M40" t="str">
            <v xml:space="preserve"> 1310-00-105</v>
          </cell>
          <cell r="N40" t="str">
            <v>Persediaan - Pupuk</v>
          </cell>
          <cell r="O40">
            <v>0</v>
          </cell>
          <cell r="Q40" t="str">
            <v xml:space="preserve"> 1310-00-105</v>
          </cell>
          <cell r="R40" t="str">
            <v>Persediaan - Pupuk</v>
          </cell>
          <cell r="S40">
            <v>0</v>
          </cell>
          <cell r="U40" t="str">
            <v xml:space="preserve"> 1310-00-105</v>
          </cell>
          <cell r="V40" t="str">
            <v>Persediaan - Pupuk</v>
          </cell>
          <cell r="W40">
            <v>0</v>
          </cell>
          <cell r="Y40" t="str">
            <v xml:space="preserve"> 1310-00-105</v>
          </cell>
          <cell r="Z40" t="str">
            <v>Persediaan - Pupuk</v>
          </cell>
          <cell r="AA40">
            <v>0</v>
          </cell>
          <cell r="AC40" t="str">
            <v xml:space="preserve"> 1310-00-105</v>
          </cell>
          <cell r="AD40" t="str">
            <v>Persediaan - Pupuk</v>
          </cell>
          <cell r="AE40">
            <v>0</v>
          </cell>
        </row>
        <row r="41">
          <cell r="B41" t="str">
            <v xml:space="preserve"> 1310-00-102</v>
          </cell>
          <cell r="C41" t="str">
            <v>Persediaan - Kernel</v>
          </cell>
          <cell r="D41">
            <v>0</v>
          </cell>
          <cell r="E41">
            <v>0</v>
          </cell>
          <cell r="F41">
            <v>0</v>
          </cell>
          <cell r="G41">
            <v>0</v>
          </cell>
          <cell r="H41">
            <v>0</v>
          </cell>
          <cell r="I41">
            <v>0</v>
          </cell>
          <cell r="J41">
            <v>0</v>
          </cell>
          <cell r="K41">
            <v>0</v>
          </cell>
          <cell r="M41" t="str">
            <v xml:space="preserve"> 1310-00-106</v>
          </cell>
          <cell r="N41" t="str">
            <v>Persediaan - Bahan Bakar</v>
          </cell>
          <cell r="O41">
            <v>0</v>
          </cell>
          <cell r="Q41" t="str">
            <v xml:space="preserve"> 1310-00-106</v>
          </cell>
          <cell r="R41" t="str">
            <v>Persediaan - Bahan Bakar</v>
          </cell>
          <cell r="S41">
            <v>0</v>
          </cell>
          <cell r="U41" t="str">
            <v xml:space="preserve"> 1310-00-106</v>
          </cell>
          <cell r="V41" t="str">
            <v>Persediaan - Bahan Bakar</v>
          </cell>
          <cell r="W41">
            <v>0</v>
          </cell>
          <cell r="Y41" t="str">
            <v xml:space="preserve"> 1310-00-106</v>
          </cell>
          <cell r="Z41" t="str">
            <v>Persediaan - Bahan Bakar</v>
          </cell>
          <cell r="AA41">
            <v>0</v>
          </cell>
          <cell r="AC41" t="str">
            <v xml:space="preserve"> 1310-00-106</v>
          </cell>
          <cell r="AD41" t="str">
            <v>Persediaan - Bahan Bakar</v>
          </cell>
          <cell r="AE41">
            <v>0</v>
          </cell>
        </row>
        <row r="42">
          <cell r="B42" t="str">
            <v xml:space="preserve"> 1310-00-103</v>
          </cell>
          <cell r="C42" t="str">
            <v>Persediaan - TBS</v>
          </cell>
          <cell r="D42">
            <v>0</v>
          </cell>
          <cell r="E42">
            <v>0</v>
          </cell>
          <cell r="F42">
            <v>0</v>
          </cell>
          <cell r="G42">
            <v>0</v>
          </cell>
          <cell r="H42">
            <v>0</v>
          </cell>
          <cell r="I42">
            <v>0</v>
          </cell>
          <cell r="J42">
            <v>0</v>
          </cell>
          <cell r="K42">
            <v>0</v>
          </cell>
          <cell r="M42" t="str">
            <v xml:space="preserve"> 1310-00-107</v>
          </cell>
          <cell r="N42" t="str">
            <v>Persediaan - Pelumas</v>
          </cell>
          <cell r="O42">
            <v>0</v>
          </cell>
          <cell r="Q42" t="str">
            <v xml:space="preserve"> 1310-00-107</v>
          </cell>
          <cell r="R42" t="str">
            <v>Persediaan - Pelumas</v>
          </cell>
          <cell r="S42">
            <v>0</v>
          </cell>
          <cell r="U42" t="str">
            <v xml:space="preserve"> 1310-00-107</v>
          </cell>
          <cell r="V42" t="str">
            <v>Persediaan - Pelumas</v>
          </cell>
          <cell r="W42">
            <v>0</v>
          </cell>
          <cell r="Y42" t="str">
            <v xml:space="preserve"> 1310-00-107</v>
          </cell>
          <cell r="Z42" t="str">
            <v>Persediaan - Pelumas</v>
          </cell>
          <cell r="AA42">
            <v>0</v>
          </cell>
          <cell r="AC42" t="str">
            <v xml:space="preserve"> 1310-00-107</v>
          </cell>
          <cell r="AD42" t="str">
            <v>Persediaan - Pelumas</v>
          </cell>
          <cell r="AE42">
            <v>0</v>
          </cell>
        </row>
        <row r="43">
          <cell r="B43" t="str">
            <v xml:space="preserve"> 1310-00-104</v>
          </cell>
          <cell r="C43" t="str">
            <v>Persediaan - Herbisida</v>
          </cell>
          <cell r="D43">
            <v>0</v>
          </cell>
          <cell r="E43">
            <v>0</v>
          </cell>
          <cell r="F43">
            <v>0</v>
          </cell>
          <cell r="G43">
            <v>0</v>
          </cell>
          <cell r="H43">
            <v>0</v>
          </cell>
          <cell r="I43">
            <v>0</v>
          </cell>
          <cell r="J43">
            <v>0</v>
          </cell>
          <cell r="K43">
            <v>0</v>
          </cell>
          <cell r="M43" t="str">
            <v xml:space="preserve"> 1310-00-108</v>
          </cell>
          <cell r="N43" t="str">
            <v>Persediaan - Polybags</v>
          </cell>
          <cell r="O43">
            <v>0</v>
          </cell>
          <cell r="Q43" t="str">
            <v xml:space="preserve"> 1310-00-108</v>
          </cell>
          <cell r="R43" t="str">
            <v>Persediaan - Polybags</v>
          </cell>
          <cell r="S43">
            <v>0</v>
          </cell>
          <cell r="U43" t="str">
            <v xml:space="preserve"> 1310-00-108</v>
          </cell>
          <cell r="V43" t="str">
            <v>Persediaan - Polybags</v>
          </cell>
          <cell r="W43">
            <v>0</v>
          </cell>
          <cell r="Y43" t="str">
            <v xml:space="preserve"> 1310-00-108</v>
          </cell>
          <cell r="Z43" t="str">
            <v>Persediaan - Polybags</v>
          </cell>
          <cell r="AA43">
            <v>0</v>
          </cell>
          <cell r="AC43" t="str">
            <v xml:space="preserve"> 1310-00-108</v>
          </cell>
          <cell r="AD43" t="str">
            <v>Persediaan - Polybags</v>
          </cell>
          <cell r="AE43">
            <v>0</v>
          </cell>
        </row>
        <row r="44">
          <cell r="B44" t="str">
            <v xml:space="preserve"> 1310-00-105</v>
          </cell>
          <cell r="C44" t="str">
            <v>Persediaan - Pupuk</v>
          </cell>
          <cell r="D44">
            <v>0</v>
          </cell>
          <cell r="E44">
            <v>0</v>
          </cell>
          <cell r="F44">
            <v>0</v>
          </cell>
          <cell r="G44">
            <v>0</v>
          </cell>
          <cell r="H44">
            <v>0</v>
          </cell>
          <cell r="I44">
            <v>0</v>
          </cell>
          <cell r="J44">
            <v>0</v>
          </cell>
          <cell r="K44">
            <v>0</v>
          </cell>
          <cell r="M44" t="str">
            <v xml:space="preserve"> 1310-00-109</v>
          </cell>
          <cell r="N44" t="str">
            <v>Persediaan Material</v>
          </cell>
          <cell r="O44">
            <v>0</v>
          </cell>
          <cell r="Q44" t="str">
            <v xml:space="preserve"> 1310-00-109</v>
          </cell>
          <cell r="R44" t="str">
            <v>Persediaan Material</v>
          </cell>
          <cell r="S44">
            <v>0</v>
          </cell>
          <cell r="U44" t="str">
            <v xml:space="preserve"> 1310-00-109</v>
          </cell>
          <cell r="V44" t="str">
            <v>Persediaan Material</v>
          </cell>
          <cell r="W44">
            <v>0</v>
          </cell>
          <cell r="Y44" t="str">
            <v xml:space="preserve"> 1310-00-109</v>
          </cell>
          <cell r="Z44" t="str">
            <v>Persediaan Material</v>
          </cell>
          <cell r="AA44">
            <v>0</v>
          </cell>
          <cell r="AC44" t="str">
            <v xml:space="preserve"> 1310-00-109</v>
          </cell>
          <cell r="AD44" t="str">
            <v>Persediaan Material</v>
          </cell>
          <cell r="AE44">
            <v>0</v>
          </cell>
        </row>
        <row r="45">
          <cell r="B45" t="str">
            <v xml:space="preserve"> 1310-00-106</v>
          </cell>
          <cell r="C45" t="str">
            <v>Persediaan - Bahan Bakar</v>
          </cell>
          <cell r="D45">
            <v>0</v>
          </cell>
          <cell r="E45">
            <v>0</v>
          </cell>
          <cell r="F45">
            <v>0</v>
          </cell>
          <cell r="G45">
            <v>0</v>
          </cell>
          <cell r="H45">
            <v>0</v>
          </cell>
          <cell r="I45">
            <v>0</v>
          </cell>
          <cell r="J45">
            <v>0</v>
          </cell>
          <cell r="K45">
            <v>0</v>
          </cell>
          <cell r="M45" t="str">
            <v xml:space="preserve"> 1310-00-110</v>
          </cell>
          <cell r="N45" t="str">
            <v>Persediaan Suku Cadang</v>
          </cell>
          <cell r="O45">
            <v>0</v>
          </cell>
          <cell r="Q45" t="str">
            <v xml:space="preserve"> 1310-00-110</v>
          </cell>
          <cell r="R45" t="str">
            <v>Persediaan Suku Cadang</v>
          </cell>
          <cell r="S45">
            <v>0</v>
          </cell>
          <cell r="U45" t="str">
            <v xml:space="preserve"> 1310-00-110</v>
          </cell>
          <cell r="V45" t="str">
            <v>Persediaan Suku Cadang</v>
          </cell>
          <cell r="W45">
            <v>0</v>
          </cell>
          <cell r="Y45" t="str">
            <v xml:space="preserve"> 1310-00-110</v>
          </cell>
          <cell r="Z45" t="str">
            <v>Persediaan Suku Cadang</v>
          </cell>
          <cell r="AA45">
            <v>0</v>
          </cell>
          <cell r="AC45" t="str">
            <v xml:space="preserve"> 1310-00-110</v>
          </cell>
          <cell r="AD45" t="str">
            <v>Persediaan Suku Cadang</v>
          </cell>
          <cell r="AE45">
            <v>0</v>
          </cell>
        </row>
        <row r="46">
          <cell r="B46" t="str">
            <v xml:space="preserve"> 1310-00-107</v>
          </cell>
          <cell r="C46" t="str">
            <v>Persediaan - Pelumas</v>
          </cell>
          <cell r="D46">
            <v>0</v>
          </cell>
          <cell r="E46">
            <v>0</v>
          </cell>
          <cell r="F46">
            <v>0</v>
          </cell>
          <cell r="G46">
            <v>0</v>
          </cell>
          <cell r="H46">
            <v>0</v>
          </cell>
          <cell r="I46">
            <v>0</v>
          </cell>
          <cell r="J46">
            <v>0</v>
          </cell>
          <cell r="K46">
            <v>0</v>
          </cell>
          <cell r="M46" t="str">
            <v xml:space="preserve"> 1310-00-111</v>
          </cell>
          <cell r="N46" t="str">
            <v>Persediaan Alat Tulis Kantor</v>
          </cell>
          <cell r="O46">
            <v>0</v>
          </cell>
          <cell r="Q46" t="str">
            <v xml:space="preserve"> 1310-00-111</v>
          </cell>
          <cell r="R46" t="str">
            <v>Persediaan Alat Tulis Kantor</v>
          </cell>
          <cell r="S46">
            <v>0</v>
          </cell>
          <cell r="U46" t="str">
            <v xml:space="preserve"> 1310-00-111</v>
          </cell>
          <cell r="V46" t="str">
            <v>Persediaan Alat Tulis Kantor</v>
          </cell>
          <cell r="W46">
            <v>0</v>
          </cell>
          <cell r="Y46" t="str">
            <v xml:space="preserve"> 1310-00-111</v>
          </cell>
          <cell r="Z46" t="str">
            <v>Persediaan Alat Tulis Kantor</v>
          </cell>
          <cell r="AA46">
            <v>0</v>
          </cell>
          <cell r="AC46" t="str">
            <v xml:space="preserve"> 1310-00-111</v>
          </cell>
          <cell r="AD46" t="str">
            <v>Persediaan Alat Tulis Kantor</v>
          </cell>
          <cell r="AE46">
            <v>0</v>
          </cell>
        </row>
        <row r="47">
          <cell r="B47" t="str">
            <v xml:space="preserve"> 1310-00-108</v>
          </cell>
          <cell r="C47" t="str">
            <v>Persediaan - Polybags</v>
          </cell>
          <cell r="D47">
            <v>0</v>
          </cell>
          <cell r="E47">
            <v>0</v>
          </cell>
          <cell r="F47">
            <v>0</v>
          </cell>
          <cell r="G47">
            <v>0</v>
          </cell>
          <cell r="H47">
            <v>0</v>
          </cell>
          <cell r="I47">
            <v>0</v>
          </cell>
          <cell r="J47">
            <v>0</v>
          </cell>
          <cell r="K47">
            <v>0</v>
          </cell>
          <cell r="M47" t="str">
            <v xml:space="preserve"> 1310-00-112</v>
          </cell>
          <cell r="N47" t="str">
            <v>Persediaan Umum</v>
          </cell>
          <cell r="O47">
            <v>0</v>
          </cell>
          <cell r="Q47" t="str">
            <v xml:space="preserve"> 1310-00-112</v>
          </cell>
          <cell r="R47" t="str">
            <v>Persediaan Umum</v>
          </cell>
          <cell r="S47">
            <v>0</v>
          </cell>
          <cell r="U47" t="str">
            <v xml:space="preserve"> 1310-00-112</v>
          </cell>
          <cell r="V47" t="str">
            <v>Persediaan Umum</v>
          </cell>
          <cell r="W47">
            <v>0</v>
          </cell>
          <cell r="Y47" t="str">
            <v xml:space="preserve"> 1310-00-112</v>
          </cell>
          <cell r="Z47" t="str">
            <v>Persediaan Umum</v>
          </cell>
          <cell r="AA47">
            <v>0</v>
          </cell>
          <cell r="AC47" t="str">
            <v xml:space="preserve"> 1310-00-112</v>
          </cell>
          <cell r="AD47" t="str">
            <v>Persediaan Umum</v>
          </cell>
          <cell r="AE47">
            <v>0</v>
          </cell>
        </row>
        <row r="48">
          <cell r="B48" t="str">
            <v xml:space="preserve"> 1310-00-109</v>
          </cell>
          <cell r="C48" t="str">
            <v>Persediaan Material</v>
          </cell>
          <cell r="D48">
            <v>0</v>
          </cell>
          <cell r="E48">
            <v>0</v>
          </cell>
          <cell r="F48">
            <v>0</v>
          </cell>
          <cell r="G48">
            <v>0</v>
          </cell>
          <cell r="H48">
            <v>0</v>
          </cell>
          <cell r="I48">
            <v>0</v>
          </cell>
          <cell r="J48">
            <v>0</v>
          </cell>
          <cell r="K48">
            <v>0</v>
          </cell>
          <cell r="M48" t="str">
            <v xml:space="preserve"> 1310-00-113</v>
          </cell>
          <cell r="N48" t="str">
            <v>Biaya Kirim Pembelian</v>
          </cell>
          <cell r="O48">
            <v>0</v>
          </cell>
          <cell r="Q48" t="str">
            <v xml:space="preserve"> 1310-00-113</v>
          </cell>
          <cell r="R48" t="str">
            <v>Biaya Kirim Pembelian</v>
          </cell>
          <cell r="S48">
            <v>0</v>
          </cell>
          <cell r="U48" t="str">
            <v xml:space="preserve"> 1310-00-113</v>
          </cell>
          <cell r="V48" t="str">
            <v>Biaya Kirim Pembelian</v>
          </cell>
          <cell r="W48">
            <v>0</v>
          </cell>
          <cell r="Y48" t="str">
            <v xml:space="preserve"> 1310-00-113</v>
          </cell>
          <cell r="Z48" t="str">
            <v>Biaya Kirim Pembelian</v>
          </cell>
          <cell r="AA48">
            <v>0</v>
          </cell>
          <cell r="AC48" t="str">
            <v xml:space="preserve"> 1310-00-113</v>
          </cell>
          <cell r="AD48" t="str">
            <v>Biaya Kirim Pembelian</v>
          </cell>
          <cell r="AE48">
            <v>0</v>
          </cell>
        </row>
        <row r="49">
          <cell r="B49" t="str">
            <v xml:space="preserve"> 1310-00-110</v>
          </cell>
          <cell r="C49" t="str">
            <v>Persediaan Suku Cadang</v>
          </cell>
          <cell r="D49">
            <v>0</v>
          </cell>
          <cell r="E49">
            <v>0</v>
          </cell>
          <cell r="F49">
            <v>0</v>
          </cell>
          <cell r="G49">
            <v>0</v>
          </cell>
          <cell r="H49">
            <v>0</v>
          </cell>
          <cell r="I49">
            <v>0</v>
          </cell>
          <cell r="J49">
            <v>0</v>
          </cell>
          <cell r="K49">
            <v>0</v>
          </cell>
          <cell r="M49" t="str">
            <v xml:space="preserve"> 1310-00-114</v>
          </cell>
          <cell r="N49" t="str">
            <v>Potongan Pembelian</v>
          </cell>
          <cell r="O49">
            <v>0</v>
          </cell>
          <cell r="Q49" t="str">
            <v xml:space="preserve"> 1310-00-114</v>
          </cell>
          <cell r="R49" t="str">
            <v>Potongan Pembelian</v>
          </cell>
          <cell r="S49">
            <v>0</v>
          </cell>
          <cell r="U49" t="str">
            <v xml:space="preserve"> 1310-00-114</v>
          </cell>
          <cell r="V49" t="str">
            <v>Potongan Pembelian</v>
          </cell>
          <cell r="W49">
            <v>0</v>
          </cell>
          <cell r="Y49" t="str">
            <v xml:space="preserve"> 1310-00-114</v>
          </cell>
          <cell r="Z49" t="str">
            <v>Potongan Pembelian</v>
          </cell>
          <cell r="AA49">
            <v>0</v>
          </cell>
          <cell r="AC49" t="str">
            <v xml:space="preserve"> 1310-00-114</v>
          </cell>
          <cell r="AD49" t="str">
            <v>Potongan Pembelian</v>
          </cell>
          <cell r="AE49">
            <v>0</v>
          </cell>
        </row>
        <row r="50">
          <cell r="B50" t="str">
            <v xml:space="preserve"> 1310-00-111</v>
          </cell>
          <cell r="C50" t="str">
            <v>Persediaan Alat Tulis Kantor</v>
          </cell>
          <cell r="D50">
            <v>0</v>
          </cell>
          <cell r="E50">
            <v>0</v>
          </cell>
          <cell r="F50">
            <v>0</v>
          </cell>
          <cell r="G50">
            <v>0</v>
          </cell>
          <cell r="H50">
            <v>0</v>
          </cell>
          <cell r="I50">
            <v>0</v>
          </cell>
          <cell r="J50">
            <v>0</v>
          </cell>
          <cell r="K50">
            <v>0</v>
          </cell>
          <cell r="M50" t="str">
            <v xml:space="preserve"> 1400-00-101</v>
          </cell>
          <cell r="N50" t="str">
            <v>AT - Tanah</v>
          </cell>
          <cell r="O50">
            <v>0</v>
          </cell>
          <cell r="Q50" t="str">
            <v xml:space="preserve"> 1400-00-101</v>
          </cell>
          <cell r="R50" t="str">
            <v>AT - Tanah</v>
          </cell>
          <cell r="S50">
            <v>0</v>
          </cell>
          <cell r="U50" t="str">
            <v xml:space="preserve"> 1400-00-101</v>
          </cell>
          <cell r="V50" t="str">
            <v>AT - Tanah</v>
          </cell>
          <cell r="W50">
            <v>0</v>
          </cell>
          <cell r="Y50" t="str">
            <v xml:space="preserve"> 1400-00-101</v>
          </cell>
          <cell r="Z50" t="str">
            <v>AT - Tanah</v>
          </cell>
          <cell r="AA50">
            <v>0</v>
          </cell>
          <cell r="AC50" t="str">
            <v xml:space="preserve"> 1400-00-101</v>
          </cell>
          <cell r="AD50" t="str">
            <v>AT - Tanah</v>
          </cell>
          <cell r="AE50">
            <v>1462698328</v>
          </cell>
        </row>
        <row r="51">
          <cell r="B51" t="str">
            <v xml:space="preserve"> 1310-00-112</v>
          </cell>
          <cell r="C51" t="str">
            <v>Persediaan Umum</v>
          </cell>
          <cell r="D51">
            <v>0</v>
          </cell>
          <cell r="E51">
            <v>0</v>
          </cell>
          <cell r="F51">
            <v>0</v>
          </cell>
          <cell r="G51">
            <v>0</v>
          </cell>
          <cell r="H51">
            <v>0</v>
          </cell>
          <cell r="I51">
            <v>0</v>
          </cell>
          <cell r="J51">
            <v>0</v>
          </cell>
          <cell r="K51">
            <v>0</v>
          </cell>
          <cell r="M51" t="str">
            <v xml:space="preserve"> 1410-00-101</v>
          </cell>
          <cell r="N51" t="str">
            <v>AT - Bangunan</v>
          </cell>
          <cell r="O51">
            <v>29291000</v>
          </cell>
          <cell r="Q51" t="str">
            <v xml:space="preserve"> 1410-00-101</v>
          </cell>
          <cell r="R51" t="str">
            <v>AT - Bangunan</v>
          </cell>
          <cell r="S51">
            <v>0</v>
          </cell>
          <cell r="U51" t="str">
            <v xml:space="preserve"> 1410-00-101</v>
          </cell>
          <cell r="V51" t="str">
            <v>AT - Bangunan</v>
          </cell>
          <cell r="W51">
            <v>0</v>
          </cell>
          <cell r="Y51" t="str">
            <v xml:space="preserve"> 1410-00-101</v>
          </cell>
          <cell r="Z51" t="str">
            <v>AT - Bangunan</v>
          </cell>
          <cell r="AA51">
            <v>4753121</v>
          </cell>
          <cell r="AC51" t="str">
            <v xml:space="preserve"> 1410-00-101</v>
          </cell>
          <cell r="AD51" t="str">
            <v>AT - Bangunan</v>
          </cell>
          <cell r="AE51">
            <v>0</v>
          </cell>
        </row>
        <row r="52">
          <cell r="B52" t="str">
            <v xml:space="preserve"> 1310-00-113</v>
          </cell>
          <cell r="C52" t="str">
            <v>Biaya Kirim Pembelian</v>
          </cell>
          <cell r="D52">
            <v>0</v>
          </cell>
          <cell r="E52">
            <v>0</v>
          </cell>
          <cell r="F52">
            <v>0</v>
          </cell>
          <cell r="G52">
            <v>0</v>
          </cell>
          <cell r="H52">
            <v>0</v>
          </cell>
          <cell r="I52">
            <v>0</v>
          </cell>
          <cell r="J52">
            <v>0</v>
          </cell>
          <cell r="K52">
            <v>0</v>
          </cell>
          <cell r="M52" t="str">
            <v xml:space="preserve"> 1420-00-101</v>
          </cell>
          <cell r="N52" t="str">
            <v>AT - Mesin - Mesin</v>
          </cell>
          <cell r="O52">
            <v>0</v>
          </cell>
          <cell r="Q52" t="str">
            <v xml:space="preserve"> 1420-00-101</v>
          </cell>
          <cell r="R52" t="str">
            <v>AT - Mesin - Mesin</v>
          </cell>
          <cell r="S52">
            <v>31400000</v>
          </cell>
          <cell r="U52" t="str">
            <v xml:space="preserve"> 1420-00-101</v>
          </cell>
          <cell r="V52" t="str">
            <v>AT - Mesin - Mesin</v>
          </cell>
          <cell r="W52">
            <v>0</v>
          </cell>
          <cell r="Y52" t="str">
            <v xml:space="preserve"> 1420-00-101</v>
          </cell>
          <cell r="Z52" t="str">
            <v>AT - Mesin - Mesin</v>
          </cell>
          <cell r="AA52">
            <v>30300000</v>
          </cell>
          <cell r="AC52" t="str">
            <v xml:space="preserve"> 1420-00-101</v>
          </cell>
          <cell r="AD52" t="str">
            <v>AT - Mesin - Mesin</v>
          </cell>
          <cell r="AE52">
            <v>0</v>
          </cell>
        </row>
        <row r="53">
          <cell r="B53" t="str">
            <v xml:space="preserve"> 1310-00-114</v>
          </cell>
          <cell r="C53" t="str">
            <v>Potongan Pembelian</v>
          </cell>
          <cell r="D53">
            <v>0</v>
          </cell>
          <cell r="E53">
            <v>0</v>
          </cell>
          <cell r="F53">
            <v>0</v>
          </cell>
          <cell r="G53">
            <v>0</v>
          </cell>
          <cell r="H53">
            <v>0</v>
          </cell>
          <cell r="I53">
            <v>0</v>
          </cell>
          <cell r="J53">
            <v>0</v>
          </cell>
          <cell r="K53">
            <v>0</v>
          </cell>
          <cell r="M53" t="str">
            <v xml:space="preserve"> 1430-00-101</v>
          </cell>
          <cell r="N53" t="str">
            <v>AT - Peralatan Kantor</v>
          </cell>
          <cell r="O53">
            <v>11715000</v>
          </cell>
          <cell r="Q53" t="str">
            <v xml:space="preserve"> 1430-00-101</v>
          </cell>
          <cell r="R53" t="str">
            <v>AT - Peralatan Kantor</v>
          </cell>
          <cell r="S53">
            <v>25598940</v>
          </cell>
          <cell r="U53" t="str">
            <v xml:space="preserve"> 1430-00-101</v>
          </cell>
          <cell r="V53" t="str">
            <v>AT - Peralatan Kantor</v>
          </cell>
          <cell r="W53">
            <v>3375035</v>
          </cell>
          <cell r="Y53" t="str">
            <v xml:space="preserve"> 1430-00-101</v>
          </cell>
          <cell r="Z53" t="str">
            <v>AT - Peralatan Kantor</v>
          </cell>
          <cell r="AA53">
            <v>4150000</v>
          </cell>
          <cell r="AC53" t="str">
            <v xml:space="preserve"> 1430-00-101</v>
          </cell>
          <cell r="AD53" t="str">
            <v>AT - Peralatan Kantor</v>
          </cell>
          <cell r="AE53">
            <v>-2520000</v>
          </cell>
        </row>
        <row r="54">
          <cell r="B54" t="str">
            <v xml:space="preserve"> 1310-00-115</v>
          </cell>
          <cell r="C54" t="str">
            <v>Material Pembuatan Gorong-gorong</v>
          </cell>
          <cell r="D54">
            <v>0</v>
          </cell>
          <cell r="E54">
            <v>0</v>
          </cell>
          <cell r="F54">
            <v>0</v>
          </cell>
          <cell r="G54">
            <v>0</v>
          </cell>
          <cell r="H54">
            <v>0</v>
          </cell>
          <cell r="I54">
            <v>0</v>
          </cell>
          <cell r="J54">
            <v>0</v>
          </cell>
          <cell r="K54">
            <v>0</v>
          </cell>
          <cell r="M54" t="str">
            <v xml:space="preserve"> 1440-00-101</v>
          </cell>
          <cell r="N54" t="str">
            <v>AT - Peralatan Kebun</v>
          </cell>
          <cell r="O54">
            <v>0</v>
          </cell>
          <cell r="Q54" t="str">
            <v xml:space="preserve"> 1440-00-101</v>
          </cell>
          <cell r="R54" t="str">
            <v>AT - Peralatan Kebun</v>
          </cell>
          <cell r="S54">
            <v>0</v>
          </cell>
          <cell r="U54" t="str">
            <v xml:space="preserve"> 1440-00-101</v>
          </cell>
          <cell r="V54" t="str">
            <v>AT - Peralatan Kebun</v>
          </cell>
          <cell r="W54">
            <v>9893013.9000000004</v>
          </cell>
          <cell r="Y54" t="str">
            <v xml:space="preserve"> 1440-00-101</v>
          </cell>
          <cell r="Z54" t="str">
            <v>AT - Peralatan Kebun</v>
          </cell>
          <cell r="AA54">
            <v>0</v>
          </cell>
          <cell r="AC54" t="str">
            <v xml:space="preserve"> 1440-00-101</v>
          </cell>
          <cell r="AD54" t="str">
            <v>AT - Peralatan Kebun</v>
          </cell>
          <cell r="AE54">
            <v>13450000</v>
          </cell>
        </row>
        <row r="55">
          <cell r="B55" t="str">
            <v xml:space="preserve"> 1310-00-116</v>
          </cell>
          <cell r="C55" t="str">
            <v>Persediaan Gorong-Gorong</v>
          </cell>
          <cell r="D55">
            <v>0</v>
          </cell>
          <cell r="E55">
            <v>0</v>
          </cell>
          <cell r="F55">
            <v>0</v>
          </cell>
          <cell r="G55">
            <v>0</v>
          </cell>
          <cell r="H55">
            <v>0</v>
          </cell>
          <cell r="I55">
            <v>0</v>
          </cell>
          <cell r="J55">
            <v>0</v>
          </cell>
          <cell r="K55">
            <v>0</v>
          </cell>
          <cell r="M55" t="str">
            <v xml:space="preserve"> 1450-00-101</v>
          </cell>
          <cell r="N55" t="str">
            <v>AT - Perlengkapan kantor</v>
          </cell>
          <cell r="O55">
            <v>0</v>
          </cell>
          <cell r="Q55" t="str">
            <v xml:space="preserve"> 1450-00-101</v>
          </cell>
          <cell r="R55" t="str">
            <v>AT - Perlengkapan kantor</v>
          </cell>
          <cell r="S55">
            <v>3015000</v>
          </cell>
          <cell r="U55" t="str">
            <v xml:space="preserve"> 1450-00-101</v>
          </cell>
          <cell r="V55" t="str">
            <v>AT - Perlengkapan kantor</v>
          </cell>
          <cell r="W55">
            <v>0</v>
          </cell>
          <cell r="Y55" t="str">
            <v xml:space="preserve"> 1450-00-101</v>
          </cell>
          <cell r="Z55" t="str">
            <v>AT - Perlengkapan kantor</v>
          </cell>
          <cell r="AA55">
            <v>18320000</v>
          </cell>
          <cell r="AC55" t="str">
            <v xml:space="preserve"> 1450-00-101</v>
          </cell>
          <cell r="AD55" t="str">
            <v>AT - Perlengkapan kantor</v>
          </cell>
          <cell r="AE55">
            <v>14870000</v>
          </cell>
        </row>
        <row r="56">
          <cell r="B56" t="str">
            <v xml:space="preserve"> 1400-00-101</v>
          </cell>
          <cell r="C56" t="str">
            <v>AT - Tanah</v>
          </cell>
          <cell r="D56">
            <v>0</v>
          </cell>
          <cell r="E56">
            <v>0</v>
          </cell>
          <cell r="F56">
            <v>12723672</v>
          </cell>
          <cell r="G56">
            <v>0</v>
          </cell>
          <cell r="H56">
            <v>0</v>
          </cell>
          <cell r="I56">
            <v>0</v>
          </cell>
          <cell r="J56">
            <v>0</v>
          </cell>
          <cell r="K56">
            <v>0</v>
          </cell>
          <cell r="M56" t="str">
            <v xml:space="preserve"> 1460-00-101</v>
          </cell>
          <cell r="N56" t="str">
            <v>AT - Perlengkapan Perumahan</v>
          </cell>
          <cell r="O56">
            <v>2200000</v>
          </cell>
          <cell r="Q56" t="str">
            <v xml:space="preserve"> 1460-00-101</v>
          </cell>
          <cell r="R56" t="str">
            <v>AT - Perlengkapan Perumahan</v>
          </cell>
          <cell r="S56">
            <v>4500000</v>
          </cell>
          <cell r="U56" t="str">
            <v xml:space="preserve"> 1460-00-101</v>
          </cell>
          <cell r="V56" t="str">
            <v>AT - Perlengkapan Perumahan</v>
          </cell>
          <cell r="W56">
            <v>11150000</v>
          </cell>
          <cell r="Y56" t="str">
            <v xml:space="preserve"> 1460-00-101</v>
          </cell>
          <cell r="Z56" t="str">
            <v>AT - Perlengkapan Perumahan</v>
          </cell>
          <cell r="AA56">
            <v>21331200</v>
          </cell>
          <cell r="AC56" t="str">
            <v xml:space="preserve"> 1460-00-101</v>
          </cell>
          <cell r="AD56" t="str">
            <v>AT - Perlengkapan Perumahan</v>
          </cell>
          <cell r="AE56">
            <v>5500000</v>
          </cell>
        </row>
        <row r="57">
          <cell r="B57" t="str">
            <v xml:space="preserve"> 1410-00-101</v>
          </cell>
          <cell r="C57" t="str">
            <v>AT - Bangunan</v>
          </cell>
          <cell r="D57">
            <v>1343188038</v>
          </cell>
          <cell r="E57">
            <v>0</v>
          </cell>
          <cell r="F57">
            <v>0</v>
          </cell>
          <cell r="G57">
            <v>0</v>
          </cell>
          <cell r="H57">
            <v>0</v>
          </cell>
          <cell r="I57">
            <v>0</v>
          </cell>
          <cell r="J57">
            <v>0</v>
          </cell>
          <cell r="K57">
            <v>0</v>
          </cell>
          <cell r="M57" t="str">
            <v xml:space="preserve"> 1470-00-101</v>
          </cell>
          <cell r="N57" t="str">
            <v>AT - Kendaraan</v>
          </cell>
          <cell r="O57">
            <v>0</v>
          </cell>
          <cell r="Q57" t="str">
            <v xml:space="preserve"> 1470-00-101</v>
          </cell>
          <cell r="R57" t="str">
            <v>AT - Kendaraan</v>
          </cell>
          <cell r="S57">
            <v>80291400</v>
          </cell>
          <cell r="U57" t="str">
            <v xml:space="preserve"> 1470-00-101</v>
          </cell>
          <cell r="V57" t="str">
            <v>AT - Kendaraan</v>
          </cell>
          <cell r="W57">
            <v>0</v>
          </cell>
          <cell r="Y57" t="str">
            <v xml:space="preserve"> 1470-00-101</v>
          </cell>
          <cell r="Z57" t="str">
            <v>AT - Kendaraan</v>
          </cell>
          <cell r="AA57">
            <v>413000000</v>
          </cell>
          <cell r="AC57" t="str">
            <v xml:space="preserve"> 1470-00-101</v>
          </cell>
          <cell r="AD57" t="str">
            <v>AT - Kendaraan</v>
          </cell>
          <cell r="AE57">
            <v>365333732</v>
          </cell>
        </row>
        <row r="58">
          <cell r="B58" t="str">
            <v xml:space="preserve"> 1420-00-101</v>
          </cell>
          <cell r="C58" t="str">
            <v>AT - Mesin - Mesin</v>
          </cell>
          <cell r="D58">
            <v>322088620</v>
          </cell>
          <cell r="E58">
            <v>34347500</v>
          </cell>
          <cell r="F58">
            <v>0</v>
          </cell>
          <cell r="G58">
            <v>0</v>
          </cell>
          <cell r="H58">
            <v>0</v>
          </cell>
          <cell r="I58">
            <v>0</v>
          </cell>
          <cell r="J58">
            <v>0</v>
          </cell>
          <cell r="K58">
            <v>0</v>
          </cell>
          <cell r="M58" t="str">
            <v xml:space="preserve"> 1470-00-102</v>
          </cell>
          <cell r="N58" t="str">
            <v>AT - Infrastruktur</v>
          </cell>
          <cell r="O58">
            <v>90123000</v>
          </cell>
          <cell r="Q58" t="str">
            <v xml:space="preserve"> 1470-00-102</v>
          </cell>
          <cell r="R58" t="str">
            <v>AT - Infrastruktur</v>
          </cell>
          <cell r="S58">
            <v>0</v>
          </cell>
          <cell r="U58" t="str">
            <v xml:space="preserve"> 1470-00-102</v>
          </cell>
          <cell r="V58" t="str">
            <v>AT - Infrastruktur</v>
          </cell>
          <cell r="W58">
            <v>0</v>
          </cell>
          <cell r="Y58" t="str">
            <v xml:space="preserve"> 1470-00-102</v>
          </cell>
          <cell r="Z58" t="str">
            <v>AT - Infrastruktur</v>
          </cell>
          <cell r="AA58">
            <v>0</v>
          </cell>
          <cell r="AC58" t="str">
            <v xml:space="preserve"> 1470-00-102</v>
          </cell>
          <cell r="AD58" t="str">
            <v>AT - Infrastruktur</v>
          </cell>
          <cell r="AE58">
            <v>-521122504</v>
          </cell>
        </row>
        <row r="59">
          <cell r="B59" t="str">
            <v xml:space="preserve"> 1430-00-101</v>
          </cell>
          <cell r="C59" t="str">
            <v>AT - Peralatan Kantor</v>
          </cell>
          <cell r="D59">
            <v>147694616</v>
          </cell>
          <cell r="E59">
            <v>5800000</v>
          </cell>
          <cell r="F59">
            <v>0</v>
          </cell>
          <cell r="G59">
            <v>25468100</v>
          </cell>
          <cell r="H59">
            <v>56673034.75</v>
          </cell>
          <cell r="I59">
            <v>21030620</v>
          </cell>
          <cell r="J59">
            <v>1499000</v>
          </cell>
          <cell r="K59">
            <v>5867125</v>
          </cell>
          <cell r="M59" t="str">
            <v xml:space="preserve"> 1480-00-101</v>
          </cell>
          <cell r="N59" t="str">
            <v>Biaya Perolehan Tanah</v>
          </cell>
          <cell r="O59">
            <v>0</v>
          </cell>
          <cell r="Q59" t="str">
            <v xml:space="preserve"> 1480-00-101</v>
          </cell>
          <cell r="R59" t="str">
            <v>Biaya Perolehan Tanah</v>
          </cell>
          <cell r="S59">
            <v>0</v>
          </cell>
          <cell r="U59" t="str">
            <v xml:space="preserve"> 1480-00-101</v>
          </cell>
          <cell r="V59" t="str">
            <v>Biaya Perolehan Tanah</v>
          </cell>
          <cell r="W59">
            <v>0</v>
          </cell>
          <cell r="Y59" t="str">
            <v xml:space="preserve"> 1480-00-101</v>
          </cell>
          <cell r="Z59" t="str">
            <v>Biaya Perolehan Tanah</v>
          </cell>
          <cell r="AA59">
            <v>0</v>
          </cell>
          <cell r="AC59" t="str">
            <v xml:space="preserve"> 1480-00-101</v>
          </cell>
          <cell r="AD59" t="str">
            <v>Biaya Perolehan Tanah</v>
          </cell>
          <cell r="AE59">
            <v>12723672</v>
          </cell>
        </row>
        <row r="60">
          <cell r="B60" t="str">
            <v xml:space="preserve"> 1440-00-101</v>
          </cell>
          <cell r="C60" t="str">
            <v>AT - Peralatan Kebun</v>
          </cell>
          <cell r="D60">
            <v>332416385</v>
          </cell>
          <cell r="E60">
            <v>0</v>
          </cell>
          <cell r="F60">
            <v>2055000</v>
          </cell>
          <cell r="G60">
            <v>0</v>
          </cell>
          <cell r="H60">
            <v>0</v>
          </cell>
          <cell r="I60">
            <v>263685601.79999998</v>
          </cell>
          <cell r="J60">
            <v>3702000</v>
          </cell>
          <cell r="K60">
            <v>0</v>
          </cell>
          <cell r="M60" t="str">
            <v xml:space="preserve"> 1490-00-000</v>
          </cell>
          <cell r="N60" t="str">
            <v>Tanaman Menghasilkan</v>
          </cell>
          <cell r="O60">
            <v>0</v>
          </cell>
          <cell r="Q60" t="str">
            <v xml:space="preserve"> 1490-00-000</v>
          </cell>
          <cell r="R60" t="str">
            <v>Tanaman Menghasilkan</v>
          </cell>
          <cell r="S60">
            <v>0</v>
          </cell>
          <cell r="U60" t="str">
            <v xml:space="preserve"> 1490-00-000</v>
          </cell>
          <cell r="V60" t="str">
            <v>Tanaman Menghasilkan</v>
          </cell>
          <cell r="W60">
            <v>0</v>
          </cell>
          <cell r="Y60" t="str">
            <v xml:space="preserve"> 1490-00-000</v>
          </cell>
          <cell r="Z60" t="str">
            <v>Tanaman Menghasilkan</v>
          </cell>
          <cell r="AA60">
            <v>0</v>
          </cell>
          <cell r="AC60" t="str">
            <v xml:space="preserve"> 1490-00-000</v>
          </cell>
          <cell r="AD60" t="str">
            <v>Tanaman Menghasilkan</v>
          </cell>
          <cell r="AE60">
            <v>0</v>
          </cell>
        </row>
        <row r="61">
          <cell r="B61" t="str">
            <v xml:space="preserve"> 1450-00-101</v>
          </cell>
          <cell r="C61" t="str">
            <v>AT - Perlengkapan kantor</v>
          </cell>
          <cell r="D61">
            <v>26699000</v>
          </cell>
          <cell r="E61">
            <v>0</v>
          </cell>
          <cell r="F61">
            <v>0</v>
          </cell>
          <cell r="G61">
            <v>0</v>
          </cell>
          <cell r="H61">
            <v>0</v>
          </cell>
          <cell r="I61">
            <v>22000000</v>
          </cell>
          <cell r="J61">
            <v>0</v>
          </cell>
          <cell r="K61">
            <v>0</v>
          </cell>
          <cell r="M61" t="str">
            <v xml:space="preserve"> 1500-00-101</v>
          </cell>
          <cell r="N61" t="str">
            <v>Amortisasi tanah</v>
          </cell>
          <cell r="O61">
            <v>0</v>
          </cell>
          <cell r="Q61" t="str">
            <v xml:space="preserve"> 1500-00-101</v>
          </cell>
          <cell r="R61" t="str">
            <v>Amortisasi tanah</v>
          </cell>
          <cell r="S61">
            <v>0</v>
          </cell>
          <cell r="U61" t="str">
            <v xml:space="preserve"> 1500-00-101</v>
          </cell>
          <cell r="V61" t="str">
            <v>Amortisasi tanah</v>
          </cell>
          <cell r="W61">
            <v>0</v>
          </cell>
          <cell r="Y61" t="str">
            <v xml:space="preserve"> 1500-00-101</v>
          </cell>
          <cell r="Z61" t="str">
            <v>Amortisasi tanah</v>
          </cell>
          <cell r="AA61">
            <v>0</v>
          </cell>
          <cell r="AC61" t="str">
            <v xml:space="preserve"> 1500-00-101</v>
          </cell>
          <cell r="AD61" t="str">
            <v>Amortisasi tanah</v>
          </cell>
          <cell r="AE61">
            <v>0</v>
          </cell>
        </row>
        <row r="62">
          <cell r="B62" t="str">
            <v xml:space="preserve"> 1460-00-101</v>
          </cell>
          <cell r="C62" t="str">
            <v>AT - Perlengkapan Perumahan</v>
          </cell>
          <cell r="D62">
            <v>24045000</v>
          </cell>
          <cell r="E62">
            <v>0</v>
          </cell>
          <cell r="F62">
            <v>0</v>
          </cell>
          <cell r="G62">
            <v>19720800</v>
          </cell>
          <cell r="H62">
            <v>0</v>
          </cell>
          <cell r="I62">
            <v>3640000</v>
          </cell>
          <cell r="J62">
            <v>0</v>
          </cell>
          <cell r="K62">
            <v>8130000</v>
          </cell>
          <cell r="M62" t="str">
            <v xml:space="preserve"> 1510-00-101</v>
          </cell>
          <cell r="N62" t="str">
            <v>Akum. Penyusutan bangunan</v>
          </cell>
          <cell r="O62">
            <v>-4770658.6500000004</v>
          </cell>
          <cell r="Q62" t="str">
            <v xml:space="preserve"> 1510-00-101</v>
          </cell>
          <cell r="R62" t="str">
            <v>Akum. Penyusutan bangunan</v>
          </cell>
          <cell r="S62">
            <v>-11437325.32</v>
          </cell>
          <cell r="U62" t="str">
            <v xml:space="preserve"> 1510-00-101</v>
          </cell>
          <cell r="V62" t="str">
            <v>Akum. Penyusutan bangunan</v>
          </cell>
          <cell r="W62">
            <v>-11516545</v>
          </cell>
          <cell r="Y62" t="str">
            <v xml:space="preserve"> 1510-00-101</v>
          </cell>
          <cell r="Z62" t="str">
            <v>Akum. Penyusutan bangunan</v>
          </cell>
          <cell r="AA62">
            <v>-11476935</v>
          </cell>
          <cell r="AC62" t="str">
            <v xml:space="preserve"> 1510-00-101</v>
          </cell>
          <cell r="AD62" t="str">
            <v>Akum. Penyusutan bangunan</v>
          </cell>
          <cell r="AE62">
            <v>-11476935</v>
          </cell>
        </row>
        <row r="63">
          <cell r="B63" t="str">
            <v xml:space="preserve"> 1470-00-101</v>
          </cell>
          <cell r="C63" t="str">
            <v>AT - Kendaraan</v>
          </cell>
          <cell r="D63">
            <v>5579508843.4998055</v>
          </cell>
          <cell r="E63">
            <v>102397076</v>
          </cell>
          <cell r="F63">
            <v>92000000</v>
          </cell>
          <cell r="G63">
            <v>1880000000</v>
          </cell>
          <cell r="H63">
            <v>1784371068</v>
          </cell>
          <cell r="I63">
            <v>2870167920</v>
          </cell>
          <cell r="J63">
            <v>0</v>
          </cell>
          <cell r="K63">
            <v>-266000000</v>
          </cell>
          <cell r="M63" t="str">
            <v xml:space="preserve"> 1520-00-101</v>
          </cell>
          <cell r="N63" t="str">
            <v>Akum. Penyusutan Mesin - Mesin</v>
          </cell>
          <cell r="O63">
            <v>-3712876.25</v>
          </cell>
          <cell r="Q63" t="str">
            <v xml:space="preserve"> 1520-00-101</v>
          </cell>
          <cell r="R63" t="str">
            <v>Akum. Penyusutan Mesin - Mesin</v>
          </cell>
          <cell r="S63">
            <v>-4039959.19</v>
          </cell>
          <cell r="U63" t="str">
            <v xml:space="preserve"> 1520-00-101</v>
          </cell>
          <cell r="V63" t="str">
            <v>Akum. Penyusutan Mesin - Mesin</v>
          </cell>
          <cell r="W63">
            <v>-4101417</v>
          </cell>
          <cell r="Y63" t="str">
            <v xml:space="preserve"> 1520-00-101</v>
          </cell>
          <cell r="Z63" t="str">
            <v>Akum. Penyusutan Mesin - Mesin</v>
          </cell>
          <cell r="AA63">
            <v>-4355584</v>
          </cell>
          <cell r="AC63" t="str">
            <v xml:space="preserve"> 1520-00-101</v>
          </cell>
          <cell r="AD63" t="str">
            <v>Akum. Penyusutan Mesin - Mesin</v>
          </cell>
          <cell r="AE63">
            <v>-4563917</v>
          </cell>
        </row>
        <row r="64">
          <cell r="B64" t="str">
            <v xml:space="preserve"> 1470-00-102</v>
          </cell>
          <cell r="C64" t="str">
            <v>AT - Infrastruktur</v>
          </cell>
          <cell r="D64">
            <v>0</v>
          </cell>
          <cell r="E64">
            <v>0</v>
          </cell>
          <cell r="F64">
            <v>0</v>
          </cell>
          <cell r="G64">
            <v>0</v>
          </cell>
          <cell r="H64">
            <v>0</v>
          </cell>
          <cell r="I64">
            <v>0</v>
          </cell>
          <cell r="J64">
            <v>0</v>
          </cell>
          <cell r="K64">
            <v>521122504</v>
          </cell>
          <cell r="M64" t="str">
            <v xml:space="preserve"> 1530-00-101</v>
          </cell>
          <cell r="N64" t="str">
            <v>Akum. Penyusutan Peralatan Kantor</v>
          </cell>
          <cell r="O64">
            <v>-5775197.8300000001</v>
          </cell>
          <cell r="Q64" t="str">
            <v xml:space="preserve"> 1530-00-101</v>
          </cell>
          <cell r="R64" t="str">
            <v>Akum. Penyusutan Peralatan Kantor</v>
          </cell>
          <cell r="S64">
            <v>-6278050.5800000001</v>
          </cell>
          <cell r="U64" t="str">
            <v xml:space="preserve"> 1530-00-101</v>
          </cell>
          <cell r="V64" t="str">
            <v>Akum. Penyusutan Peralatan Kantor</v>
          </cell>
          <cell r="W64">
            <v>-6348364</v>
          </cell>
          <cell r="Y64" t="str">
            <v xml:space="preserve"> 1530-00-101</v>
          </cell>
          <cell r="Z64" t="str">
            <v>Akum. Penyusutan Peralatan Kantor</v>
          </cell>
          <cell r="AA64">
            <v>-6434822</v>
          </cell>
          <cell r="AC64" t="str">
            <v xml:space="preserve"> 1530-00-101</v>
          </cell>
          <cell r="AD64" t="str">
            <v>Akum. Penyusutan Peralatan Kantor</v>
          </cell>
          <cell r="AE64">
            <v>-5909822</v>
          </cell>
        </row>
        <row r="65">
          <cell r="B65" t="str">
            <v xml:space="preserve"> 1480-00-101</v>
          </cell>
          <cell r="C65" t="str">
            <v>Biaya Perolehan Tanah</v>
          </cell>
          <cell r="D65">
            <v>12314276494</v>
          </cell>
          <cell r="E65">
            <v>0</v>
          </cell>
          <cell r="F65">
            <v>0</v>
          </cell>
          <cell r="G65">
            <v>0</v>
          </cell>
          <cell r="H65">
            <v>0</v>
          </cell>
          <cell r="I65">
            <v>0</v>
          </cell>
          <cell r="J65">
            <v>0</v>
          </cell>
          <cell r="K65">
            <v>0</v>
          </cell>
          <cell r="M65" t="str">
            <v xml:space="preserve"> 1540-00-101</v>
          </cell>
          <cell r="N65" t="str">
            <v>Akum. Penyusutan Peralatan Kebun</v>
          </cell>
          <cell r="O65">
            <v>-12538728.9</v>
          </cell>
          <cell r="Q65" t="str">
            <v xml:space="preserve"> 1540-00-101</v>
          </cell>
          <cell r="R65" t="str">
            <v>Akum. Penyusutan Peralatan Kebun</v>
          </cell>
          <cell r="S65">
            <v>-12538727.890000001</v>
          </cell>
          <cell r="U65" t="str">
            <v xml:space="preserve"> 1540-00-101</v>
          </cell>
          <cell r="V65" t="str">
            <v>Akum. Penyusutan Peralatan Kebun</v>
          </cell>
          <cell r="W65">
            <v>-12744832</v>
          </cell>
          <cell r="Y65" t="str">
            <v xml:space="preserve"> 1540-00-101</v>
          </cell>
          <cell r="Z65" t="str">
            <v>Akum. Penyusutan Peralatan Kebun</v>
          </cell>
          <cell r="AA65">
            <v>-12744832</v>
          </cell>
          <cell r="AC65" t="str">
            <v xml:space="preserve"> 1540-00-101</v>
          </cell>
          <cell r="AD65" t="str">
            <v>Akum. Penyusutan Peralatan Kebun</v>
          </cell>
          <cell r="AE65">
            <v>-13025041</v>
          </cell>
        </row>
        <row r="66">
          <cell r="B66" t="str">
            <v xml:space="preserve"> 1490-00-000</v>
          </cell>
          <cell r="C66" t="str">
            <v>Tanaman Menghasilkan</v>
          </cell>
          <cell r="D66">
            <v>0</v>
          </cell>
          <cell r="E66">
            <v>0</v>
          </cell>
          <cell r="F66">
            <v>0</v>
          </cell>
          <cell r="G66">
            <v>0</v>
          </cell>
          <cell r="H66">
            <v>0</v>
          </cell>
          <cell r="I66">
            <v>0</v>
          </cell>
          <cell r="J66">
            <v>0</v>
          </cell>
          <cell r="K66">
            <v>0</v>
          </cell>
          <cell r="M66" t="str">
            <v xml:space="preserve"> 1550-00-101</v>
          </cell>
          <cell r="N66" t="str">
            <v>Akum. Penyusutan Perlengkapan kantor</v>
          </cell>
          <cell r="O66">
            <v>-1005187.5</v>
          </cell>
          <cell r="Q66" t="str">
            <v xml:space="preserve"> 1550-00-101</v>
          </cell>
          <cell r="R66" t="str">
            <v>Akum. Penyusutan Perlengkapan kantor</v>
          </cell>
          <cell r="S66">
            <v>-1068000</v>
          </cell>
          <cell r="U66" t="str">
            <v xml:space="preserve"> 1550-00-101</v>
          </cell>
          <cell r="V66" t="str">
            <v>Akum. Penyusutan Perlengkapan kantor</v>
          </cell>
          <cell r="W66">
            <v>-1068000</v>
          </cell>
          <cell r="Y66" t="str">
            <v xml:space="preserve"> 1550-00-101</v>
          </cell>
          <cell r="Z66" t="str">
            <v>Akum. Penyusutan Perlengkapan kantor</v>
          </cell>
          <cell r="AA66">
            <v>-1449667</v>
          </cell>
          <cell r="AC66" t="str">
            <v xml:space="preserve"> 1550-00-101</v>
          </cell>
          <cell r="AD66" t="str">
            <v>Akum. Penyusutan Perlengkapan kantor</v>
          </cell>
          <cell r="AE66">
            <v>-2106958</v>
          </cell>
        </row>
        <row r="67">
          <cell r="B67" t="str">
            <v xml:space="preserve"> 1500-00-101</v>
          </cell>
          <cell r="C67" t="str">
            <v>Amortisasi tanah</v>
          </cell>
          <cell r="D67">
            <v>0</v>
          </cell>
          <cell r="E67">
            <v>0</v>
          </cell>
          <cell r="F67">
            <v>0</v>
          </cell>
          <cell r="G67">
            <v>0</v>
          </cell>
          <cell r="H67">
            <v>0</v>
          </cell>
          <cell r="I67">
            <v>0</v>
          </cell>
          <cell r="J67">
            <v>0</v>
          </cell>
          <cell r="K67">
            <v>0</v>
          </cell>
          <cell r="M67" t="str">
            <v xml:space="preserve"> 1560-00-101</v>
          </cell>
          <cell r="N67" t="str">
            <v>Akum. Penyusutan Perlengkapan Perumahan</v>
          </cell>
          <cell r="O67">
            <v>-1296579.17</v>
          </cell>
          <cell r="Q67" t="str">
            <v xml:space="preserve"> 1560-00-101</v>
          </cell>
          <cell r="R67" t="str">
            <v>Akum. Penyusutan Perlengkapan Perumahan</v>
          </cell>
          <cell r="S67">
            <v>-1296580</v>
          </cell>
          <cell r="U67" t="str">
            <v xml:space="preserve"> 1560-00-101</v>
          </cell>
          <cell r="V67" t="str">
            <v>Akum. Penyusutan Perlengkapan Perumahan</v>
          </cell>
          <cell r="W67">
            <v>-1583038</v>
          </cell>
          <cell r="Y67" t="str">
            <v xml:space="preserve"> 1560-00-101</v>
          </cell>
          <cell r="Z67" t="str">
            <v>Akum. Penyusutan Perlengkapan Perumahan</v>
          </cell>
          <cell r="AA67">
            <v>-1973272</v>
          </cell>
          <cell r="AC67" t="str">
            <v xml:space="preserve"> 1560-00-101</v>
          </cell>
          <cell r="AD67" t="str">
            <v>Akum. Penyusutan Perlengkapan Perumahan</v>
          </cell>
          <cell r="AE67">
            <v>-2087855</v>
          </cell>
        </row>
        <row r="68">
          <cell r="B68" t="str">
            <v xml:space="preserve"> 1510-00-101</v>
          </cell>
          <cell r="C68" t="str">
            <v>Akum. Penyusutan bangunan</v>
          </cell>
          <cell r="D68">
            <v>-17136130.5666667</v>
          </cell>
          <cell r="E68">
            <v>-4553991.9833333334</v>
          </cell>
          <cell r="F68">
            <v>-4553991.9833333334</v>
          </cell>
          <cell r="G68">
            <v>-4728991.9833333334</v>
          </cell>
          <cell r="H68">
            <v>-4728991.9833333334</v>
          </cell>
          <cell r="I68">
            <v>-4728991.9833333334</v>
          </cell>
          <cell r="J68">
            <v>-4728991.9833333334</v>
          </cell>
          <cell r="K68">
            <v>-4770658.6500000004</v>
          </cell>
          <cell r="M68" t="str">
            <v xml:space="preserve"> 1570-00-101</v>
          </cell>
          <cell r="N68" t="str">
            <v>Akum. Penyusutan kendaraan</v>
          </cell>
          <cell r="O68">
            <v>-126814592.79000001</v>
          </cell>
          <cell r="Q68" t="str">
            <v xml:space="preserve"> 1570-00-101</v>
          </cell>
          <cell r="R68" t="str">
            <v>Akum. Penyusutan kendaraan</v>
          </cell>
          <cell r="S68">
            <v>-128487328.84</v>
          </cell>
          <cell r="U68" t="str">
            <v xml:space="preserve"> 1570-00-101</v>
          </cell>
          <cell r="V68" t="str">
            <v>Akum. Penyusutan kendaraan</v>
          </cell>
          <cell r="W68">
            <v>-128487329</v>
          </cell>
          <cell r="Y68" t="str">
            <v xml:space="preserve"> 1570-00-101</v>
          </cell>
          <cell r="Z68" t="str">
            <v>Akum. Penyusutan kendaraan</v>
          </cell>
          <cell r="AA68">
            <v>-137091496</v>
          </cell>
          <cell r="AC68" t="str">
            <v xml:space="preserve"> 1570-00-101</v>
          </cell>
          <cell r="AD68" t="str">
            <v>Akum. Penyusutan kendaraan</v>
          </cell>
          <cell r="AE68">
            <v>-173299866</v>
          </cell>
        </row>
        <row r="69">
          <cell r="B69" t="str">
            <v xml:space="preserve"> 1520-00-101</v>
          </cell>
          <cell r="C69" t="str">
            <v>Akum. Penyusutan Mesin - Mesin</v>
          </cell>
          <cell r="D69">
            <v>-30436110.666666701</v>
          </cell>
          <cell r="E69">
            <v>-3712875.7916666637</v>
          </cell>
          <cell r="F69">
            <v>-3712875.7916666637</v>
          </cell>
          <cell r="G69">
            <v>-3712875.7916666637</v>
          </cell>
          <cell r="H69">
            <v>-3712875.7916666637</v>
          </cell>
          <cell r="I69">
            <v>-3712875.7916666637</v>
          </cell>
          <cell r="J69">
            <v>-3712875.7916666637</v>
          </cell>
          <cell r="K69">
            <v>-3712875.7916666637</v>
          </cell>
          <cell r="M69" t="str">
            <v xml:space="preserve"> 1570-00-102</v>
          </cell>
          <cell r="N69" t="str">
            <v>Akum. Penyusutan Infrastruktur</v>
          </cell>
          <cell r="O69">
            <v>-12734281.33</v>
          </cell>
          <cell r="Q69" t="str">
            <v xml:space="preserve"> 1570-00-102</v>
          </cell>
          <cell r="R69" t="str">
            <v>Akum. Penyusutan Infrastruktur</v>
          </cell>
          <cell r="S69">
            <v>-12734281.33</v>
          </cell>
          <cell r="U69" t="str">
            <v xml:space="preserve"> 1570-00-102</v>
          </cell>
          <cell r="V69" t="str">
            <v>Akum. Penyusutan Infrastruktur</v>
          </cell>
          <cell r="W69">
            <v>-12734281</v>
          </cell>
          <cell r="Y69" t="str">
            <v xml:space="preserve"> 1570-00-102</v>
          </cell>
          <cell r="Z69" t="str">
            <v>Akum. Penyusutan Infrastruktur</v>
          </cell>
          <cell r="AA69">
            <v>-12734281</v>
          </cell>
          <cell r="AC69" t="str">
            <v xml:space="preserve"> 1570-00-102</v>
          </cell>
          <cell r="AD69" t="str">
            <v>Akum. Penyusutan Infrastruktur</v>
          </cell>
          <cell r="AE69">
            <v>52406032</v>
          </cell>
        </row>
        <row r="70">
          <cell r="B70" t="str">
            <v xml:space="preserve"> 1530-00-101</v>
          </cell>
          <cell r="C70" t="str">
            <v>Akum. Penyusutan Peralatan Kantor</v>
          </cell>
          <cell r="D70">
            <v>-29535597.166666664</v>
          </cell>
          <cell r="E70">
            <v>-3197804.333333333</v>
          </cell>
          <cell r="F70">
            <v>-3197804.333333333</v>
          </cell>
          <cell r="G70">
            <v>-3728389.75</v>
          </cell>
          <cell r="H70">
            <v>-4909077.973958333</v>
          </cell>
          <cell r="I70">
            <v>-5347215.890625</v>
          </cell>
          <cell r="J70">
            <v>-5378445.057291666</v>
          </cell>
          <cell r="K70">
            <v>-5500676.8281249991</v>
          </cell>
          <cell r="M70" t="str">
            <v xml:space="preserve"> 1580-00-101</v>
          </cell>
          <cell r="N70" t="str">
            <v>Amortisasi Biaya Perolehan Tanah</v>
          </cell>
          <cell r="O70">
            <v>0</v>
          </cell>
          <cell r="Q70" t="str">
            <v xml:space="preserve"> 1580-00-101</v>
          </cell>
          <cell r="R70" t="str">
            <v>Amortisasi Biaya Perolehan Tanah</v>
          </cell>
          <cell r="S70">
            <v>0</v>
          </cell>
          <cell r="U70" t="str">
            <v xml:space="preserve"> 1580-00-101</v>
          </cell>
          <cell r="V70" t="str">
            <v>Amortisasi Biaya Perolehan Tanah</v>
          </cell>
          <cell r="W70">
            <v>0</v>
          </cell>
          <cell r="Y70" t="str">
            <v xml:space="preserve"> 1580-00-101</v>
          </cell>
          <cell r="Z70" t="str">
            <v>Amortisasi Biaya Perolehan Tanah</v>
          </cell>
          <cell r="AA70">
            <v>0</v>
          </cell>
          <cell r="AC70" t="str">
            <v xml:space="preserve"> 1580-00-101</v>
          </cell>
          <cell r="AD70" t="str">
            <v>Amortisasi Biaya Perolehan Tanah</v>
          </cell>
          <cell r="AE70">
            <v>0</v>
          </cell>
        </row>
        <row r="71">
          <cell r="B71" t="str">
            <v xml:space="preserve"> 1540-00-101</v>
          </cell>
          <cell r="C71" t="str">
            <v>Akum. Penyusutan Peralatan Kebun</v>
          </cell>
          <cell r="D71">
            <v>-37444287.916666672</v>
          </cell>
          <cell r="E71">
            <v>-6925340.3541666679</v>
          </cell>
          <cell r="F71">
            <v>-6968152.8541666679</v>
          </cell>
          <cell r="G71">
            <v>-6968152.8541666679</v>
          </cell>
          <cell r="H71">
            <v>-6968152.8541666679</v>
          </cell>
          <cell r="I71">
            <v>-14339165.391666668</v>
          </cell>
          <cell r="J71">
            <v>-14416290.391666668</v>
          </cell>
          <cell r="K71">
            <v>-8783603.2250000015</v>
          </cell>
          <cell r="M71" t="str">
            <v xml:space="preserve"> 1590-00-101</v>
          </cell>
          <cell r="N71" t="str">
            <v>Amortisasi Tanaman Menghasilkan</v>
          </cell>
          <cell r="O71">
            <v>0</v>
          </cell>
          <cell r="Q71" t="str">
            <v xml:space="preserve"> 1590-00-101</v>
          </cell>
          <cell r="R71" t="str">
            <v>Amortisasi Tanaman Menghasilkan</v>
          </cell>
          <cell r="S71">
            <v>0</v>
          </cell>
          <cell r="U71" t="str">
            <v xml:space="preserve"> 1590-00-101</v>
          </cell>
          <cell r="V71" t="str">
            <v>Amortisasi Tanaman Menghasilkan</v>
          </cell>
          <cell r="W71">
            <v>0</v>
          </cell>
          <cell r="Y71" t="str">
            <v xml:space="preserve"> 1590-00-101</v>
          </cell>
          <cell r="Z71" t="str">
            <v>Amortisasi Tanaman Menghasilkan</v>
          </cell>
          <cell r="AA71">
            <v>0</v>
          </cell>
          <cell r="AC71" t="str">
            <v xml:space="preserve"> 1590-00-101</v>
          </cell>
          <cell r="AD71" t="str">
            <v>Amortisasi Tanaman Menghasilkan</v>
          </cell>
          <cell r="AE71">
            <v>0</v>
          </cell>
        </row>
        <row r="72">
          <cell r="B72" t="str">
            <v xml:space="preserve"> 1550-00-101</v>
          </cell>
          <cell r="C72" t="str">
            <v>Akum. Penyusutan Perlengkapan kantor</v>
          </cell>
          <cell r="D72">
            <v>-2981229.166666667</v>
          </cell>
          <cell r="E72">
            <v>-531229.16666666651</v>
          </cell>
          <cell r="F72">
            <v>-531229.16666666651</v>
          </cell>
          <cell r="G72">
            <v>-531229.16666666651</v>
          </cell>
          <cell r="H72">
            <v>-531229.16666666651</v>
          </cell>
          <cell r="I72">
            <v>-1005187.4999999998</v>
          </cell>
          <cell r="J72">
            <v>-1005187.4999999998</v>
          </cell>
          <cell r="K72">
            <v>-1005187.4999999998</v>
          </cell>
          <cell r="M72" t="str">
            <v xml:space="preserve"> 1600-00-100</v>
          </cell>
          <cell r="N72" t="str">
            <v>Investasi Ke PT TBSM</v>
          </cell>
          <cell r="O72">
            <v>0</v>
          </cell>
          <cell r="Q72" t="str">
            <v xml:space="preserve"> 1600-00-100</v>
          </cell>
          <cell r="R72" t="str">
            <v>Investasi Ke PT TBSM</v>
          </cell>
          <cell r="S72">
            <v>0</v>
          </cell>
          <cell r="U72" t="str">
            <v xml:space="preserve"> 1600-00-100</v>
          </cell>
          <cell r="V72" t="str">
            <v>Investasi Ke PT TBSM</v>
          </cell>
          <cell r="W72">
            <v>0</v>
          </cell>
          <cell r="Y72" t="str">
            <v xml:space="preserve"> 1600-00-100</v>
          </cell>
          <cell r="Z72" t="str">
            <v>Investasi Ke PT TBSM</v>
          </cell>
          <cell r="AA72">
            <v>0</v>
          </cell>
          <cell r="AC72" t="str">
            <v xml:space="preserve"> 1600-00-100</v>
          </cell>
          <cell r="AD72" t="str">
            <v>Investasi Ke PT TBSM</v>
          </cell>
          <cell r="AE72">
            <v>0</v>
          </cell>
        </row>
        <row r="73">
          <cell r="B73" t="str">
            <v xml:space="preserve"> 1560-00-101</v>
          </cell>
          <cell r="C73" t="str">
            <v>Akum. Penyusutan Perlengkapan Perumahan</v>
          </cell>
          <cell r="D73">
            <v>-5244704.666666666</v>
          </cell>
          <cell r="E73">
            <v>-500938.33333333337</v>
          </cell>
          <cell r="F73">
            <v>-500938.33333333337</v>
          </cell>
          <cell r="G73">
            <v>-911788.33333333349</v>
          </cell>
          <cell r="H73">
            <v>-911788.33333333349</v>
          </cell>
          <cell r="I73">
            <v>-987621.66666666674</v>
          </cell>
          <cell r="J73">
            <v>-1156996.6666666672</v>
          </cell>
          <cell r="K73">
            <v>-1202830.0000000005</v>
          </cell>
          <cell r="M73" t="str">
            <v xml:space="preserve"> 1701-08-010</v>
          </cell>
          <cell r="N73" t="str">
            <v>Pembukaan Lahan - Alat Berat</v>
          </cell>
          <cell r="O73">
            <v>0</v>
          </cell>
          <cell r="Q73" t="str">
            <v xml:space="preserve"> 1701-08-010</v>
          </cell>
          <cell r="R73" t="str">
            <v>Pembukaan Lahan - Alat Berat</v>
          </cell>
          <cell r="S73">
            <v>0</v>
          </cell>
          <cell r="U73" t="str">
            <v xml:space="preserve"> 1701-08-010</v>
          </cell>
          <cell r="V73" t="str">
            <v>Pembukaan Lahan - Alat Berat</v>
          </cell>
          <cell r="W73">
            <v>0</v>
          </cell>
          <cell r="Y73" t="str">
            <v xml:space="preserve"> 1701-08-010</v>
          </cell>
          <cell r="Z73" t="str">
            <v>Pembukaan Lahan - Alat Berat</v>
          </cell>
          <cell r="AA73">
            <v>0</v>
          </cell>
          <cell r="AC73" t="str">
            <v xml:space="preserve"> 1701-08-010</v>
          </cell>
          <cell r="AD73" t="str">
            <v>Pembukaan Lahan - Alat Berat</v>
          </cell>
          <cell r="AE73">
            <v>0</v>
          </cell>
        </row>
        <row r="74">
          <cell r="B74" t="str">
            <v xml:space="preserve"> 1570-00-101</v>
          </cell>
          <cell r="C74" t="str">
            <v>Akum. Penyusutan kendaraan</v>
          </cell>
          <cell r="D74">
            <v>-435426732.54686493</v>
          </cell>
          <cell r="E74">
            <v>-60558976.546872966</v>
          </cell>
          <cell r="F74">
            <v>-61517309.880206309</v>
          </cell>
          <cell r="G74">
            <v>-81100643.213539645</v>
          </cell>
          <cell r="H74">
            <v>-99687841.838539645</v>
          </cell>
          <cell r="I74">
            <v>-129585424.33853965</v>
          </cell>
          <cell r="J74">
            <v>-129585424.33853965</v>
          </cell>
          <cell r="K74">
            <v>-63085432.338539645</v>
          </cell>
          <cell r="M74" t="str">
            <v xml:space="preserve"> 1701-08-011</v>
          </cell>
          <cell r="N74" t="str">
            <v>Pembukaan Lahan - Manual</v>
          </cell>
          <cell r="O74">
            <v>0</v>
          </cell>
          <cell r="Q74" t="str">
            <v xml:space="preserve"> 1701-08-011</v>
          </cell>
          <cell r="R74" t="str">
            <v>Pembukaan Lahan - Manual</v>
          </cell>
          <cell r="S74">
            <v>0</v>
          </cell>
          <cell r="U74" t="str">
            <v xml:space="preserve"> 1701-08-011</v>
          </cell>
          <cell r="V74" t="str">
            <v>Pembukaan Lahan - Manual</v>
          </cell>
          <cell r="W74">
            <v>0</v>
          </cell>
          <cell r="Y74" t="str">
            <v xml:space="preserve"> 1701-08-011</v>
          </cell>
          <cell r="Z74" t="str">
            <v>Pembukaan Lahan - Manual</v>
          </cell>
          <cell r="AA74">
            <v>0</v>
          </cell>
          <cell r="AC74" t="str">
            <v xml:space="preserve"> 1701-08-011</v>
          </cell>
          <cell r="AD74" t="str">
            <v>Pembukaan Lahan - Manual</v>
          </cell>
          <cell r="AE74">
            <v>0</v>
          </cell>
        </row>
        <row r="75">
          <cell r="B75" t="str">
            <v xml:space="preserve"> 1570-00-102</v>
          </cell>
          <cell r="C75" t="str">
            <v>Akum. Penyusutan Infrastruktur</v>
          </cell>
          <cell r="D75">
            <v>0</v>
          </cell>
          <cell r="E75">
            <v>0</v>
          </cell>
          <cell r="F75">
            <v>0</v>
          </cell>
          <cell r="G75">
            <v>0</v>
          </cell>
          <cell r="H75">
            <v>0</v>
          </cell>
          <cell r="I75">
            <v>0</v>
          </cell>
          <cell r="J75">
            <v>0</v>
          </cell>
          <cell r="K75">
            <v>-16489406</v>
          </cell>
          <cell r="M75" t="str">
            <v xml:space="preserve"> 1701-08-012</v>
          </cell>
          <cell r="N75" t="str">
            <v>Pembukaan lahan - Tenaga Kerja</v>
          </cell>
          <cell r="O75">
            <v>0</v>
          </cell>
          <cell r="Q75" t="str">
            <v xml:space="preserve"> 1701-08-012</v>
          </cell>
          <cell r="R75" t="str">
            <v>Pembukaan lahan - Tenaga Kerja</v>
          </cell>
          <cell r="S75">
            <v>0</v>
          </cell>
          <cell r="U75" t="str">
            <v xml:space="preserve"> 1701-08-012</v>
          </cell>
          <cell r="V75" t="str">
            <v>Pembukaan lahan - Tenaga Kerja</v>
          </cell>
          <cell r="W75">
            <v>0</v>
          </cell>
          <cell r="Y75" t="str">
            <v xml:space="preserve"> 1701-08-012</v>
          </cell>
          <cell r="Z75" t="str">
            <v>Pembukaan lahan - Tenaga Kerja</v>
          </cell>
          <cell r="AA75">
            <v>0</v>
          </cell>
          <cell r="AC75" t="str">
            <v xml:space="preserve"> 1701-08-012</v>
          </cell>
          <cell r="AD75" t="str">
            <v>Pembukaan lahan - Tenaga Kerja</v>
          </cell>
          <cell r="AE75">
            <v>0</v>
          </cell>
        </row>
        <row r="76">
          <cell r="B76" t="str">
            <v xml:space="preserve"> 1580-00-101</v>
          </cell>
          <cell r="C76" t="str">
            <v>Amortisasi Biaya Perolehan Tanah</v>
          </cell>
          <cell r="D76">
            <v>0</v>
          </cell>
          <cell r="E76">
            <v>0</v>
          </cell>
          <cell r="F76">
            <v>0</v>
          </cell>
          <cell r="G76">
            <v>0</v>
          </cell>
          <cell r="H76">
            <v>0</v>
          </cell>
          <cell r="I76">
            <v>0</v>
          </cell>
          <cell r="J76">
            <v>0</v>
          </cell>
          <cell r="K76">
            <v>0</v>
          </cell>
          <cell r="M76" t="str">
            <v xml:space="preserve"> 1701-08-013</v>
          </cell>
          <cell r="N76" t="str">
            <v>Pembukaan Lahan - Material</v>
          </cell>
          <cell r="O76">
            <v>0</v>
          </cell>
          <cell r="Q76" t="str">
            <v xml:space="preserve"> 1701-08-013</v>
          </cell>
          <cell r="R76" t="str">
            <v>Pembukaan Lahan - Material</v>
          </cell>
          <cell r="S76">
            <v>0</v>
          </cell>
          <cell r="U76" t="str">
            <v xml:space="preserve"> 1701-08-013</v>
          </cell>
          <cell r="V76" t="str">
            <v>Pembukaan Lahan - Material</v>
          </cell>
          <cell r="W76">
            <v>0</v>
          </cell>
          <cell r="Y76" t="str">
            <v xml:space="preserve"> 1701-08-013</v>
          </cell>
          <cell r="Z76" t="str">
            <v>Pembukaan Lahan - Material</v>
          </cell>
          <cell r="AA76">
            <v>0</v>
          </cell>
          <cell r="AC76" t="str">
            <v xml:space="preserve"> 1701-08-013</v>
          </cell>
          <cell r="AD76" t="str">
            <v>Pembukaan Lahan - Material</v>
          </cell>
          <cell r="AE76">
            <v>0</v>
          </cell>
        </row>
        <row r="77">
          <cell r="B77" t="str">
            <v xml:space="preserve"> 1590-00-101</v>
          </cell>
          <cell r="C77" t="str">
            <v>Amortisasi Tanaman Menghasilkan</v>
          </cell>
          <cell r="D77">
            <v>0</v>
          </cell>
          <cell r="E77">
            <v>0</v>
          </cell>
          <cell r="F77">
            <v>0</v>
          </cell>
          <cell r="G77">
            <v>0</v>
          </cell>
          <cell r="H77">
            <v>0</v>
          </cell>
          <cell r="I77">
            <v>0</v>
          </cell>
          <cell r="J77">
            <v>0</v>
          </cell>
          <cell r="K77">
            <v>0</v>
          </cell>
          <cell r="M77" t="str">
            <v xml:space="preserve"> 1701-08-014</v>
          </cell>
          <cell r="N77" t="str">
            <v>Pembukaan Lahan - Transportasi</v>
          </cell>
          <cell r="O77">
            <v>0</v>
          </cell>
          <cell r="Q77" t="str">
            <v xml:space="preserve"> 1701-08-014</v>
          </cell>
          <cell r="R77" t="str">
            <v>Pembukaan Lahan - Transportasi</v>
          </cell>
          <cell r="S77">
            <v>0</v>
          </cell>
          <cell r="U77" t="str">
            <v xml:space="preserve"> 1701-08-014</v>
          </cell>
          <cell r="V77" t="str">
            <v>Pembukaan Lahan - Transportasi</v>
          </cell>
          <cell r="W77">
            <v>0</v>
          </cell>
          <cell r="Y77" t="str">
            <v xml:space="preserve"> 1701-08-014</v>
          </cell>
          <cell r="Z77" t="str">
            <v>Pembukaan Lahan - Transportasi</v>
          </cell>
          <cell r="AA77">
            <v>0</v>
          </cell>
          <cell r="AC77" t="str">
            <v xml:space="preserve"> 1701-08-014</v>
          </cell>
          <cell r="AD77" t="str">
            <v>Pembukaan Lahan - Transportasi</v>
          </cell>
          <cell r="AE77">
            <v>0</v>
          </cell>
        </row>
        <row r="78">
          <cell r="B78" t="str">
            <v xml:space="preserve"> 1600-00-100</v>
          </cell>
          <cell r="C78" t="str">
            <v>Investasi Ke PT TBSM</v>
          </cell>
          <cell r="D78">
            <v>84108014.520000011</v>
          </cell>
          <cell r="E78">
            <v>0</v>
          </cell>
          <cell r="F78">
            <v>0</v>
          </cell>
          <cell r="G78">
            <v>0</v>
          </cell>
          <cell r="H78">
            <v>0</v>
          </cell>
          <cell r="I78">
            <v>0</v>
          </cell>
          <cell r="J78">
            <v>0</v>
          </cell>
          <cell r="K78">
            <v>0</v>
          </cell>
          <cell r="M78" t="str">
            <v xml:space="preserve"> 1702-08-010</v>
          </cell>
          <cell r="N78" t="str">
            <v>Penyiapan Lahan - Tenaga Kerja</v>
          </cell>
          <cell r="O78">
            <v>0</v>
          </cell>
          <cell r="Q78" t="str">
            <v xml:space="preserve"> 1702-08-010</v>
          </cell>
          <cell r="R78" t="str">
            <v>Penyiapan Lahan - Tenaga Kerja</v>
          </cell>
          <cell r="S78">
            <v>0</v>
          </cell>
          <cell r="U78" t="str">
            <v xml:space="preserve"> 1702-08-010</v>
          </cell>
          <cell r="V78" t="str">
            <v>Penyiapan Lahan - Tenaga Kerja</v>
          </cell>
          <cell r="W78">
            <v>0</v>
          </cell>
          <cell r="Y78" t="str">
            <v xml:space="preserve"> 1702-08-010</v>
          </cell>
          <cell r="Z78" t="str">
            <v>Penyiapan Lahan - Tenaga Kerja</v>
          </cell>
          <cell r="AA78">
            <v>0</v>
          </cell>
          <cell r="AC78" t="str">
            <v xml:space="preserve"> 1702-08-010</v>
          </cell>
          <cell r="AD78" t="str">
            <v>Penyiapan Lahan - Tenaga Kerja</v>
          </cell>
          <cell r="AE78">
            <v>0</v>
          </cell>
        </row>
        <row r="79">
          <cell r="B79" t="str">
            <v xml:space="preserve"> 1701-08-010</v>
          </cell>
          <cell r="C79" t="str">
            <v>Pembukaan Lahan - Alat Berat</v>
          </cell>
          <cell r="D79">
            <v>0</v>
          </cell>
          <cell r="E79">
            <v>0</v>
          </cell>
          <cell r="F79">
            <v>0</v>
          </cell>
          <cell r="G79">
            <v>0</v>
          </cell>
          <cell r="H79">
            <v>0</v>
          </cell>
          <cell r="I79">
            <v>0</v>
          </cell>
          <cell r="J79">
            <v>0</v>
          </cell>
          <cell r="K79">
            <v>0</v>
          </cell>
          <cell r="M79" t="str">
            <v xml:space="preserve"> 1702-08-011</v>
          </cell>
          <cell r="N79" t="str">
            <v>Penyiapan Lahan - Material</v>
          </cell>
          <cell r="O79">
            <v>0</v>
          </cell>
          <cell r="Q79" t="str">
            <v xml:space="preserve"> 1702-08-011</v>
          </cell>
          <cell r="R79" t="str">
            <v>Penyiapan Lahan - Material</v>
          </cell>
          <cell r="S79">
            <v>0</v>
          </cell>
          <cell r="U79" t="str">
            <v xml:space="preserve"> 1702-08-011</v>
          </cell>
          <cell r="V79" t="str">
            <v>Penyiapan Lahan - Material</v>
          </cell>
          <cell r="W79">
            <v>0</v>
          </cell>
          <cell r="Y79" t="str">
            <v xml:space="preserve"> 1702-08-011</v>
          </cell>
          <cell r="Z79" t="str">
            <v>Penyiapan Lahan - Material</v>
          </cell>
          <cell r="AA79">
            <v>0</v>
          </cell>
          <cell r="AC79" t="str">
            <v xml:space="preserve"> 1702-08-011</v>
          </cell>
          <cell r="AD79" t="str">
            <v>Penyiapan Lahan - Material</v>
          </cell>
          <cell r="AE79">
            <v>0</v>
          </cell>
        </row>
        <row r="80">
          <cell r="B80" t="str">
            <v xml:space="preserve"> 1701-08-011</v>
          </cell>
          <cell r="C80" t="str">
            <v>Pembukaan Lahan - Manual</v>
          </cell>
          <cell r="D80">
            <v>0</v>
          </cell>
          <cell r="E80">
            <v>0</v>
          </cell>
          <cell r="F80">
            <v>0</v>
          </cell>
          <cell r="G80">
            <v>0</v>
          </cell>
          <cell r="H80">
            <v>0</v>
          </cell>
          <cell r="I80">
            <v>0</v>
          </cell>
          <cell r="J80">
            <v>0</v>
          </cell>
          <cell r="K80">
            <v>0</v>
          </cell>
          <cell r="M80" t="str">
            <v xml:space="preserve"> 1702-08-012</v>
          </cell>
          <cell r="N80" t="str">
            <v>Penyiapan Lahan - Transportasi</v>
          </cell>
          <cell r="O80">
            <v>0</v>
          </cell>
          <cell r="Q80" t="str">
            <v xml:space="preserve"> 1702-08-012</v>
          </cell>
          <cell r="R80" t="str">
            <v>Penyiapan Lahan - Transportasi</v>
          </cell>
          <cell r="S80">
            <v>0</v>
          </cell>
          <cell r="U80" t="str">
            <v xml:space="preserve"> 1702-08-012</v>
          </cell>
          <cell r="V80" t="str">
            <v>Penyiapan Lahan - Transportasi</v>
          </cell>
          <cell r="W80">
            <v>0</v>
          </cell>
          <cell r="Y80" t="str">
            <v xml:space="preserve"> 1702-08-012</v>
          </cell>
          <cell r="Z80" t="str">
            <v>Penyiapan Lahan - Transportasi</v>
          </cell>
          <cell r="AA80">
            <v>0</v>
          </cell>
          <cell r="AC80" t="str">
            <v xml:space="preserve"> 1702-08-012</v>
          </cell>
          <cell r="AD80" t="str">
            <v>Penyiapan Lahan - Transportasi</v>
          </cell>
          <cell r="AE80">
            <v>0</v>
          </cell>
        </row>
        <row r="81">
          <cell r="B81" t="str">
            <v xml:space="preserve"> 1701-08-012</v>
          </cell>
          <cell r="C81" t="str">
            <v>Pembukaan lahan - Tenaga Kerja</v>
          </cell>
          <cell r="D81">
            <v>0</v>
          </cell>
          <cell r="E81">
            <v>0</v>
          </cell>
          <cell r="F81">
            <v>0</v>
          </cell>
          <cell r="G81">
            <v>0</v>
          </cell>
          <cell r="H81">
            <v>0</v>
          </cell>
          <cell r="I81">
            <v>0</v>
          </cell>
          <cell r="J81">
            <v>0</v>
          </cell>
          <cell r="K81">
            <v>0</v>
          </cell>
          <cell r="M81" t="str">
            <v xml:space="preserve"> 1702-08-013</v>
          </cell>
          <cell r="N81" t="str">
            <v>Penyiapan Lahan - Peralatan</v>
          </cell>
          <cell r="O81">
            <v>0</v>
          </cell>
          <cell r="Q81" t="str">
            <v xml:space="preserve"> 1702-08-013</v>
          </cell>
          <cell r="R81" t="str">
            <v>Penyiapan Lahan - Peralatan</v>
          </cell>
          <cell r="S81">
            <v>0</v>
          </cell>
          <cell r="U81" t="str">
            <v xml:space="preserve"> 1702-08-013</v>
          </cell>
          <cell r="V81" t="str">
            <v>Penyiapan Lahan - Peralatan</v>
          </cell>
          <cell r="W81">
            <v>0</v>
          </cell>
          <cell r="Y81" t="str">
            <v xml:space="preserve"> 1702-08-013</v>
          </cell>
          <cell r="Z81" t="str">
            <v>Penyiapan Lahan - Peralatan</v>
          </cell>
          <cell r="AA81">
            <v>0</v>
          </cell>
          <cell r="AC81" t="str">
            <v xml:space="preserve"> 1702-08-013</v>
          </cell>
          <cell r="AD81" t="str">
            <v>Penyiapan Lahan - Peralatan</v>
          </cell>
          <cell r="AE81">
            <v>0</v>
          </cell>
        </row>
        <row r="82">
          <cell r="B82" t="str">
            <v xml:space="preserve"> 1701-08-013</v>
          </cell>
          <cell r="C82" t="str">
            <v>Pembukaan Lahan - Material</v>
          </cell>
          <cell r="D82">
            <v>0</v>
          </cell>
          <cell r="E82">
            <v>0</v>
          </cell>
          <cell r="F82">
            <v>0</v>
          </cell>
          <cell r="G82">
            <v>0</v>
          </cell>
          <cell r="H82">
            <v>0</v>
          </cell>
          <cell r="I82">
            <v>0</v>
          </cell>
          <cell r="J82">
            <v>0</v>
          </cell>
          <cell r="K82">
            <v>0</v>
          </cell>
          <cell r="M82" t="str">
            <v xml:space="preserve"> 1703-08-010</v>
          </cell>
          <cell r="N82" t="str">
            <v>Pembuatan Jalan Utama</v>
          </cell>
          <cell r="O82">
            <v>0</v>
          </cell>
          <cell r="Q82" t="str">
            <v xml:space="preserve"> 1703-08-010</v>
          </cell>
          <cell r="R82" t="str">
            <v>Pembuatan Jalan Utama</v>
          </cell>
          <cell r="S82">
            <v>0</v>
          </cell>
          <cell r="U82" t="str">
            <v xml:space="preserve"> 1703-08-010</v>
          </cell>
          <cell r="V82" t="str">
            <v>Pembuatan Jalan Utama</v>
          </cell>
          <cell r="W82">
            <v>0</v>
          </cell>
          <cell r="Y82" t="str">
            <v xml:space="preserve"> 1703-08-010</v>
          </cell>
          <cell r="Z82" t="str">
            <v>Pembuatan Jalan Utama</v>
          </cell>
          <cell r="AA82">
            <v>0</v>
          </cell>
          <cell r="AC82" t="str">
            <v xml:space="preserve"> 1703-08-010</v>
          </cell>
          <cell r="AD82" t="str">
            <v>Pembuatan Jalan Utama</v>
          </cell>
          <cell r="AE82">
            <v>0</v>
          </cell>
        </row>
        <row r="83">
          <cell r="B83" t="str">
            <v xml:space="preserve"> 1701-08-014</v>
          </cell>
          <cell r="C83" t="str">
            <v>Pembukaan Lahan - Transportasi</v>
          </cell>
          <cell r="D83">
            <v>0</v>
          </cell>
          <cell r="E83">
            <v>0</v>
          </cell>
          <cell r="F83">
            <v>0</v>
          </cell>
          <cell r="G83">
            <v>0</v>
          </cell>
          <cell r="H83">
            <v>0</v>
          </cell>
          <cell r="I83">
            <v>0</v>
          </cell>
          <cell r="J83">
            <v>0</v>
          </cell>
          <cell r="K83">
            <v>0</v>
          </cell>
          <cell r="M83" t="str">
            <v xml:space="preserve"> 1703-08-011</v>
          </cell>
          <cell r="N83" t="str">
            <v>Perawatan Jalan Utama</v>
          </cell>
          <cell r="O83">
            <v>0</v>
          </cell>
          <cell r="Q83" t="str">
            <v xml:space="preserve"> 1703-08-011</v>
          </cell>
          <cell r="R83" t="str">
            <v>Perawatan Jalan Utama</v>
          </cell>
          <cell r="S83">
            <v>0</v>
          </cell>
          <cell r="U83" t="str">
            <v xml:space="preserve"> 1703-08-011</v>
          </cell>
          <cell r="V83" t="str">
            <v>Perawatan Jalan Utama</v>
          </cell>
          <cell r="W83">
            <v>0</v>
          </cell>
          <cell r="Y83" t="str">
            <v xml:space="preserve"> 1703-08-011</v>
          </cell>
          <cell r="Z83" t="str">
            <v>Perawatan Jalan Utama</v>
          </cell>
          <cell r="AA83">
            <v>0</v>
          </cell>
          <cell r="AC83" t="str">
            <v xml:space="preserve"> 1703-08-011</v>
          </cell>
          <cell r="AD83" t="str">
            <v>Perawatan Jalan Utama</v>
          </cell>
          <cell r="AE83">
            <v>0</v>
          </cell>
        </row>
        <row r="84">
          <cell r="B84" t="str">
            <v xml:space="preserve"> 1702-08-010</v>
          </cell>
          <cell r="C84" t="str">
            <v>Penyiapan Lahan - Tenaga Kerja</v>
          </cell>
          <cell r="D84">
            <v>0</v>
          </cell>
          <cell r="E84">
            <v>0</v>
          </cell>
          <cell r="F84">
            <v>0</v>
          </cell>
          <cell r="G84">
            <v>0</v>
          </cell>
          <cell r="H84">
            <v>0</v>
          </cell>
          <cell r="I84">
            <v>0</v>
          </cell>
          <cell r="J84">
            <v>0</v>
          </cell>
          <cell r="K84">
            <v>0</v>
          </cell>
          <cell r="M84" t="str">
            <v xml:space="preserve"> 1703-08-012</v>
          </cell>
          <cell r="N84" t="str">
            <v>Latrit Jalan Utama</v>
          </cell>
          <cell r="O84">
            <v>0</v>
          </cell>
          <cell r="Q84" t="str">
            <v xml:space="preserve"> 1703-08-012</v>
          </cell>
          <cell r="R84" t="str">
            <v>Latrit Jalan Utama</v>
          </cell>
          <cell r="S84">
            <v>0</v>
          </cell>
          <cell r="U84" t="str">
            <v xml:space="preserve"> 1703-08-012</v>
          </cell>
          <cell r="V84" t="str">
            <v>Latrit Jalan Utama</v>
          </cell>
          <cell r="W84">
            <v>0</v>
          </cell>
          <cell r="Y84" t="str">
            <v xml:space="preserve"> 1703-08-012</v>
          </cell>
          <cell r="Z84" t="str">
            <v>Latrit Jalan Utama</v>
          </cell>
          <cell r="AA84">
            <v>0</v>
          </cell>
          <cell r="AC84" t="str">
            <v xml:space="preserve"> 1703-08-012</v>
          </cell>
          <cell r="AD84" t="str">
            <v>Latrit Jalan Utama</v>
          </cell>
          <cell r="AE84">
            <v>0</v>
          </cell>
        </row>
        <row r="85">
          <cell r="B85" t="str">
            <v xml:space="preserve"> 1702-08-011</v>
          </cell>
          <cell r="C85" t="str">
            <v>Penyiapan Lahan - Material</v>
          </cell>
          <cell r="D85">
            <v>0</v>
          </cell>
          <cell r="E85">
            <v>0</v>
          </cell>
          <cell r="F85">
            <v>0</v>
          </cell>
          <cell r="G85">
            <v>0</v>
          </cell>
          <cell r="H85">
            <v>0</v>
          </cell>
          <cell r="I85">
            <v>0</v>
          </cell>
          <cell r="J85">
            <v>0</v>
          </cell>
          <cell r="K85">
            <v>0</v>
          </cell>
          <cell r="M85" t="str">
            <v xml:space="preserve"> 1703-08-013</v>
          </cell>
          <cell r="N85" t="str">
            <v>Pembuatan Jalan Koleksi</v>
          </cell>
          <cell r="O85">
            <v>0</v>
          </cell>
          <cell r="Q85" t="str">
            <v xml:space="preserve"> 1703-08-013</v>
          </cell>
          <cell r="R85" t="str">
            <v>Pembuatan Jalan Koleksi</v>
          </cell>
          <cell r="S85">
            <v>0</v>
          </cell>
          <cell r="U85" t="str">
            <v xml:space="preserve"> 1703-08-013</v>
          </cell>
          <cell r="V85" t="str">
            <v>Pembuatan Jalan Koleksi</v>
          </cell>
          <cell r="W85">
            <v>0</v>
          </cell>
          <cell r="Y85" t="str">
            <v xml:space="preserve"> 1703-08-013</v>
          </cell>
          <cell r="Z85" t="str">
            <v>Pembuatan Jalan Koleksi</v>
          </cell>
          <cell r="AA85">
            <v>0</v>
          </cell>
          <cell r="AC85" t="str">
            <v xml:space="preserve"> 1703-08-013</v>
          </cell>
          <cell r="AD85" t="str">
            <v>Pembuatan Jalan Koleksi</v>
          </cell>
          <cell r="AE85">
            <v>0</v>
          </cell>
        </row>
        <row r="86">
          <cell r="B86" t="str">
            <v xml:space="preserve"> 1702-08-012</v>
          </cell>
          <cell r="C86" t="str">
            <v>Penyiapan Lahan - Transportasi</v>
          </cell>
          <cell r="D86">
            <v>0</v>
          </cell>
          <cell r="E86">
            <v>0</v>
          </cell>
          <cell r="F86">
            <v>0</v>
          </cell>
          <cell r="G86">
            <v>0</v>
          </cell>
          <cell r="H86">
            <v>0</v>
          </cell>
          <cell r="I86">
            <v>0</v>
          </cell>
          <cell r="J86">
            <v>0</v>
          </cell>
          <cell r="K86">
            <v>0</v>
          </cell>
          <cell r="M86" t="str">
            <v xml:space="preserve"> 1703-08-014</v>
          </cell>
          <cell r="N86" t="str">
            <v>Perawatan Jalan Koleksi</v>
          </cell>
          <cell r="O86">
            <v>0</v>
          </cell>
          <cell r="Q86" t="str">
            <v xml:space="preserve"> 1703-08-014</v>
          </cell>
          <cell r="R86" t="str">
            <v>Perawatan Jalan Koleksi</v>
          </cell>
          <cell r="S86">
            <v>0</v>
          </cell>
          <cell r="U86" t="str">
            <v xml:space="preserve"> 1703-08-014</v>
          </cell>
          <cell r="V86" t="str">
            <v>Perawatan Jalan Koleksi</v>
          </cell>
          <cell r="W86">
            <v>0</v>
          </cell>
          <cell r="Y86" t="str">
            <v xml:space="preserve"> 1703-08-014</v>
          </cell>
          <cell r="Z86" t="str">
            <v>Perawatan Jalan Koleksi</v>
          </cell>
          <cell r="AA86">
            <v>0</v>
          </cell>
          <cell r="AC86" t="str">
            <v xml:space="preserve"> 1703-08-014</v>
          </cell>
          <cell r="AD86" t="str">
            <v>Perawatan Jalan Koleksi</v>
          </cell>
          <cell r="AE86">
            <v>0</v>
          </cell>
        </row>
        <row r="87">
          <cell r="B87" t="str">
            <v xml:space="preserve"> 1702-08-013</v>
          </cell>
          <cell r="C87" t="str">
            <v>Penyiapan Lahan - Peralatan</v>
          </cell>
          <cell r="D87">
            <v>0</v>
          </cell>
          <cell r="E87">
            <v>0</v>
          </cell>
          <cell r="F87">
            <v>0</v>
          </cell>
          <cell r="G87">
            <v>0</v>
          </cell>
          <cell r="H87">
            <v>0</v>
          </cell>
          <cell r="I87">
            <v>0</v>
          </cell>
          <cell r="J87">
            <v>0</v>
          </cell>
          <cell r="K87">
            <v>0</v>
          </cell>
          <cell r="M87" t="str">
            <v xml:space="preserve"> 1703-08-015</v>
          </cell>
          <cell r="N87" t="str">
            <v>Latrit Jalan Koleksi</v>
          </cell>
          <cell r="O87">
            <v>0</v>
          </cell>
          <cell r="Q87" t="str">
            <v xml:space="preserve"> 1703-08-015</v>
          </cell>
          <cell r="R87" t="str">
            <v>Latrit Jalan Koleksi</v>
          </cell>
          <cell r="S87">
            <v>0</v>
          </cell>
          <cell r="U87" t="str">
            <v xml:space="preserve"> 1703-08-015</v>
          </cell>
          <cell r="V87" t="str">
            <v>Latrit Jalan Koleksi</v>
          </cell>
          <cell r="W87">
            <v>0</v>
          </cell>
          <cell r="Y87" t="str">
            <v xml:space="preserve"> 1703-08-015</v>
          </cell>
          <cell r="Z87" t="str">
            <v>Latrit Jalan Koleksi</v>
          </cell>
          <cell r="AA87">
            <v>0</v>
          </cell>
          <cell r="AC87" t="str">
            <v xml:space="preserve"> 1703-08-015</v>
          </cell>
          <cell r="AD87" t="str">
            <v>Latrit Jalan Koleksi</v>
          </cell>
          <cell r="AE87">
            <v>0</v>
          </cell>
        </row>
        <row r="88">
          <cell r="B88" t="str">
            <v xml:space="preserve"> 1703-08-010</v>
          </cell>
          <cell r="C88" t="str">
            <v>Pembuatan Jalan Utama</v>
          </cell>
          <cell r="D88">
            <v>0</v>
          </cell>
          <cell r="E88">
            <v>0</v>
          </cell>
          <cell r="F88">
            <v>0</v>
          </cell>
          <cell r="G88">
            <v>0</v>
          </cell>
          <cell r="H88">
            <v>0</v>
          </cell>
          <cell r="I88">
            <v>0</v>
          </cell>
          <cell r="J88">
            <v>0</v>
          </cell>
          <cell r="K88">
            <v>0</v>
          </cell>
          <cell r="M88" t="str">
            <v xml:space="preserve"> 1703-08-016</v>
          </cell>
          <cell r="N88" t="str">
            <v>Jalan - Tenaga Kerja</v>
          </cell>
          <cell r="O88">
            <v>0</v>
          </cell>
          <cell r="Q88" t="str">
            <v xml:space="preserve"> 1703-08-016</v>
          </cell>
          <cell r="R88" t="str">
            <v>Jalan - Tenaga Kerja</v>
          </cell>
          <cell r="S88">
            <v>0</v>
          </cell>
          <cell r="U88" t="str">
            <v xml:space="preserve"> 1703-08-016</v>
          </cell>
          <cell r="V88" t="str">
            <v>Jalan - Tenaga Kerja</v>
          </cell>
          <cell r="W88">
            <v>0</v>
          </cell>
          <cell r="Y88" t="str">
            <v xml:space="preserve"> 1703-08-016</v>
          </cell>
          <cell r="Z88" t="str">
            <v>Jalan - Tenaga Kerja</v>
          </cell>
          <cell r="AA88">
            <v>0</v>
          </cell>
          <cell r="AC88" t="str">
            <v xml:space="preserve"> 1703-08-016</v>
          </cell>
          <cell r="AD88" t="str">
            <v>Jalan - Tenaga Kerja</v>
          </cell>
          <cell r="AE88">
            <v>0</v>
          </cell>
        </row>
        <row r="89">
          <cell r="B89" t="str">
            <v xml:space="preserve"> 1703-08-011</v>
          </cell>
          <cell r="C89" t="str">
            <v>Perawatan Jalan Utama</v>
          </cell>
          <cell r="D89">
            <v>0</v>
          </cell>
          <cell r="E89">
            <v>0</v>
          </cell>
          <cell r="F89">
            <v>0</v>
          </cell>
          <cell r="G89">
            <v>0</v>
          </cell>
          <cell r="H89">
            <v>0</v>
          </cell>
          <cell r="I89">
            <v>0</v>
          </cell>
          <cell r="J89">
            <v>0</v>
          </cell>
          <cell r="K89">
            <v>0</v>
          </cell>
          <cell r="M89" t="str">
            <v xml:space="preserve"> 1703-08-017</v>
          </cell>
          <cell r="N89" t="str">
            <v>Jalan - Transportasi</v>
          </cell>
          <cell r="O89">
            <v>0</v>
          </cell>
          <cell r="Q89" t="str">
            <v xml:space="preserve"> 1703-08-017</v>
          </cell>
          <cell r="R89" t="str">
            <v>Jalan - Transportasi</v>
          </cell>
          <cell r="S89">
            <v>0</v>
          </cell>
          <cell r="U89" t="str">
            <v xml:space="preserve"> 1703-08-017</v>
          </cell>
          <cell r="V89" t="str">
            <v>Jalan - Transportasi</v>
          </cell>
          <cell r="W89">
            <v>0</v>
          </cell>
          <cell r="Y89" t="str">
            <v xml:space="preserve"> 1703-08-017</v>
          </cell>
          <cell r="Z89" t="str">
            <v>Jalan - Transportasi</v>
          </cell>
          <cell r="AA89">
            <v>0</v>
          </cell>
          <cell r="AC89" t="str">
            <v xml:space="preserve"> 1703-08-017</v>
          </cell>
          <cell r="AD89" t="str">
            <v>Jalan - Transportasi</v>
          </cell>
          <cell r="AE89">
            <v>0</v>
          </cell>
        </row>
        <row r="90">
          <cell r="B90" t="str">
            <v xml:space="preserve"> 1703-08-012</v>
          </cell>
          <cell r="C90" t="str">
            <v>Material Jalan Utama</v>
          </cell>
          <cell r="D90">
            <v>0</v>
          </cell>
          <cell r="E90">
            <v>0</v>
          </cell>
          <cell r="F90">
            <v>0</v>
          </cell>
          <cell r="G90">
            <v>0</v>
          </cell>
          <cell r="H90">
            <v>0</v>
          </cell>
          <cell r="I90">
            <v>0</v>
          </cell>
          <cell r="J90">
            <v>0</v>
          </cell>
          <cell r="K90">
            <v>0</v>
          </cell>
          <cell r="M90" t="str">
            <v xml:space="preserve"> 1704-08-010</v>
          </cell>
          <cell r="N90" t="str">
            <v>Pembuatan Jembatan</v>
          </cell>
          <cell r="O90">
            <v>0</v>
          </cell>
          <cell r="Q90" t="str">
            <v xml:space="preserve"> 1704-08-010</v>
          </cell>
          <cell r="R90" t="str">
            <v>Pembuatan Jembatan</v>
          </cell>
          <cell r="S90">
            <v>0</v>
          </cell>
          <cell r="U90" t="str">
            <v xml:space="preserve"> 1704-08-010</v>
          </cell>
          <cell r="V90" t="str">
            <v>Pembuatan Jembatan</v>
          </cell>
          <cell r="W90">
            <v>0</v>
          </cell>
          <cell r="Y90" t="str">
            <v xml:space="preserve"> 1704-08-010</v>
          </cell>
          <cell r="Z90" t="str">
            <v>Pembuatan Jembatan</v>
          </cell>
          <cell r="AA90">
            <v>0</v>
          </cell>
          <cell r="AC90" t="str">
            <v xml:space="preserve"> 1704-08-010</v>
          </cell>
          <cell r="AD90" t="str">
            <v>Pembuatan Jembatan</v>
          </cell>
          <cell r="AE90">
            <v>0</v>
          </cell>
        </row>
        <row r="91">
          <cell r="B91" t="str">
            <v xml:space="preserve"> 1703-08-013</v>
          </cell>
          <cell r="C91" t="str">
            <v>Pembuatan Jalan Koleksi</v>
          </cell>
          <cell r="D91">
            <v>0</v>
          </cell>
          <cell r="E91">
            <v>0</v>
          </cell>
          <cell r="F91">
            <v>0</v>
          </cell>
          <cell r="G91">
            <v>0</v>
          </cell>
          <cell r="H91">
            <v>0</v>
          </cell>
          <cell r="I91">
            <v>0</v>
          </cell>
          <cell r="J91">
            <v>0</v>
          </cell>
          <cell r="K91">
            <v>0</v>
          </cell>
          <cell r="M91" t="str">
            <v xml:space="preserve"> 1704-08-011</v>
          </cell>
          <cell r="N91" t="str">
            <v>Perawatan Jembatan</v>
          </cell>
          <cell r="O91">
            <v>0</v>
          </cell>
          <cell r="Q91" t="str">
            <v xml:space="preserve"> 1704-08-011</v>
          </cell>
          <cell r="R91" t="str">
            <v>Perawatan Jembatan</v>
          </cell>
          <cell r="S91">
            <v>0</v>
          </cell>
          <cell r="U91" t="str">
            <v xml:space="preserve"> 1704-08-011</v>
          </cell>
          <cell r="V91" t="str">
            <v>Perawatan Jembatan</v>
          </cell>
          <cell r="W91">
            <v>0</v>
          </cell>
          <cell r="Y91" t="str">
            <v xml:space="preserve"> 1704-08-011</v>
          </cell>
          <cell r="Z91" t="str">
            <v>Perawatan Jembatan</v>
          </cell>
          <cell r="AA91">
            <v>0</v>
          </cell>
          <cell r="AC91" t="str">
            <v xml:space="preserve"> 1704-08-011</v>
          </cell>
          <cell r="AD91" t="str">
            <v>Perawatan Jembatan</v>
          </cell>
          <cell r="AE91">
            <v>0</v>
          </cell>
        </row>
        <row r="92">
          <cell r="B92" t="str">
            <v xml:space="preserve"> 1703-08-014</v>
          </cell>
          <cell r="C92" t="str">
            <v>Perawatan Jalan Koleksi</v>
          </cell>
          <cell r="D92">
            <v>0</v>
          </cell>
          <cell r="E92">
            <v>0</v>
          </cell>
          <cell r="F92">
            <v>0</v>
          </cell>
          <cell r="G92">
            <v>0</v>
          </cell>
          <cell r="H92">
            <v>0</v>
          </cell>
          <cell r="I92">
            <v>0</v>
          </cell>
          <cell r="J92">
            <v>0</v>
          </cell>
          <cell r="K92">
            <v>0</v>
          </cell>
          <cell r="M92" t="str">
            <v xml:space="preserve"> 1704-08-012</v>
          </cell>
          <cell r="N92" t="str">
            <v>Jembatan - Tenaga Kerja</v>
          </cell>
          <cell r="O92">
            <v>0</v>
          </cell>
          <cell r="Q92" t="str">
            <v xml:space="preserve"> 1704-08-012</v>
          </cell>
          <cell r="R92" t="str">
            <v>Jembatan - Tenaga Kerja</v>
          </cell>
          <cell r="S92">
            <v>0</v>
          </cell>
          <cell r="U92" t="str">
            <v xml:space="preserve"> 1704-08-012</v>
          </cell>
          <cell r="V92" t="str">
            <v>Jembatan - Tenaga Kerja</v>
          </cell>
          <cell r="W92">
            <v>0</v>
          </cell>
          <cell r="Y92" t="str">
            <v xml:space="preserve"> 1704-08-012</v>
          </cell>
          <cell r="Z92" t="str">
            <v>Jembatan - Tenaga Kerja</v>
          </cell>
          <cell r="AA92">
            <v>0</v>
          </cell>
          <cell r="AC92" t="str">
            <v xml:space="preserve"> 1704-08-012</v>
          </cell>
          <cell r="AD92" t="str">
            <v>Jembatan - Tenaga Kerja</v>
          </cell>
          <cell r="AE92">
            <v>0</v>
          </cell>
        </row>
        <row r="93">
          <cell r="B93" t="str">
            <v xml:space="preserve"> 1703-08-015</v>
          </cell>
          <cell r="C93" t="str">
            <v>Material Jalan Koleksi</v>
          </cell>
          <cell r="D93">
            <v>0</v>
          </cell>
          <cell r="E93">
            <v>0</v>
          </cell>
          <cell r="F93">
            <v>0</v>
          </cell>
          <cell r="G93">
            <v>0</v>
          </cell>
          <cell r="H93">
            <v>0</v>
          </cell>
          <cell r="I93">
            <v>0</v>
          </cell>
          <cell r="J93">
            <v>0</v>
          </cell>
          <cell r="K93">
            <v>0</v>
          </cell>
          <cell r="M93" t="str">
            <v xml:space="preserve"> 1704-08-013</v>
          </cell>
          <cell r="N93" t="str">
            <v>Jembatan - Transportasi</v>
          </cell>
          <cell r="O93">
            <v>0</v>
          </cell>
          <cell r="Q93" t="str">
            <v xml:space="preserve"> 1704-08-013</v>
          </cell>
          <cell r="R93" t="str">
            <v>Jembatan - Transportasi</v>
          </cell>
          <cell r="S93">
            <v>0</v>
          </cell>
          <cell r="U93" t="str">
            <v xml:space="preserve"> 1704-08-013</v>
          </cell>
          <cell r="V93" t="str">
            <v>Jembatan - Transportasi</v>
          </cell>
          <cell r="W93">
            <v>0</v>
          </cell>
          <cell r="Y93" t="str">
            <v xml:space="preserve"> 1704-08-013</v>
          </cell>
          <cell r="Z93" t="str">
            <v>Jembatan - Transportasi</v>
          </cell>
          <cell r="AA93">
            <v>0</v>
          </cell>
          <cell r="AC93" t="str">
            <v xml:space="preserve"> 1704-08-013</v>
          </cell>
          <cell r="AD93" t="str">
            <v>Jembatan - Transportasi</v>
          </cell>
          <cell r="AE93">
            <v>0</v>
          </cell>
        </row>
        <row r="94">
          <cell r="B94" t="str">
            <v xml:space="preserve"> 1703-08-016</v>
          </cell>
          <cell r="C94" t="str">
            <v>Jalan - Tenaga Kerja</v>
          </cell>
          <cell r="D94">
            <v>0</v>
          </cell>
          <cell r="E94">
            <v>0</v>
          </cell>
          <cell r="F94">
            <v>0</v>
          </cell>
          <cell r="G94">
            <v>0</v>
          </cell>
          <cell r="H94">
            <v>0</v>
          </cell>
          <cell r="I94">
            <v>0</v>
          </cell>
          <cell r="J94">
            <v>0</v>
          </cell>
          <cell r="K94">
            <v>0</v>
          </cell>
          <cell r="M94" t="str">
            <v xml:space="preserve"> 1705-08-010</v>
          </cell>
          <cell r="N94" t="str">
            <v>Pembuatan Gorong-Gorong</v>
          </cell>
          <cell r="O94">
            <v>0</v>
          </cell>
          <cell r="Q94" t="str">
            <v xml:space="preserve"> 1705-08-010</v>
          </cell>
          <cell r="R94" t="str">
            <v>Pembuatan Gorong-Gorong</v>
          </cell>
          <cell r="S94">
            <v>0</v>
          </cell>
          <cell r="U94" t="str">
            <v xml:space="preserve"> 1705-08-010</v>
          </cell>
          <cell r="V94" t="str">
            <v>Pembuatan Gorong-Gorong</v>
          </cell>
          <cell r="W94">
            <v>0</v>
          </cell>
          <cell r="Y94" t="str">
            <v xml:space="preserve"> 1705-08-010</v>
          </cell>
          <cell r="Z94" t="str">
            <v>Pembuatan Gorong-Gorong</v>
          </cell>
          <cell r="AA94">
            <v>0</v>
          </cell>
          <cell r="AC94" t="str">
            <v xml:space="preserve"> 1705-08-010</v>
          </cell>
          <cell r="AD94" t="str">
            <v>Pembuatan Gorong-Gorong</v>
          </cell>
          <cell r="AE94">
            <v>0</v>
          </cell>
        </row>
        <row r="95">
          <cell r="B95" t="str">
            <v xml:space="preserve"> 1703-08-017</v>
          </cell>
          <cell r="C95" t="str">
            <v>Jalan - Transportasi</v>
          </cell>
          <cell r="D95">
            <v>0</v>
          </cell>
          <cell r="E95">
            <v>0</v>
          </cell>
          <cell r="F95">
            <v>0</v>
          </cell>
          <cell r="G95">
            <v>0</v>
          </cell>
          <cell r="H95">
            <v>0</v>
          </cell>
          <cell r="I95">
            <v>0</v>
          </cell>
          <cell r="J95">
            <v>0</v>
          </cell>
          <cell r="K95">
            <v>0</v>
          </cell>
          <cell r="M95" t="str">
            <v xml:space="preserve"> 1705-08-011</v>
          </cell>
          <cell r="N95" t="str">
            <v>Perawatan Gorong - Gorong</v>
          </cell>
          <cell r="O95">
            <v>0</v>
          </cell>
          <cell r="Q95" t="str">
            <v xml:space="preserve"> 1705-08-011</v>
          </cell>
          <cell r="R95" t="str">
            <v>Perawatan Gorong - Gorong</v>
          </cell>
          <cell r="S95">
            <v>0</v>
          </cell>
          <cell r="U95" t="str">
            <v xml:space="preserve"> 1705-08-011</v>
          </cell>
          <cell r="V95" t="str">
            <v>Perawatan Gorong - Gorong</v>
          </cell>
          <cell r="W95">
            <v>0</v>
          </cell>
          <cell r="Y95" t="str">
            <v xml:space="preserve"> 1705-08-011</v>
          </cell>
          <cell r="Z95" t="str">
            <v>Perawatan Gorong - Gorong</v>
          </cell>
          <cell r="AA95">
            <v>0</v>
          </cell>
          <cell r="AC95" t="str">
            <v xml:space="preserve"> 1705-08-011</v>
          </cell>
          <cell r="AD95" t="str">
            <v>Perawatan Gorong - Gorong</v>
          </cell>
          <cell r="AE95">
            <v>0</v>
          </cell>
        </row>
        <row r="96">
          <cell r="B96" t="str">
            <v xml:space="preserve"> 1704-08-010</v>
          </cell>
          <cell r="C96" t="str">
            <v>Pembuatan Jembatan</v>
          </cell>
          <cell r="D96">
            <v>0</v>
          </cell>
          <cell r="E96">
            <v>0</v>
          </cell>
          <cell r="F96">
            <v>0</v>
          </cell>
          <cell r="G96">
            <v>0</v>
          </cell>
          <cell r="H96">
            <v>0</v>
          </cell>
          <cell r="I96">
            <v>0</v>
          </cell>
          <cell r="J96">
            <v>0</v>
          </cell>
          <cell r="K96">
            <v>0</v>
          </cell>
          <cell r="M96" t="str">
            <v xml:space="preserve"> 1705-08-012</v>
          </cell>
          <cell r="N96" t="str">
            <v>Gorong - Gorong - Tenaga Kerja</v>
          </cell>
          <cell r="O96">
            <v>0</v>
          </cell>
          <cell r="Q96" t="str">
            <v xml:space="preserve"> 1705-08-012</v>
          </cell>
          <cell r="R96" t="str">
            <v>Gorong - Gorong - Tenaga Kerja</v>
          </cell>
          <cell r="S96">
            <v>0</v>
          </cell>
          <cell r="U96" t="str">
            <v xml:space="preserve"> 1705-08-012</v>
          </cell>
          <cell r="V96" t="str">
            <v>Gorong - Gorong - Tenaga Kerja</v>
          </cell>
          <cell r="W96">
            <v>0</v>
          </cell>
          <cell r="Y96" t="str">
            <v xml:space="preserve"> 1705-08-012</v>
          </cell>
          <cell r="Z96" t="str">
            <v>Gorong - Gorong - Tenaga Kerja</v>
          </cell>
          <cell r="AA96">
            <v>0</v>
          </cell>
          <cell r="AC96" t="str">
            <v xml:space="preserve"> 1705-08-012</v>
          </cell>
          <cell r="AD96" t="str">
            <v>Gorong - Gorong - Tenaga Kerja</v>
          </cell>
          <cell r="AE96">
            <v>0</v>
          </cell>
        </row>
        <row r="97">
          <cell r="B97" t="str">
            <v xml:space="preserve"> 1704-08-011</v>
          </cell>
          <cell r="C97" t="str">
            <v>Perawatan Jembatan</v>
          </cell>
          <cell r="D97">
            <v>0</v>
          </cell>
          <cell r="E97">
            <v>0</v>
          </cell>
          <cell r="F97">
            <v>0</v>
          </cell>
          <cell r="G97">
            <v>0</v>
          </cell>
          <cell r="H97">
            <v>0</v>
          </cell>
          <cell r="I97">
            <v>0</v>
          </cell>
          <cell r="J97">
            <v>0</v>
          </cell>
          <cell r="K97">
            <v>0</v>
          </cell>
          <cell r="M97" t="str">
            <v xml:space="preserve"> 1705-08-013</v>
          </cell>
          <cell r="N97" t="str">
            <v>Gorong - Gorong - Transportasi</v>
          </cell>
          <cell r="O97">
            <v>0</v>
          </cell>
          <cell r="Q97" t="str">
            <v xml:space="preserve"> 1705-08-013</v>
          </cell>
          <cell r="R97" t="str">
            <v>Gorong - Gorong - Transportasi</v>
          </cell>
          <cell r="S97">
            <v>0</v>
          </cell>
          <cell r="U97" t="str">
            <v xml:space="preserve"> 1705-08-013</v>
          </cell>
          <cell r="V97" t="str">
            <v>Gorong - Gorong - Transportasi</v>
          </cell>
          <cell r="W97">
            <v>0</v>
          </cell>
          <cell r="Y97" t="str">
            <v xml:space="preserve"> 1705-08-013</v>
          </cell>
          <cell r="Z97" t="str">
            <v>Gorong - Gorong - Transportasi</v>
          </cell>
          <cell r="AA97">
            <v>0</v>
          </cell>
          <cell r="AC97" t="str">
            <v xml:space="preserve"> 1705-08-013</v>
          </cell>
          <cell r="AD97" t="str">
            <v>Gorong - Gorong - Transportasi</v>
          </cell>
          <cell r="AE97">
            <v>0</v>
          </cell>
        </row>
        <row r="98">
          <cell r="B98" t="str">
            <v xml:space="preserve"> 1704-08-012</v>
          </cell>
          <cell r="C98" t="str">
            <v>Jembatan - Tenaga Kerja</v>
          </cell>
          <cell r="D98">
            <v>0</v>
          </cell>
          <cell r="E98">
            <v>0</v>
          </cell>
          <cell r="F98">
            <v>0</v>
          </cell>
          <cell r="G98">
            <v>0</v>
          </cell>
          <cell r="H98">
            <v>0</v>
          </cell>
          <cell r="I98">
            <v>0</v>
          </cell>
          <cell r="J98">
            <v>0</v>
          </cell>
          <cell r="K98">
            <v>0</v>
          </cell>
          <cell r="M98" t="str">
            <v xml:space="preserve"> 1706-08-010</v>
          </cell>
          <cell r="N98" t="str">
            <v>Pembuatan Parit Utama</v>
          </cell>
          <cell r="O98">
            <v>0</v>
          </cell>
          <cell r="Q98" t="str">
            <v xml:space="preserve"> 1706-08-010</v>
          </cell>
          <cell r="R98" t="str">
            <v>Pembuatan Parit Utama</v>
          </cell>
          <cell r="S98">
            <v>0</v>
          </cell>
          <cell r="U98" t="str">
            <v xml:space="preserve"> 1706-08-010</v>
          </cell>
          <cell r="V98" t="str">
            <v>Pembuatan Parit Utama</v>
          </cell>
          <cell r="W98">
            <v>0</v>
          </cell>
          <cell r="Y98" t="str">
            <v xml:space="preserve"> 1706-08-010</v>
          </cell>
          <cell r="Z98" t="str">
            <v>Pembuatan Parit Utama</v>
          </cell>
          <cell r="AA98">
            <v>0</v>
          </cell>
          <cell r="AC98" t="str">
            <v xml:space="preserve"> 1706-08-010</v>
          </cell>
          <cell r="AD98" t="str">
            <v>Pembuatan Parit Utama</v>
          </cell>
          <cell r="AE98">
            <v>0</v>
          </cell>
        </row>
        <row r="99">
          <cell r="B99" t="str">
            <v xml:space="preserve"> 1704-08-013</v>
          </cell>
          <cell r="C99" t="str">
            <v>Jembatan - Transportasi</v>
          </cell>
          <cell r="D99">
            <v>0</v>
          </cell>
          <cell r="E99">
            <v>0</v>
          </cell>
          <cell r="F99">
            <v>0</v>
          </cell>
          <cell r="G99">
            <v>0</v>
          </cell>
          <cell r="H99">
            <v>0</v>
          </cell>
          <cell r="I99">
            <v>0</v>
          </cell>
          <cell r="J99">
            <v>0</v>
          </cell>
          <cell r="K99">
            <v>0</v>
          </cell>
          <cell r="M99" t="str">
            <v xml:space="preserve"> 1706-08-011</v>
          </cell>
          <cell r="N99" t="str">
            <v>Perawatan Parit Utama</v>
          </cell>
          <cell r="O99">
            <v>0</v>
          </cell>
          <cell r="Q99" t="str">
            <v xml:space="preserve"> 1706-08-011</v>
          </cell>
          <cell r="R99" t="str">
            <v>Perawatan Parit Utama</v>
          </cell>
          <cell r="S99">
            <v>0</v>
          </cell>
          <cell r="U99" t="str">
            <v xml:space="preserve"> 1706-08-011</v>
          </cell>
          <cell r="V99" t="str">
            <v>Perawatan Parit Utama</v>
          </cell>
          <cell r="W99">
            <v>0</v>
          </cell>
          <cell r="Y99" t="str">
            <v xml:space="preserve"> 1706-08-011</v>
          </cell>
          <cell r="Z99" t="str">
            <v>Perawatan Parit Utama</v>
          </cell>
          <cell r="AA99">
            <v>0</v>
          </cell>
          <cell r="AC99" t="str">
            <v xml:space="preserve"> 1706-08-011</v>
          </cell>
          <cell r="AD99" t="str">
            <v>Perawatan Parit Utama</v>
          </cell>
          <cell r="AE99">
            <v>0</v>
          </cell>
        </row>
        <row r="100">
          <cell r="B100" t="str">
            <v xml:space="preserve"> 1705-08-010</v>
          </cell>
          <cell r="C100" t="str">
            <v>Pembuatan Gorong-Gorong</v>
          </cell>
          <cell r="D100">
            <v>0</v>
          </cell>
          <cell r="E100">
            <v>0</v>
          </cell>
          <cell r="F100">
            <v>0</v>
          </cell>
          <cell r="G100">
            <v>0</v>
          </cell>
          <cell r="H100">
            <v>0</v>
          </cell>
          <cell r="I100">
            <v>0</v>
          </cell>
          <cell r="J100">
            <v>0</v>
          </cell>
          <cell r="K100">
            <v>0</v>
          </cell>
          <cell r="M100" t="str">
            <v xml:space="preserve"> 1706-08-012</v>
          </cell>
          <cell r="N100" t="str">
            <v>Pembuatan Parit Sub</v>
          </cell>
          <cell r="O100">
            <v>0</v>
          </cell>
          <cell r="Q100" t="str">
            <v xml:space="preserve"> 1706-08-012</v>
          </cell>
          <cell r="R100" t="str">
            <v>Pembuatan Parit Sub</v>
          </cell>
          <cell r="S100">
            <v>0</v>
          </cell>
          <cell r="U100" t="str">
            <v xml:space="preserve"> 1706-08-012</v>
          </cell>
          <cell r="V100" t="str">
            <v>Pembuatan Parit Sub</v>
          </cell>
          <cell r="W100">
            <v>0</v>
          </cell>
          <cell r="Y100" t="str">
            <v xml:space="preserve"> 1706-08-012</v>
          </cell>
          <cell r="Z100" t="str">
            <v>Pembuatan Parit Sub</v>
          </cell>
          <cell r="AA100">
            <v>0</v>
          </cell>
          <cell r="AC100" t="str">
            <v xml:space="preserve"> 1706-08-012</v>
          </cell>
          <cell r="AD100" t="str">
            <v>Pembuatan Parit Sub</v>
          </cell>
          <cell r="AE100">
            <v>0</v>
          </cell>
        </row>
        <row r="101">
          <cell r="B101" t="str">
            <v xml:space="preserve"> 1705-08-011</v>
          </cell>
          <cell r="C101" t="str">
            <v>Perawatan Gorong - Gorong</v>
          </cell>
          <cell r="D101">
            <v>0</v>
          </cell>
          <cell r="E101">
            <v>0</v>
          </cell>
          <cell r="F101">
            <v>0</v>
          </cell>
          <cell r="G101">
            <v>0</v>
          </cell>
          <cell r="H101">
            <v>0</v>
          </cell>
          <cell r="I101">
            <v>0</v>
          </cell>
          <cell r="J101">
            <v>0</v>
          </cell>
          <cell r="K101">
            <v>0</v>
          </cell>
          <cell r="M101" t="str">
            <v xml:space="preserve"> 1706-08-013</v>
          </cell>
          <cell r="N101" t="str">
            <v>Perawatan Parit Sub</v>
          </cell>
          <cell r="O101">
            <v>0</v>
          </cell>
          <cell r="Q101" t="str">
            <v xml:space="preserve"> 1706-08-013</v>
          </cell>
          <cell r="R101" t="str">
            <v>Perawatan Parit Sub</v>
          </cell>
          <cell r="S101">
            <v>0</v>
          </cell>
          <cell r="U101" t="str">
            <v xml:space="preserve"> 1706-08-013</v>
          </cell>
          <cell r="V101" t="str">
            <v>Perawatan Parit Sub</v>
          </cell>
          <cell r="W101">
            <v>0</v>
          </cell>
          <cell r="Y101" t="str">
            <v xml:space="preserve"> 1706-08-013</v>
          </cell>
          <cell r="Z101" t="str">
            <v>Perawatan Parit Sub</v>
          </cell>
          <cell r="AA101">
            <v>0</v>
          </cell>
          <cell r="AC101" t="str">
            <v xml:space="preserve"> 1706-08-013</v>
          </cell>
          <cell r="AD101" t="str">
            <v>Perawatan Parit Sub</v>
          </cell>
          <cell r="AE101">
            <v>0</v>
          </cell>
        </row>
        <row r="102">
          <cell r="B102" t="str">
            <v xml:space="preserve"> 1705-08-012</v>
          </cell>
          <cell r="C102" t="str">
            <v>Gorong - Gorong - Tenaga Kerja</v>
          </cell>
          <cell r="D102">
            <v>0</v>
          </cell>
          <cell r="E102">
            <v>0</v>
          </cell>
          <cell r="F102">
            <v>0</v>
          </cell>
          <cell r="G102">
            <v>0</v>
          </cell>
          <cell r="H102">
            <v>0</v>
          </cell>
          <cell r="I102">
            <v>0</v>
          </cell>
          <cell r="J102">
            <v>0</v>
          </cell>
          <cell r="K102">
            <v>0</v>
          </cell>
          <cell r="M102" t="str">
            <v xml:space="preserve"> 1706-08-014</v>
          </cell>
          <cell r="N102" t="str">
            <v>Pembuatan Parit dalam Tanaman</v>
          </cell>
          <cell r="O102">
            <v>0</v>
          </cell>
          <cell r="Q102" t="str">
            <v xml:space="preserve"> 1706-08-014</v>
          </cell>
          <cell r="R102" t="str">
            <v>Pembuatan Parit dalam Tanaman</v>
          </cell>
          <cell r="S102">
            <v>0</v>
          </cell>
          <cell r="U102" t="str">
            <v xml:space="preserve"> 1706-08-014</v>
          </cell>
          <cell r="V102" t="str">
            <v>Pembuatan Parit dalam Tanaman</v>
          </cell>
          <cell r="W102">
            <v>0</v>
          </cell>
          <cell r="Y102" t="str">
            <v xml:space="preserve"> 1706-08-014</v>
          </cell>
          <cell r="Z102" t="str">
            <v>Pembuatan Parit dalam Tanaman</v>
          </cell>
          <cell r="AA102">
            <v>0</v>
          </cell>
          <cell r="AC102" t="str">
            <v xml:space="preserve"> 1706-08-014</v>
          </cell>
          <cell r="AD102" t="str">
            <v>Pembuatan Parit dalam Tanaman</v>
          </cell>
          <cell r="AE102">
            <v>0</v>
          </cell>
        </row>
        <row r="103">
          <cell r="B103" t="str">
            <v xml:space="preserve"> 1705-08-013</v>
          </cell>
          <cell r="C103" t="str">
            <v>Gorong - Gorong - Transportasi</v>
          </cell>
          <cell r="D103">
            <v>0</v>
          </cell>
          <cell r="E103">
            <v>0</v>
          </cell>
          <cell r="F103">
            <v>0</v>
          </cell>
          <cell r="G103">
            <v>0</v>
          </cell>
          <cell r="H103">
            <v>0</v>
          </cell>
          <cell r="I103">
            <v>0</v>
          </cell>
          <cell r="J103">
            <v>0</v>
          </cell>
          <cell r="K103">
            <v>0</v>
          </cell>
          <cell r="M103" t="str">
            <v xml:space="preserve"> 1706-08-015</v>
          </cell>
          <cell r="N103" t="str">
            <v>Perawatan Parit dalam Tanaman</v>
          </cell>
          <cell r="O103">
            <v>0</v>
          </cell>
          <cell r="Q103" t="str">
            <v xml:space="preserve"> 1706-08-015</v>
          </cell>
          <cell r="R103" t="str">
            <v>Perawatan Parit dalam Tanaman</v>
          </cell>
          <cell r="S103">
            <v>0</v>
          </cell>
          <cell r="U103" t="str">
            <v xml:space="preserve"> 1706-08-015</v>
          </cell>
          <cell r="V103" t="str">
            <v>Perawatan Parit dalam Tanaman</v>
          </cell>
          <cell r="W103">
            <v>0</v>
          </cell>
          <cell r="Y103" t="str">
            <v xml:space="preserve"> 1706-08-015</v>
          </cell>
          <cell r="Z103" t="str">
            <v>Perawatan Parit dalam Tanaman</v>
          </cell>
          <cell r="AA103">
            <v>0</v>
          </cell>
          <cell r="AC103" t="str">
            <v xml:space="preserve"> 1706-08-015</v>
          </cell>
          <cell r="AD103" t="str">
            <v>Perawatan Parit dalam Tanaman</v>
          </cell>
          <cell r="AE103">
            <v>0</v>
          </cell>
        </row>
        <row r="104">
          <cell r="B104" t="str">
            <v xml:space="preserve"> 1706-08-010</v>
          </cell>
          <cell r="C104" t="str">
            <v>Pembuatan Parit Utama</v>
          </cell>
          <cell r="D104">
            <v>0</v>
          </cell>
          <cell r="E104">
            <v>0</v>
          </cell>
          <cell r="F104">
            <v>0</v>
          </cell>
          <cell r="G104">
            <v>0</v>
          </cell>
          <cell r="H104">
            <v>0</v>
          </cell>
          <cell r="I104">
            <v>0</v>
          </cell>
          <cell r="J104">
            <v>0</v>
          </cell>
          <cell r="K104">
            <v>0</v>
          </cell>
          <cell r="M104" t="str">
            <v xml:space="preserve"> 1706-08-016</v>
          </cell>
          <cell r="N104" t="str">
            <v>Parit - Tenaga Kerja</v>
          </cell>
          <cell r="O104">
            <v>0</v>
          </cell>
          <cell r="Q104" t="str">
            <v xml:space="preserve"> 1706-08-016</v>
          </cell>
          <cell r="R104" t="str">
            <v>Parit - Tenaga Kerja</v>
          </cell>
          <cell r="S104">
            <v>0</v>
          </cell>
          <cell r="U104" t="str">
            <v xml:space="preserve"> 1706-08-016</v>
          </cell>
          <cell r="V104" t="str">
            <v>Parit - Tenaga Kerja</v>
          </cell>
          <cell r="W104">
            <v>0</v>
          </cell>
          <cell r="Y104" t="str">
            <v xml:space="preserve"> 1706-08-016</v>
          </cell>
          <cell r="Z104" t="str">
            <v>Parit - Tenaga Kerja</v>
          </cell>
          <cell r="AA104">
            <v>0</v>
          </cell>
          <cell r="AC104" t="str">
            <v xml:space="preserve"> 1706-08-016</v>
          </cell>
          <cell r="AD104" t="str">
            <v>Parit - Tenaga Kerja</v>
          </cell>
          <cell r="AE104">
            <v>0</v>
          </cell>
        </row>
        <row r="105">
          <cell r="B105" t="str">
            <v xml:space="preserve"> 1706-08-011</v>
          </cell>
          <cell r="C105" t="str">
            <v>Perawatan Parit Utama</v>
          </cell>
          <cell r="D105">
            <v>0</v>
          </cell>
          <cell r="E105">
            <v>0</v>
          </cell>
          <cell r="F105">
            <v>0</v>
          </cell>
          <cell r="G105">
            <v>0</v>
          </cell>
          <cell r="H105">
            <v>0</v>
          </cell>
          <cell r="I105">
            <v>0</v>
          </cell>
          <cell r="J105">
            <v>0</v>
          </cell>
          <cell r="K105">
            <v>0</v>
          </cell>
          <cell r="M105" t="str">
            <v xml:space="preserve"> 1706-08-017</v>
          </cell>
          <cell r="N105" t="str">
            <v>Parit - Transportasi</v>
          </cell>
          <cell r="O105">
            <v>0</v>
          </cell>
          <cell r="Q105" t="str">
            <v xml:space="preserve"> 1706-08-017</v>
          </cell>
          <cell r="R105" t="str">
            <v>Parit - Transportasi</v>
          </cell>
          <cell r="S105">
            <v>0</v>
          </cell>
          <cell r="U105" t="str">
            <v xml:space="preserve"> 1706-08-017</v>
          </cell>
          <cell r="V105" t="str">
            <v>Parit - Transportasi</v>
          </cell>
          <cell r="W105">
            <v>0</v>
          </cell>
          <cell r="Y105" t="str">
            <v xml:space="preserve"> 1706-08-017</v>
          </cell>
          <cell r="Z105" t="str">
            <v>Parit - Transportasi</v>
          </cell>
          <cell r="AA105">
            <v>0</v>
          </cell>
          <cell r="AC105" t="str">
            <v xml:space="preserve"> 1706-08-017</v>
          </cell>
          <cell r="AD105" t="str">
            <v>Parit - Transportasi</v>
          </cell>
          <cell r="AE105">
            <v>0</v>
          </cell>
        </row>
        <row r="106">
          <cell r="B106" t="str">
            <v xml:space="preserve"> 1706-08-012</v>
          </cell>
          <cell r="C106" t="str">
            <v>Pembuatan Parit Sub</v>
          </cell>
          <cell r="D106">
            <v>0</v>
          </cell>
          <cell r="E106">
            <v>0</v>
          </cell>
          <cell r="F106">
            <v>0</v>
          </cell>
          <cell r="G106">
            <v>0</v>
          </cell>
          <cell r="H106">
            <v>0</v>
          </cell>
          <cell r="I106">
            <v>0</v>
          </cell>
          <cell r="J106">
            <v>0</v>
          </cell>
          <cell r="K106">
            <v>0</v>
          </cell>
          <cell r="M106" t="str">
            <v xml:space="preserve"> 1707-08-010</v>
          </cell>
          <cell r="N106" t="str">
            <v>Pembuatan Teras</v>
          </cell>
          <cell r="O106">
            <v>0</v>
          </cell>
          <cell r="Q106" t="str">
            <v xml:space="preserve"> 1707-08-010</v>
          </cell>
          <cell r="R106" t="str">
            <v>Pembuatan Teras</v>
          </cell>
          <cell r="S106">
            <v>0</v>
          </cell>
          <cell r="U106" t="str">
            <v xml:space="preserve"> 1707-08-010</v>
          </cell>
          <cell r="V106" t="str">
            <v>Pembuatan Teras</v>
          </cell>
          <cell r="W106">
            <v>0</v>
          </cell>
          <cell r="Y106" t="str">
            <v xml:space="preserve"> 1707-08-010</v>
          </cell>
          <cell r="Z106" t="str">
            <v>Pembuatan Teras</v>
          </cell>
          <cell r="AA106">
            <v>0</v>
          </cell>
          <cell r="AC106" t="str">
            <v xml:space="preserve"> 1707-08-010</v>
          </cell>
          <cell r="AD106" t="str">
            <v>Pembuatan Teras</v>
          </cell>
          <cell r="AE106">
            <v>0</v>
          </cell>
        </row>
        <row r="107">
          <cell r="B107" t="str">
            <v xml:space="preserve"> 1706-08-013</v>
          </cell>
          <cell r="C107" t="str">
            <v>Perawatan Parit Sub</v>
          </cell>
          <cell r="D107">
            <v>0</v>
          </cell>
          <cell r="E107">
            <v>0</v>
          </cell>
          <cell r="F107">
            <v>0</v>
          </cell>
          <cell r="G107">
            <v>0</v>
          </cell>
          <cell r="H107">
            <v>0</v>
          </cell>
          <cell r="I107">
            <v>0</v>
          </cell>
          <cell r="J107">
            <v>0</v>
          </cell>
          <cell r="K107">
            <v>0</v>
          </cell>
          <cell r="M107" t="str">
            <v xml:space="preserve"> 1707-08-011</v>
          </cell>
          <cell r="N107" t="str">
            <v>Perawatan Teras</v>
          </cell>
          <cell r="O107">
            <v>0</v>
          </cell>
          <cell r="Q107" t="str">
            <v xml:space="preserve"> 1707-08-011</v>
          </cell>
          <cell r="R107" t="str">
            <v>Perawatan Teras</v>
          </cell>
          <cell r="S107">
            <v>0</v>
          </cell>
          <cell r="U107" t="str">
            <v xml:space="preserve"> 1707-08-011</v>
          </cell>
          <cell r="V107" t="str">
            <v>Perawatan Teras</v>
          </cell>
          <cell r="W107">
            <v>0</v>
          </cell>
          <cell r="Y107" t="str">
            <v xml:space="preserve"> 1707-08-011</v>
          </cell>
          <cell r="Z107" t="str">
            <v>Perawatan Teras</v>
          </cell>
          <cell r="AA107">
            <v>0</v>
          </cell>
          <cell r="AC107" t="str">
            <v xml:space="preserve"> 1707-08-011</v>
          </cell>
          <cell r="AD107" t="str">
            <v>Perawatan Teras</v>
          </cell>
          <cell r="AE107">
            <v>0</v>
          </cell>
        </row>
        <row r="108">
          <cell r="B108" t="str">
            <v xml:space="preserve"> 1706-08-014</v>
          </cell>
          <cell r="C108" t="str">
            <v>Pembuatan Parit dalam Tanaman</v>
          </cell>
          <cell r="D108">
            <v>0</v>
          </cell>
          <cell r="E108">
            <v>0</v>
          </cell>
          <cell r="F108">
            <v>0</v>
          </cell>
          <cell r="G108">
            <v>0</v>
          </cell>
          <cell r="H108">
            <v>0</v>
          </cell>
          <cell r="I108">
            <v>0</v>
          </cell>
          <cell r="J108">
            <v>0</v>
          </cell>
          <cell r="K108">
            <v>0</v>
          </cell>
          <cell r="M108" t="str">
            <v xml:space="preserve"> 1707-08-012</v>
          </cell>
          <cell r="N108" t="str">
            <v>Pembuatan Tapak Kuda</v>
          </cell>
          <cell r="O108">
            <v>0</v>
          </cell>
          <cell r="Q108" t="str">
            <v xml:space="preserve"> 1707-08-012</v>
          </cell>
          <cell r="R108" t="str">
            <v>Pembuatan Tapak Kuda</v>
          </cell>
          <cell r="S108">
            <v>0</v>
          </cell>
          <cell r="U108" t="str">
            <v xml:space="preserve"> 1707-08-012</v>
          </cell>
          <cell r="V108" t="str">
            <v>Pembuatan Tapak Kuda</v>
          </cell>
          <cell r="W108">
            <v>0</v>
          </cell>
          <cell r="Y108" t="str">
            <v xml:space="preserve"> 1707-08-012</v>
          </cell>
          <cell r="Z108" t="str">
            <v>Pembuatan Tapak Kuda</v>
          </cell>
          <cell r="AA108">
            <v>0</v>
          </cell>
          <cell r="AC108" t="str">
            <v xml:space="preserve"> 1707-08-012</v>
          </cell>
          <cell r="AD108" t="str">
            <v>Pembuatan Tapak Kuda</v>
          </cell>
          <cell r="AE108">
            <v>0</v>
          </cell>
        </row>
        <row r="109">
          <cell r="B109" t="str">
            <v xml:space="preserve"> 1706-08-015</v>
          </cell>
          <cell r="C109" t="str">
            <v>Perawatan Parit dalam Tanaman</v>
          </cell>
          <cell r="D109">
            <v>0</v>
          </cell>
          <cell r="E109">
            <v>0</v>
          </cell>
          <cell r="F109">
            <v>0</v>
          </cell>
          <cell r="G109">
            <v>0</v>
          </cell>
          <cell r="H109">
            <v>0</v>
          </cell>
          <cell r="I109">
            <v>0</v>
          </cell>
          <cell r="J109">
            <v>0</v>
          </cell>
          <cell r="K109">
            <v>0</v>
          </cell>
          <cell r="M109" t="str">
            <v xml:space="preserve"> 1707-08-013</v>
          </cell>
          <cell r="N109" t="str">
            <v>Pembuatan Tapak Timbun</v>
          </cell>
          <cell r="O109">
            <v>0</v>
          </cell>
          <cell r="Q109" t="str">
            <v xml:space="preserve"> 1707-08-013</v>
          </cell>
          <cell r="R109" t="str">
            <v>Pembuatan Tapak Timbun</v>
          </cell>
          <cell r="S109">
            <v>0</v>
          </cell>
          <cell r="U109" t="str">
            <v xml:space="preserve"> 1707-08-013</v>
          </cell>
          <cell r="V109" t="str">
            <v>Pembuatan Tapak Timbun</v>
          </cell>
          <cell r="W109">
            <v>0</v>
          </cell>
          <cell r="Y109" t="str">
            <v xml:space="preserve"> 1707-08-013</v>
          </cell>
          <cell r="Z109" t="str">
            <v>Pembuatan Tapak Timbun</v>
          </cell>
          <cell r="AA109">
            <v>0</v>
          </cell>
          <cell r="AC109" t="str">
            <v xml:space="preserve"> 1707-08-013</v>
          </cell>
          <cell r="AD109" t="str">
            <v>Pembuatan Tapak Timbun</v>
          </cell>
          <cell r="AE109">
            <v>0</v>
          </cell>
        </row>
        <row r="110">
          <cell r="B110" t="str">
            <v xml:space="preserve"> 1706-08-016</v>
          </cell>
          <cell r="C110" t="str">
            <v>Parit - Tenaga Kerja</v>
          </cell>
          <cell r="D110">
            <v>0</v>
          </cell>
          <cell r="E110">
            <v>0</v>
          </cell>
          <cell r="F110">
            <v>0</v>
          </cell>
          <cell r="G110">
            <v>0</v>
          </cell>
          <cell r="H110">
            <v>0</v>
          </cell>
          <cell r="I110">
            <v>0</v>
          </cell>
          <cell r="J110">
            <v>0</v>
          </cell>
          <cell r="K110">
            <v>0</v>
          </cell>
          <cell r="M110" t="str">
            <v xml:space="preserve"> 1708-08-010</v>
          </cell>
          <cell r="N110" t="str">
            <v>Penanaman - Tenaga Kerja</v>
          </cell>
          <cell r="O110">
            <v>0</v>
          </cell>
          <cell r="Q110" t="str">
            <v xml:space="preserve"> 1708-08-010</v>
          </cell>
          <cell r="R110" t="str">
            <v>Penanaman - Tenaga Kerja</v>
          </cell>
          <cell r="S110">
            <v>0</v>
          </cell>
          <cell r="U110" t="str">
            <v xml:space="preserve"> 1708-08-010</v>
          </cell>
          <cell r="V110" t="str">
            <v>Penanaman - Tenaga Kerja</v>
          </cell>
          <cell r="W110">
            <v>0</v>
          </cell>
          <cell r="Y110" t="str">
            <v xml:space="preserve"> 1708-08-010</v>
          </cell>
          <cell r="Z110" t="str">
            <v>Penanaman - Tenaga Kerja</v>
          </cell>
          <cell r="AA110">
            <v>0</v>
          </cell>
          <cell r="AC110" t="str">
            <v xml:space="preserve"> 1708-08-010</v>
          </cell>
          <cell r="AD110" t="str">
            <v>Penanaman - Tenaga Kerja</v>
          </cell>
          <cell r="AE110">
            <v>0</v>
          </cell>
        </row>
        <row r="111">
          <cell r="B111" t="str">
            <v xml:space="preserve"> 1706-08-017</v>
          </cell>
          <cell r="C111" t="str">
            <v>Parit - Transportasi</v>
          </cell>
          <cell r="D111">
            <v>0</v>
          </cell>
          <cell r="E111">
            <v>0</v>
          </cell>
          <cell r="F111">
            <v>0</v>
          </cell>
          <cell r="G111">
            <v>0</v>
          </cell>
          <cell r="H111">
            <v>0</v>
          </cell>
          <cell r="I111">
            <v>0</v>
          </cell>
          <cell r="J111">
            <v>0</v>
          </cell>
          <cell r="K111">
            <v>0</v>
          </cell>
          <cell r="M111" t="str">
            <v xml:space="preserve"> 1708-08-011</v>
          </cell>
          <cell r="N111" t="str">
            <v>Penanaman - Bibit</v>
          </cell>
          <cell r="O111">
            <v>0</v>
          </cell>
          <cell r="Q111" t="str">
            <v xml:space="preserve"> 1708-08-011</v>
          </cell>
          <cell r="R111" t="str">
            <v>Penanaman - Bibit</v>
          </cell>
          <cell r="S111">
            <v>0</v>
          </cell>
          <cell r="U111" t="str">
            <v xml:space="preserve"> 1708-08-011</v>
          </cell>
          <cell r="V111" t="str">
            <v>Penanaman - Bibit</v>
          </cell>
          <cell r="W111">
            <v>0</v>
          </cell>
          <cell r="Y111" t="str">
            <v xml:space="preserve"> 1708-08-011</v>
          </cell>
          <cell r="Z111" t="str">
            <v>Penanaman - Bibit</v>
          </cell>
          <cell r="AA111">
            <v>0</v>
          </cell>
          <cell r="AC111" t="str">
            <v xml:space="preserve"> 1708-08-011</v>
          </cell>
          <cell r="AD111" t="str">
            <v>Penanaman - Bibit</v>
          </cell>
          <cell r="AE111">
            <v>0</v>
          </cell>
        </row>
        <row r="112">
          <cell r="B112" t="str">
            <v xml:space="preserve"> 1707-08-010</v>
          </cell>
          <cell r="C112" t="str">
            <v>Pembuatan Teras</v>
          </cell>
          <cell r="D112">
            <v>0</v>
          </cell>
          <cell r="E112">
            <v>0</v>
          </cell>
          <cell r="F112">
            <v>0</v>
          </cell>
          <cell r="G112">
            <v>0</v>
          </cell>
          <cell r="H112">
            <v>0</v>
          </cell>
          <cell r="I112">
            <v>0</v>
          </cell>
          <cell r="J112">
            <v>0</v>
          </cell>
          <cell r="K112">
            <v>0</v>
          </cell>
          <cell r="M112" t="str">
            <v xml:space="preserve"> 1708-08-012</v>
          </cell>
          <cell r="N112" t="str">
            <v>Penanaman - Pupuk</v>
          </cell>
          <cell r="O112">
            <v>0</v>
          </cell>
          <cell r="Q112" t="str">
            <v xml:space="preserve"> 1708-08-012</v>
          </cell>
          <cell r="R112" t="str">
            <v>Penanaman - Pupuk</v>
          </cell>
          <cell r="S112">
            <v>0</v>
          </cell>
          <cell r="U112" t="str">
            <v xml:space="preserve"> 1708-08-012</v>
          </cell>
          <cell r="V112" t="str">
            <v>Penanaman - Pupuk</v>
          </cell>
          <cell r="W112">
            <v>0</v>
          </cell>
          <cell r="Y112" t="str">
            <v xml:space="preserve"> 1708-08-012</v>
          </cell>
          <cell r="Z112" t="str">
            <v>Penanaman - Pupuk</v>
          </cell>
          <cell r="AA112">
            <v>0</v>
          </cell>
          <cell r="AC112" t="str">
            <v xml:space="preserve"> 1708-08-012</v>
          </cell>
          <cell r="AD112" t="str">
            <v>Penanaman - Pupuk</v>
          </cell>
          <cell r="AE112">
            <v>0</v>
          </cell>
        </row>
        <row r="113">
          <cell r="B113" t="str">
            <v xml:space="preserve"> 1707-08-011</v>
          </cell>
          <cell r="C113" t="str">
            <v>Perawatan Teras</v>
          </cell>
          <cell r="D113">
            <v>0</v>
          </cell>
          <cell r="E113">
            <v>0</v>
          </cell>
          <cell r="F113">
            <v>0</v>
          </cell>
          <cell r="G113">
            <v>0</v>
          </cell>
          <cell r="H113">
            <v>0</v>
          </cell>
          <cell r="I113">
            <v>0</v>
          </cell>
          <cell r="J113">
            <v>0</v>
          </cell>
          <cell r="K113">
            <v>0</v>
          </cell>
          <cell r="M113" t="str">
            <v xml:space="preserve"> 1708-08-013</v>
          </cell>
          <cell r="N113" t="str">
            <v>Penanaman - Transportasi</v>
          </cell>
          <cell r="O113">
            <v>0</v>
          </cell>
          <cell r="Q113" t="str">
            <v xml:space="preserve"> 1708-08-013</v>
          </cell>
          <cell r="R113" t="str">
            <v>Penanaman - Transportasi</v>
          </cell>
          <cell r="S113">
            <v>0</v>
          </cell>
          <cell r="U113" t="str">
            <v xml:space="preserve"> 1708-08-013</v>
          </cell>
          <cell r="V113" t="str">
            <v>Penanaman - Transportasi</v>
          </cell>
          <cell r="W113">
            <v>0</v>
          </cell>
          <cell r="Y113" t="str">
            <v xml:space="preserve"> 1708-08-013</v>
          </cell>
          <cell r="Z113" t="str">
            <v>Penanaman - Transportasi</v>
          </cell>
          <cell r="AA113">
            <v>0</v>
          </cell>
          <cell r="AC113" t="str">
            <v xml:space="preserve"> 1708-08-013</v>
          </cell>
          <cell r="AD113" t="str">
            <v>Penanaman - Transportasi</v>
          </cell>
          <cell r="AE113">
            <v>0</v>
          </cell>
        </row>
        <row r="114">
          <cell r="B114" t="str">
            <v xml:space="preserve"> 1707-08-012</v>
          </cell>
          <cell r="C114" t="str">
            <v>Pembuatan Tapak Kuda</v>
          </cell>
          <cell r="D114">
            <v>0</v>
          </cell>
          <cell r="E114">
            <v>0</v>
          </cell>
          <cell r="F114">
            <v>0</v>
          </cell>
          <cell r="G114">
            <v>0</v>
          </cell>
          <cell r="H114">
            <v>0</v>
          </cell>
          <cell r="I114">
            <v>0</v>
          </cell>
          <cell r="J114">
            <v>0</v>
          </cell>
          <cell r="K114">
            <v>0</v>
          </cell>
          <cell r="M114" t="str">
            <v xml:space="preserve"> 1709-08-010</v>
          </cell>
          <cell r="N114" t="str">
            <v>Kacangan - Benih</v>
          </cell>
          <cell r="O114">
            <v>0</v>
          </cell>
          <cell r="Q114" t="str">
            <v xml:space="preserve"> 1709-08-010</v>
          </cell>
          <cell r="R114" t="str">
            <v>Kacangan - Benih</v>
          </cell>
          <cell r="S114">
            <v>0</v>
          </cell>
          <cell r="U114" t="str">
            <v xml:space="preserve"> 1709-08-010</v>
          </cell>
          <cell r="V114" t="str">
            <v>Kacangan - Benih</v>
          </cell>
          <cell r="W114">
            <v>0</v>
          </cell>
          <cell r="Y114" t="str">
            <v xml:space="preserve"> 1709-08-010</v>
          </cell>
          <cell r="Z114" t="str">
            <v>Kacangan - Benih</v>
          </cell>
          <cell r="AA114">
            <v>0</v>
          </cell>
          <cell r="AC114" t="str">
            <v xml:space="preserve"> 1709-08-010</v>
          </cell>
          <cell r="AD114" t="str">
            <v>Kacangan - Benih</v>
          </cell>
          <cell r="AE114">
            <v>0</v>
          </cell>
        </row>
        <row r="115">
          <cell r="B115" t="str">
            <v xml:space="preserve"> 1707-08-013</v>
          </cell>
          <cell r="C115" t="str">
            <v>Pembuatan Tapak Timbun</v>
          </cell>
          <cell r="D115">
            <v>0</v>
          </cell>
          <cell r="E115">
            <v>0</v>
          </cell>
          <cell r="F115">
            <v>0</v>
          </cell>
          <cell r="G115">
            <v>0</v>
          </cell>
          <cell r="H115">
            <v>0</v>
          </cell>
          <cell r="I115">
            <v>0</v>
          </cell>
          <cell r="J115">
            <v>0</v>
          </cell>
          <cell r="K115">
            <v>0</v>
          </cell>
          <cell r="M115" t="str">
            <v xml:space="preserve"> 1709-08-011</v>
          </cell>
          <cell r="N115" t="str">
            <v>Kacangan - Pupuk</v>
          </cell>
          <cell r="O115">
            <v>0</v>
          </cell>
          <cell r="Q115" t="str">
            <v xml:space="preserve"> 1709-08-011</v>
          </cell>
          <cell r="R115" t="str">
            <v>Kacangan - Pupuk</v>
          </cell>
          <cell r="S115">
            <v>0</v>
          </cell>
          <cell r="U115" t="str">
            <v xml:space="preserve"> 1709-08-011</v>
          </cell>
          <cell r="V115" t="str">
            <v>Kacangan - Pupuk</v>
          </cell>
          <cell r="W115">
            <v>0</v>
          </cell>
          <cell r="Y115" t="str">
            <v xml:space="preserve"> 1709-08-011</v>
          </cell>
          <cell r="Z115" t="str">
            <v>Kacangan - Pupuk</v>
          </cell>
          <cell r="AA115">
            <v>0</v>
          </cell>
          <cell r="AC115" t="str">
            <v xml:space="preserve"> 1709-08-011</v>
          </cell>
          <cell r="AD115" t="str">
            <v>Kacangan - Pupuk</v>
          </cell>
          <cell r="AE115">
            <v>0</v>
          </cell>
        </row>
        <row r="116">
          <cell r="B116" t="str">
            <v xml:space="preserve"> 1708-08-010</v>
          </cell>
          <cell r="C116" t="str">
            <v>Penanaman - Tenaga Kerja</v>
          </cell>
          <cell r="D116">
            <v>0</v>
          </cell>
          <cell r="E116">
            <v>0</v>
          </cell>
          <cell r="F116">
            <v>0</v>
          </cell>
          <cell r="G116">
            <v>0</v>
          </cell>
          <cell r="H116">
            <v>0</v>
          </cell>
          <cell r="I116">
            <v>0</v>
          </cell>
          <cell r="J116">
            <v>0</v>
          </cell>
          <cell r="K116">
            <v>0</v>
          </cell>
          <cell r="M116" t="str">
            <v xml:space="preserve"> 1709-08-012</v>
          </cell>
          <cell r="N116" t="str">
            <v>Kacangan - Hama &amp; penyakit</v>
          </cell>
          <cell r="O116">
            <v>0</v>
          </cell>
          <cell r="Q116" t="str">
            <v xml:space="preserve"> 1709-08-012</v>
          </cell>
          <cell r="R116" t="str">
            <v>Kacangan - Hama &amp; penyakit</v>
          </cell>
          <cell r="S116">
            <v>0</v>
          </cell>
          <cell r="U116" t="str">
            <v xml:space="preserve"> 1709-08-012</v>
          </cell>
          <cell r="V116" t="str">
            <v>Kacangan - Hama &amp; penyakit</v>
          </cell>
          <cell r="W116">
            <v>0</v>
          </cell>
          <cell r="Y116" t="str">
            <v xml:space="preserve"> 1709-08-012</v>
          </cell>
          <cell r="Z116" t="str">
            <v>Kacangan - Hama &amp; penyakit</v>
          </cell>
          <cell r="AA116">
            <v>0</v>
          </cell>
          <cell r="AC116" t="str">
            <v xml:space="preserve"> 1709-08-012</v>
          </cell>
          <cell r="AD116" t="str">
            <v>Kacangan - Hama &amp; penyakit</v>
          </cell>
          <cell r="AE116">
            <v>0</v>
          </cell>
        </row>
        <row r="117">
          <cell r="B117" t="str">
            <v xml:space="preserve"> 1708-08-011</v>
          </cell>
          <cell r="C117" t="str">
            <v>Penanaman - Bibit</v>
          </cell>
          <cell r="D117">
            <v>0</v>
          </cell>
          <cell r="E117">
            <v>0</v>
          </cell>
          <cell r="F117">
            <v>0</v>
          </cell>
          <cell r="G117">
            <v>0</v>
          </cell>
          <cell r="H117">
            <v>0</v>
          </cell>
          <cell r="I117">
            <v>0</v>
          </cell>
          <cell r="J117">
            <v>0</v>
          </cell>
          <cell r="K117">
            <v>0</v>
          </cell>
          <cell r="M117" t="str">
            <v xml:space="preserve"> 1709-08-013</v>
          </cell>
          <cell r="N117" t="str">
            <v>Kacangan - Upah Tenaga Kerja</v>
          </cell>
          <cell r="O117">
            <v>0</v>
          </cell>
          <cell r="Q117" t="str">
            <v xml:space="preserve"> 1709-08-013</v>
          </cell>
          <cell r="R117" t="str">
            <v>Kacangan - Upah Tenaga Kerja</v>
          </cell>
          <cell r="S117">
            <v>0</v>
          </cell>
          <cell r="U117" t="str">
            <v xml:space="preserve"> 1709-08-013</v>
          </cell>
          <cell r="V117" t="str">
            <v>Kacangan - Upah Tenaga Kerja</v>
          </cell>
          <cell r="W117">
            <v>0</v>
          </cell>
          <cell r="Y117" t="str">
            <v xml:space="preserve"> 1709-08-013</v>
          </cell>
          <cell r="Z117" t="str">
            <v>Kacangan - Upah Tenaga Kerja</v>
          </cell>
          <cell r="AA117">
            <v>0</v>
          </cell>
          <cell r="AC117" t="str">
            <v xml:space="preserve"> 1709-08-013</v>
          </cell>
          <cell r="AD117" t="str">
            <v>Kacangan - Upah Tenaga Kerja</v>
          </cell>
          <cell r="AE117">
            <v>0</v>
          </cell>
        </row>
        <row r="118">
          <cell r="B118" t="str">
            <v xml:space="preserve"> 1708-08-012</v>
          </cell>
          <cell r="C118" t="str">
            <v>Penanaman - Pupuk</v>
          </cell>
          <cell r="D118">
            <v>0</v>
          </cell>
          <cell r="E118">
            <v>0</v>
          </cell>
          <cell r="F118">
            <v>0</v>
          </cell>
          <cell r="G118">
            <v>0</v>
          </cell>
          <cell r="H118">
            <v>0</v>
          </cell>
          <cell r="I118">
            <v>0</v>
          </cell>
          <cell r="J118">
            <v>0</v>
          </cell>
          <cell r="K118">
            <v>0</v>
          </cell>
          <cell r="M118" t="str">
            <v xml:space="preserve"> 1709-08-014</v>
          </cell>
          <cell r="N118" t="str">
            <v>Kacangan - Transportasi</v>
          </cell>
          <cell r="O118">
            <v>0</v>
          </cell>
          <cell r="Q118" t="str">
            <v xml:space="preserve"> 1709-08-014</v>
          </cell>
          <cell r="R118" t="str">
            <v>Kacangan - Transportasi</v>
          </cell>
          <cell r="S118">
            <v>0</v>
          </cell>
          <cell r="U118" t="str">
            <v xml:space="preserve"> 1709-08-014</v>
          </cell>
          <cell r="V118" t="str">
            <v>Kacangan - Transportasi</v>
          </cell>
          <cell r="W118">
            <v>0</v>
          </cell>
          <cell r="Y118" t="str">
            <v xml:space="preserve"> 1709-08-014</v>
          </cell>
          <cell r="Z118" t="str">
            <v>Kacangan - Transportasi</v>
          </cell>
          <cell r="AA118">
            <v>0</v>
          </cell>
          <cell r="AC118" t="str">
            <v xml:space="preserve"> 1709-08-014</v>
          </cell>
          <cell r="AD118" t="str">
            <v>Kacangan - Transportasi</v>
          </cell>
          <cell r="AE118">
            <v>0</v>
          </cell>
        </row>
        <row r="119">
          <cell r="B119" t="str">
            <v xml:space="preserve"> 1708-08-013</v>
          </cell>
          <cell r="C119" t="str">
            <v>Penanaman - Transportasi</v>
          </cell>
          <cell r="D119">
            <v>0</v>
          </cell>
          <cell r="E119">
            <v>0</v>
          </cell>
          <cell r="F119">
            <v>0</v>
          </cell>
          <cell r="G119">
            <v>0</v>
          </cell>
          <cell r="H119">
            <v>0</v>
          </cell>
          <cell r="I119">
            <v>0</v>
          </cell>
          <cell r="J119">
            <v>0</v>
          </cell>
          <cell r="K119">
            <v>0</v>
          </cell>
          <cell r="M119" t="str">
            <v xml:space="preserve"> 1710-08-010</v>
          </cell>
          <cell r="N119" t="str">
            <v>Semprot Lalang - Tenaga Kerja</v>
          </cell>
          <cell r="O119">
            <v>0</v>
          </cell>
          <cell r="Q119" t="str">
            <v xml:space="preserve"> 1710-08-010</v>
          </cell>
          <cell r="R119" t="str">
            <v>Semprot Lalang - Tenaga Kerja</v>
          </cell>
          <cell r="S119">
            <v>0</v>
          </cell>
          <cell r="U119" t="str">
            <v xml:space="preserve"> 1710-08-010</v>
          </cell>
          <cell r="V119" t="str">
            <v>Semprot Lalang - Tenaga Kerja</v>
          </cell>
          <cell r="W119">
            <v>0</v>
          </cell>
          <cell r="Y119" t="str">
            <v xml:space="preserve"> 1710-08-010</v>
          </cell>
          <cell r="Z119" t="str">
            <v>Semprot Lalang - Tenaga Kerja</v>
          </cell>
          <cell r="AA119">
            <v>0</v>
          </cell>
          <cell r="AC119" t="str">
            <v xml:space="preserve"> 1710-08-010</v>
          </cell>
          <cell r="AD119" t="str">
            <v>Semprot Lalang - Tenaga Kerja</v>
          </cell>
          <cell r="AE119">
            <v>0</v>
          </cell>
        </row>
        <row r="120">
          <cell r="B120" t="str">
            <v xml:space="preserve"> 1708-08-014</v>
          </cell>
          <cell r="C120" t="str">
            <v>Penanaman - Peralatan</v>
          </cell>
          <cell r="D120">
            <v>0</v>
          </cell>
          <cell r="E120">
            <v>0</v>
          </cell>
          <cell r="F120">
            <v>0</v>
          </cell>
          <cell r="G120">
            <v>0</v>
          </cell>
          <cell r="H120">
            <v>0</v>
          </cell>
          <cell r="I120">
            <v>0</v>
          </cell>
          <cell r="J120">
            <v>0</v>
          </cell>
          <cell r="K120">
            <v>0</v>
          </cell>
          <cell r="M120" t="str">
            <v xml:space="preserve"> 1710-08-011</v>
          </cell>
          <cell r="N120" t="str">
            <v>Semprot Lalang - Material</v>
          </cell>
          <cell r="O120">
            <v>0</v>
          </cell>
          <cell r="Q120" t="str">
            <v xml:space="preserve"> 1710-08-011</v>
          </cell>
          <cell r="R120" t="str">
            <v>Semprot Lalang - Material</v>
          </cell>
          <cell r="S120">
            <v>0</v>
          </cell>
          <cell r="U120" t="str">
            <v xml:space="preserve"> 1710-08-011</v>
          </cell>
          <cell r="V120" t="str">
            <v>Semprot Lalang - Material</v>
          </cell>
          <cell r="W120">
            <v>0</v>
          </cell>
          <cell r="Y120" t="str">
            <v xml:space="preserve"> 1710-08-011</v>
          </cell>
          <cell r="Z120" t="str">
            <v>Semprot Lalang - Material</v>
          </cell>
          <cell r="AA120">
            <v>0</v>
          </cell>
          <cell r="AC120" t="str">
            <v xml:space="preserve"> 1710-08-011</v>
          </cell>
          <cell r="AD120" t="str">
            <v>Semprot Lalang - Material</v>
          </cell>
          <cell r="AE120">
            <v>0</v>
          </cell>
        </row>
        <row r="121">
          <cell r="B121" t="str">
            <v xml:space="preserve"> 1709-08-010</v>
          </cell>
          <cell r="C121" t="str">
            <v>Kacangan - Benih</v>
          </cell>
          <cell r="D121">
            <v>0</v>
          </cell>
          <cell r="E121">
            <v>0</v>
          </cell>
          <cell r="F121">
            <v>0</v>
          </cell>
          <cell r="G121">
            <v>0</v>
          </cell>
          <cell r="H121">
            <v>0</v>
          </cell>
          <cell r="I121">
            <v>0</v>
          </cell>
          <cell r="J121">
            <v>0</v>
          </cell>
          <cell r="K121">
            <v>0</v>
          </cell>
          <cell r="M121" t="str">
            <v xml:space="preserve"> 1710-08-012</v>
          </cell>
          <cell r="N121" t="str">
            <v>Semprot Lalang - Transportasi</v>
          </cell>
          <cell r="O121">
            <v>0</v>
          </cell>
          <cell r="Q121" t="str">
            <v xml:space="preserve"> 1710-08-012</v>
          </cell>
          <cell r="R121" t="str">
            <v>Semprot Lalang - Transportasi</v>
          </cell>
          <cell r="S121">
            <v>0</v>
          </cell>
          <cell r="U121" t="str">
            <v xml:space="preserve"> 1710-08-012</v>
          </cell>
          <cell r="V121" t="str">
            <v>Semprot Lalang - Transportasi</v>
          </cell>
          <cell r="W121">
            <v>0</v>
          </cell>
          <cell r="Y121" t="str">
            <v xml:space="preserve"> 1710-08-012</v>
          </cell>
          <cell r="Z121" t="str">
            <v>Semprot Lalang - Transportasi</v>
          </cell>
          <cell r="AA121">
            <v>0</v>
          </cell>
          <cell r="AC121" t="str">
            <v xml:space="preserve"> 1710-08-012</v>
          </cell>
          <cell r="AD121" t="str">
            <v>Semprot Lalang - Transportasi</v>
          </cell>
          <cell r="AE121">
            <v>0</v>
          </cell>
        </row>
        <row r="122">
          <cell r="B122" t="str">
            <v xml:space="preserve"> 1709-08-011</v>
          </cell>
          <cell r="C122" t="str">
            <v>Kacangan - Pupuk</v>
          </cell>
          <cell r="D122">
            <v>0</v>
          </cell>
          <cell r="E122">
            <v>0</v>
          </cell>
          <cell r="F122">
            <v>0</v>
          </cell>
          <cell r="G122">
            <v>0</v>
          </cell>
          <cell r="H122">
            <v>0</v>
          </cell>
          <cell r="I122">
            <v>0</v>
          </cell>
          <cell r="J122">
            <v>0</v>
          </cell>
          <cell r="K122">
            <v>0</v>
          </cell>
          <cell r="M122" t="str">
            <v xml:space="preserve"> 1710-08-020</v>
          </cell>
          <cell r="N122" t="str">
            <v>Piringan - Tenaga Kerja</v>
          </cell>
          <cell r="O122">
            <v>0</v>
          </cell>
          <cell r="Q122" t="str">
            <v xml:space="preserve"> 1710-08-020</v>
          </cell>
          <cell r="R122" t="str">
            <v>Piringan - Tenaga Kerja</v>
          </cell>
          <cell r="S122">
            <v>0</v>
          </cell>
          <cell r="U122" t="str">
            <v xml:space="preserve"> 1710-08-020</v>
          </cell>
          <cell r="V122" t="str">
            <v>Piringan - Tenaga Kerja</v>
          </cell>
          <cell r="W122">
            <v>0</v>
          </cell>
          <cell r="Y122" t="str">
            <v xml:space="preserve"> 1710-08-020</v>
          </cell>
          <cell r="Z122" t="str">
            <v>Piringan - Tenaga Kerja</v>
          </cell>
          <cell r="AA122">
            <v>0</v>
          </cell>
          <cell r="AC122" t="str">
            <v xml:space="preserve"> 1710-08-020</v>
          </cell>
          <cell r="AD122" t="str">
            <v>Piringan - Tenaga Kerja</v>
          </cell>
          <cell r="AE122">
            <v>0</v>
          </cell>
        </row>
        <row r="123">
          <cell r="B123" t="str">
            <v xml:space="preserve"> 1709-08-012</v>
          </cell>
          <cell r="C123" t="str">
            <v>Kacangan - Hama &amp; penyakit</v>
          </cell>
          <cell r="D123">
            <v>0</v>
          </cell>
          <cell r="E123">
            <v>0</v>
          </cell>
          <cell r="F123">
            <v>0</v>
          </cell>
          <cell r="G123">
            <v>0</v>
          </cell>
          <cell r="H123">
            <v>0</v>
          </cell>
          <cell r="I123">
            <v>0</v>
          </cell>
          <cell r="J123">
            <v>0</v>
          </cell>
          <cell r="K123">
            <v>0</v>
          </cell>
          <cell r="M123" t="str">
            <v xml:space="preserve"> 1710-08-021</v>
          </cell>
          <cell r="N123" t="str">
            <v>Piringan - Material</v>
          </cell>
          <cell r="O123">
            <v>0</v>
          </cell>
          <cell r="Q123" t="str">
            <v xml:space="preserve"> 1710-08-021</v>
          </cell>
          <cell r="R123" t="str">
            <v>Piringan - Material</v>
          </cell>
          <cell r="S123">
            <v>0</v>
          </cell>
          <cell r="U123" t="str">
            <v xml:space="preserve"> 1710-08-021</v>
          </cell>
          <cell r="V123" t="str">
            <v>Piringan - Material</v>
          </cell>
          <cell r="W123">
            <v>0</v>
          </cell>
          <cell r="Y123" t="str">
            <v xml:space="preserve"> 1710-08-021</v>
          </cell>
          <cell r="Z123" t="str">
            <v>Piringan - Material</v>
          </cell>
          <cell r="AA123">
            <v>0</v>
          </cell>
          <cell r="AC123" t="str">
            <v xml:space="preserve"> 1710-08-021</v>
          </cell>
          <cell r="AD123" t="str">
            <v>Piringan - Material</v>
          </cell>
          <cell r="AE123">
            <v>0</v>
          </cell>
        </row>
        <row r="124">
          <cell r="B124" t="str">
            <v xml:space="preserve"> 1709-08-013</v>
          </cell>
          <cell r="C124" t="str">
            <v>Kacangan - Upah Tenaga Kerja</v>
          </cell>
          <cell r="D124">
            <v>0</v>
          </cell>
          <cell r="E124">
            <v>0</v>
          </cell>
          <cell r="F124">
            <v>0</v>
          </cell>
          <cell r="G124">
            <v>0</v>
          </cell>
          <cell r="H124">
            <v>0</v>
          </cell>
          <cell r="I124">
            <v>0</v>
          </cell>
          <cell r="J124">
            <v>0</v>
          </cell>
          <cell r="K124">
            <v>0</v>
          </cell>
          <cell r="M124" t="str">
            <v xml:space="preserve"> 1710-08-022</v>
          </cell>
          <cell r="N124" t="str">
            <v>Piringan - Transportasi</v>
          </cell>
          <cell r="O124">
            <v>0</v>
          </cell>
          <cell r="Q124" t="str">
            <v xml:space="preserve"> 1710-08-022</v>
          </cell>
          <cell r="R124" t="str">
            <v>Piringan - Transportasi</v>
          </cell>
          <cell r="S124">
            <v>0</v>
          </cell>
          <cell r="U124" t="str">
            <v xml:space="preserve"> 1710-08-022</v>
          </cell>
          <cell r="V124" t="str">
            <v>Piringan - Transportasi</v>
          </cell>
          <cell r="W124">
            <v>0</v>
          </cell>
          <cell r="Y124" t="str">
            <v xml:space="preserve"> 1710-08-022</v>
          </cell>
          <cell r="Z124" t="str">
            <v>Piringan - Transportasi</v>
          </cell>
          <cell r="AA124">
            <v>0</v>
          </cell>
          <cell r="AC124" t="str">
            <v xml:space="preserve"> 1710-08-022</v>
          </cell>
          <cell r="AD124" t="str">
            <v>Piringan - Transportasi</v>
          </cell>
          <cell r="AE124">
            <v>0</v>
          </cell>
        </row>
        <row r="125">
          <cell r="B125" t="str">
            <v xml:space="preserve"> 1709-08-014</v>
          </cell>
          <cell r="C125" t="str">
            <v>Kacangan - Transportasi</v>
          </cell>
          <cell r="D125">
            <v>0</v>
          </cell>
          <cell r="E125">
            <v>0</v>
          </cell>
          <cell r="F125">
            <v>0</v>
          </cell>
          <cell r="G125">
            <v>0</v>
          </cell>
          <cell r="H125">
            <v>0</v>
          </cell>
          <cell r="I125">
            <v>0</v>
          </cell>
          <cell r="J125">
            <v>0</v>
          </cell>
          <cell r="K125">
            <v>0</v>
          </cell>
          <cell r="M125" t="str">
            <v xml:space="preserve"> 1710-08-030</v>
          </cell>
          <cell r="N125" t="str">
            <v>Tebas Layang - Tenaga Kerja</v>
          </cell>
          <cell r="O125">
            <v>0</v>
          </cell>
          <cell r="Q125" t="str">
            <v xml:space="preserve"> 1710-08-030</v>
          </cell>
          <cell r="R125" t="str">
            <v>Tebas Layang - Tenaga Kerja</v>
          </cell>
          <cell r="S125">
            <v>0</v>
          </cell>
          <cell r="U125" t="str">
            <v xml:space="preserve"> 1710-08-030</v>
          </cell>
          <cell r="V125" t="str">
            <v>Tebas Layang - Tenaga Kerja</v>
          </cell>
          <cell r="W125">
            <v>0</v>
          </cell>
          <cell r="Y125" t="str">
            <v xml:space="preserve"> 1710-08-030</v>
          </cell>
          <cell r="Z125" t="str">
            <v>Tebas Layang - Tenaga Kerja</v>
          </cell>
          <cell r="AA125">
            <v>0</v>
          </cell>
          <cell r="AC125" t="str">
            <v xml:space="preserve"> 1710-08-030</v>
          </cell>
          <cell r="AD125" t="str">
            <v>Tebas Layang - Tenaga Kerja</v>
          </cell>
          <cell r="AE125">
            <v>0</v>
          </cell>
        </row>
        <row r="126">
          <cell r="B126" t="str">
            <v xml:space="preserve"> 1710-08-010</v>
          </cell>
          <cell r="C126" t="str">
            <v>Semprot Lalang - Tenaga Kerja</v>
          </cell>
          <cell r="D126">
            <v>0</v>
          </cell>
          <cell r="E126">
            <v>0</v>
          </cell>
          <cell r="F126">
            <v>0</v>
          </cell>
          <cell r="G126">
            <v>0</v>
          </cell>
          <cell r="H126">
            <v>0</v>
          </cell>
          <cell r="I126">
            <v>0</v>
          </cell>
          <cell r="J126">
            <v>0</v>
          </cell>
          <cell r="K126">
            <v>0</v>
          </cell>
          <cell r="M126" t="str">
            <v xml:space="preserve"> 1710-08-031</v>
          </cell>
          <cell r="N126" t="str">
            <v>Tebas Layang - Peralatan</v>
          </cell>
          <cell r="O126">
            <v>0</v>
          </cell>
          <cell r="Q126" t="str">
            <v xml:space="preserve"> 1710-08-031</v>
          </cell>
          <cell r="R126" t="str">
            <v>Tebas Layang - Peralatan</v>
          </cell>
          <cell r="S126">
            <v>0</v>
          </cell>
          <cell r="U126" t="str">
            <v xml:space="preserve"> 1710-08-031</v>
          </cell>
          <cell r="V126" t="str">
            <v>Tebas Layang - Peralatan</v>
          </cell>
          <cell r="W126">
            <v>0</v>
          </cell>
          <cell r="Y126" t="str">
            <v xml:space="preserve"> 1710-08-031</v>
          </cell>
          <cell r="Z126" t="str">
            <v>Tebas Layang - Peralatan</v>
          </cell>
          <cell r="AA126">
            <v>0</v>
          </cell>
          <cell r="AC126" t="str">
            <v xml:space="preserve"> 1710-08-031</v>
          </cell>
          <cell r="AD126" t="str">
            <v>Tebas Layang - Peralatan</v>
          </cell>
          <cell r="AE126">
            <v>0</v>
          </cell>
        </row>
        <row r="127">
          <cell r="B127" t="str">
            <v xml:space="preserve"> 1710-08-011</v>
          </cell>
          <cell r="C127" t="str">
            <v>Semprot Lalang - Material</v>
          </cell>
          <cell r="D127">
            <v>0</v>
          </cell>
          <cell r="E127">
            <v>0</v>
          </cell>
          <cell r="F127">
            <v>0</v>
          </cell>
          <cell r="G127">
            <v>0</v>
          </cell>
          <cell r="H127">
            <v>0</v>
          </cell>
          <cell r="I127">
            <v>0</v>
          </cell>
          <cell r="J127">
            <v>0</v>
          </cell>
          <cell r="K127">
            <v>0</v>
          </cell>
          <cell r="M127" t="str">
            <v xml:space="preserve"> 1710-08-040</v>
          </cell>
          <cell r="N127" t="str">
            <v>Semprot Spot - Tenaga Kerja</v>
          </cell>
          <cell r="O127">
            <v>0</v>
          </cell>
          <cell r="Q127" t="str">
            <v xml:space="preserve"> 1710-08-040</v>
          </cell>
          <cell r="R127" t="str">
            <v>Semprot Spot - Tenaga Kerja</v>
          </cell>
          <cell r="S127">
            <v>0</v>
          </cell>
          <cell r="U127" t="str">
            <v xml:space="preserve"> 1710-08-040</v>
          </cell>
          <cell r="V127" t="str">
            <v>Semprot Spot - Tenaga Kerja</v>
          </cell>
          <cell r="W127">
            <v>0</v>
          </cell>
          <cell r="Y127" t="str">
            <v xml:space="preserve"> 1710-08-040</v>
          </cell>
          <cell r="Z127" t="str">
            <v>Semprot Spot - Tenaga Kerja</v>
          </cell>
          <cell r="AA127">
            <v>0</v>
          </cell>
          <cell r="AC127" t="str">
            <v xml:space="preserve"> 1710-08-040</v>
          </cell>
          <cell r="AD127" t="str">
            <v>Semprot Spot - Tenaga Kerja</v>
          </cell>
          <cell r="AE127">
            <v>0</v>
          </cell>
        </row>
        <row r="128">
          <cell r="B128" t="str">
            <v xml:space="preserve"> 1710-08-012</v>
          </cell>
          <cell r="C128" t="str">
            <v>Semprot Lalang - Transportasi</v>
          </cell>
          <cell r="D128">
            <v>0</v>
          </cell>
          <cell r="E128">
            <v>0</v>
          </cell>
          <cell r="F128">
            <v>0</v>
          </cell>
          <cell r="G128">
            <v>0</v>
          </cell>
          <cell r="H128">
            <v>0</v>
          </cell>
          <cell r="I128">
            <v>0</v>
          </cell>
          <cell r="J128">
            <v>0</v>
          </cell>
          <cell r="K128">
            <v>0</v>
          </cell>
          <cell r="M128" t="str">
            <v xml:space="preserve"> 1710-08-041</v>
          </cell>
          <cell r="N128" t="str">
            <v>Semprot Spot - Material</v>
          </cell>
          <cell r="O128">
            <v>0</v>
          </cell>
          <cell r="Q128" t="str">
            <v xml:space="preserve"> 1710-08-041</v>
          </cell>
          <cell r="R128" t="str">
            <v>Semprot Spot - Material</v>
          </cell>
          <cell r="S128">
            <v>0</v>
          </cell>
          <cell r="U128" t="str">
            <v xml:space="preserve"> 1710-08-041</v>
          </cell>
          <cell r="V128" t="str">
            <v>Semprot Spot - Material</v>
          </cell>
          <cell r="W128">
            <v>0</v>
          </cell>
          <cell r="Y128" t="str">
            <v xml:space="preserve"> 1710-08-041</v>
          </cell>
          <cell r="Z128" t="str">
            <v>Semprot Spot - Material</v>
          </cell>
          <cell r="AA128">
            <v>0</v>
          </cell>
          <cell r="AC128" t="str">
            <v xml:space="preserve"> 1710-08-041</v>
          </cell>
          <cell r="AD128" t="str">
            <v>Semprot Spot - Material</v>
          </cell>
          <cell r="AE128">
            <v>0</v>
          </cell>
        </row>
        <row r="129">
          <cell r="B129" t="str">
            <v xml:space="preserve"> 1710-08-020</v>
          </cell>
          <cell r="C129" t="str">
            <v>Piringan - Tenaga Kerja</v>
          </cell>
          <cell r="D129">
            <v>0</v>
          </cell>
          <cell r="E129">
            <v>0</v>
          </cell>
          <cell r="F129">
            <v>0</v>
          </cell>
          <cell r="G129">
            <v>0</v>
          </cell>
          <cell r="H129">
            <v>0</v>
          </cell>
          <cell r="I129">
            <v>0</v>
          </cell>
          <cell r="J129">
            <v>0</v>
          </cell>
          <cell r="K129">
            <v>0</v>
          </cell>
          <cell r="M129" t="str">
            <v xml:space="preserve"> 1710-08-042</v>
          </cell>
          <cell r="N129" t="str">
            <v>Semprot Spot - Transportasi</v>
          </cell>
          <cell r="O129">
            <v>0</v>
          </cell>
          <cell r="Q129" t="str">
            <v xml:space="preserve"> 1710-08-042</v>
          </cell>
          <cell r="R129" t="str">
            <v>Semprot Spot - Transportasi</v>
          </cell>
          <cell r="S129">
            <v>0</v>
          </cell>
          <cell r="U129" t="str">
            <v xml:space="preserve"> 1710-08-042</v>
          </cell>
          <cell r="V129" t="str">
            <v>Semprot Spot - Transportasi</v>
          </cell>
          <cell r="W129">
            <v>0</v>
          </cell>
          <cell r="Y129" t="str">
            <v xml:space="preserve"> 1710-08-042</v>
          </cell>
          <cell r="Z129" t="str">
            <v>Semprot Spot - Transportasi</v>
          </cell>
          <cell r="AA129">
            <v>0</v>
          </cell>
          <cell r="AC129" t="str">
            <v xml:space="preserve"> 1710-08-042</v>
          </cell>
          <cell r="AD129" t="str">
            <v>Semprot Spot - Transportasi</v>
          </cell>
          <cell r="AE129">
            <v>0</v>
          </cell>
        </row>
        <row r="130">
          <cell r="B130" t="str">
            <v xml:space="preserve"> 1710-08-021</v>
          </cell>
          <cell r="C130" t="str">
            <v>Piringan - Material</v>
          </cell>
          <cell r="D130">
            <v>0</v>
          </cell>
          <cell r="E130">
            <v>0</v>
          </cell>
          <cell r="F130">
            <v>0</v>
          </cell>
          <cell r="G130">
            <v>0</v>
          </cell>
          <cell r="H130">
            <v>0</v>
          </cell>
          <cell r="I130">
            <v>0</v>
          </cell>
          <cell r="J130">
            <v>0</v>
          </cell>
          <cell r="K130">
            <v>0</v>
          </cell>
          <cell r="M130" t="str">
            <v xml:space="preserve"> 1711-08-010</v>
          </cell>
          <cell r="N130" t="str">
            <v>Sensus - Tenaga Kerja</v>
          </cell>
          <cell r="O130">
            <v>0</v>
          </cell>
          <cell r="Q130" t="str">
            <v xml:space="preserve"> 1711-08-010</v>
          </cell>
          <cell r="R130" t="str">
            <v>Sensus - Tenaga Kerja</v>
          </cell>
          <cell r="S130">
            <v>0</v>
          </cell>
          <cell r="U130" t="str">
            <v xml:space="preserve"> 1711-08-010</v>
          </cell>
          <cell r="V130" t="str">
            <v>Sensus - Tenaga Kerja</v>
          </cell>
          <cell r="W130">
            <v>0</v>
          </cell>
          <cell r="Y130" t="str">
            <v xml:space="preserve"> 1711-08-010</v>
          </cell>
          <cell r="Z130" t="str">
            <v>Sensus - Tenaga Kerja</v>
          </cell>
          <cell r="AA130">
            <v>0</v>
          </cell>
          <cell r="AC130" t="str">
            <v xml:space="preserve"> 1711-08-010</v>
          </cell>
          <cell r="AD130" t="str">
            <v>Sensus - Tenaga Kerja</v>
          </cell>
          <cell r="AE130">
            <v>0</v>
          </cell>
        </row>
        <row r="131">
          <cell r="B131" t="str">
            <v xml:space="preserve"> 1710-08-022</v>
          </cell>
          <cell r="C131" t="str">
            <v>Piringan - Transportasi</v>
          </cell>
          <cell r="D131">
            <v>0</v>
          </cell>
          <cell r="E131">
            <v>0</v>
          </cell>
          <cell r="F131">
            <v>0</v>
          </cell>
          <cell r="G131">
            <v>0</v>
          </cell>
          <cell r="H131">
            <v>0</v>
          </cell>
          <cell r="I131">
            <v>0</v>
          </cell>
          <cell r="J131">
            <v>0</v>
          </cell>
          <cell r="K131">
            <v>0</v>
          </cell>
          <cell r="M131" t="str">
            <v xml:space="preserve"> 1711-08-011</v>
          </cell>
          <cell r="N131" t="str">
            <v>Sensus - Material</v>
          </cell>
          <cell r="O131">
            <v>0</v>
          </cell>
          <cell r="Q131" t="str">
            <v xml:space="preserve"> 1711-08-011</v>
          </cell>
          <cell r="R131" t="str">
            <v>Sensus - Material</v>
          </cell>
          <cell r="S131">
            <v>0</v>
          </cell>
          <cell r="U131" t="str">
            <v xml:space="preserve"> 1711-08-011</v>
          </cell>
          <cell r="V131" t="str">
            <v>Sensus - Material</v>
          </cell>
          <cell r="W131">
            <v>0</v>
          </cell>
          <cell r="Y131" t="str">
            <v xml:space="preserve"> 1711-08-011</v>
          </cell>
          <cell r="Z131" t="str">
            <v>Sensus - Material</v>
          </cell>
          <cell r="AA131">
            <v>0</v>
          </cell>
          <cell r="AC131" t="str">
            <v xml:space="preserve"> 1711-08-011</v>
          </cell>
          <cell r="AD131" t="str">
            <v>Sensus - Material</v>
          </cell>
          <cell r="AE131">
            <v>0</v>
          </cell>
        </row>
        <row r="132">
          <cell r="B132" t="str">
            <v xml:space="preserve"> 1710-08-030</v>
          </cell>
          <cell r="C132" t="str">
            <v>Tebas Layang - Tenaga Kerja</v>
          </cell>
          <cell r="D132">
            <v>0</v>
          </cell>
          <cell r="E132">
            <v>0</v>
          </cell>
          <cell r="F132">
            <v>0</v>
          </cell>
          <cell r="G132">
            <v>0</v>
          </cell>
          <cell r="H132">
            <v>0</v>
          </cell>
          <cell r="I132">
            <v>0</v>
          </cell>
          <cell r="J132">
            <v>0</v>
          </cell>
          <cell r="K132">
            <v>0</v>
          </cell>
          <cell r="M132" t="str">
            <v xml:space="preserve"> 1711-08-012</v>
          </cell>
          <cell r="N132" t="str">
            <v>Transportasi Sensus</v>
          </cell>
          <cell r="O132">
            <v>0</v>
          </cell>
          <cell r="Q132" t="str">
            <v xml:space="preserve"> 1711-08-012</v>
          </cell>
          <cell r="R132" t="str">
            <v>Transportasi Sensus</v>
          </cell>
          <cell r="S132">
            <v>0</v>
          </cell>
          <cell r="U132" t="str">
            <v xml:space="preserve"> 1711-08-012</v>
          </cell>
          <cell r="V132" t="str">
            <v>Transportasi Sensus</v>
          </cell>
          <cell r="W132">
            <v>0</v>
          </cell>
          <cell r="Y132" t="str">
            <v xml:space="preserve"> 1711-08-012</v>
          </cell>
          <cell r="Z132" t="str">
            <v>Transportasi Sensus</v>
          </cell>
          <cell r="AA132">
            <v>0</v>
          </cell>
          <cell r="AC132" t="str">
            <v xml:space="preserve"> 1711-08-012</v>
          </cell>
          <cell r="AD132" t="str">
            <v>Transportasi Sensus</v>
          </cell>
          <cell r="AE132">
            <v>0</v>
          </cell>
        </row>
        <row r="133">
          <cell r="B133" t="str">
            <v xml:space="preserve"> 1710-08-031</v>
          </cell>
          <cell r="C133" t="str">
            <v>Tebas Layang - Peralatan</v>
          </cell>
          <cell r="D133">
            <v>0</v>
          </cell>
          <cell r="E133">
            <v>0</v>
          </cell>
          <cell r="F133">
            <v>0</v>
          </cell>
          <cell r="G133">
            <v>0</v>
          </cell>
          <cell r="H133">
            <v>0</v>
          </cell>
          <cell r="I133">
            <v>0</v>
          </cell>
          <cell r="J133">
            <v>0</v>
          </cell>
          <cell r="K133">
            <v>0</v>
          </cell>
          <cell r="M133" t="str">
            <v xml:space="preserve"> 1712-08-101</v>
          </cell>
          <cell r="N133" t="str">
            <v>Patok &amp; Tanda - Tenaga Kerja</v>
          </cell>
          <cell r="O133">
            <v>0</v>
          </cell>
          <cell r="Q133" t="str">
            <v xml:space="preserve"> 1712-08-101</v>
          </cell>
          <cell r="R133" t="str">
            <v>Patok &amp; Tanda - Tenaga Kerja</v>
          </cell>
          <cell r="S133">
            <v>0</v>
          </cell>
          <cell r="U133" t="str">
            <v xml:space="preserve"> 1712-08-101</v>
          </cell>
          <cell r="V133" t="str">
            <v>Patok &amp; Tanda - Tenaga Kerja</v>
          </cell>
          <cell r="W133">
            <v>0</v>
          </cell>
          <cell r="Y133" t="str">
            <v xml:space="preserve"> 1712-08-101</v>
          </cell>
          <cell r="Z133" t="str">
            <v>Patok &amp; Tanda - Tenaga Kerja</v>
          </cell>
          <cell r="AA133">
            <v>0</v>
          </cell>
          <cell r="AC133" t="str">
            <v xml:space="preserve"> 1712-08-101</v>
          </cell>
          <cell r="AD133" t="str">
            <v>Patok &amp; Tanda - Tenaga Kerja</v>
          </cell>
          <cell r="AE133">
            <v>0</v>
          </cell>
        </row>
        <row r="134">
          <cell r="B134" t="str">
            <v xml:space="preserve"> 1710-08-040</v>
          </cell>
          <cell r="C134" t="str">
            <v>Semprot Spot - Tenaga Kerja</v>
          </cell>
          <cell r="D134">
            <v>0</v>
          </cell>
          <cell r="E134">
            <v>0</v>
          </cell>
          <cell r="F134">
            <v>0</v>
          </cell>
          <cell r="G134">
            <v>0</v>
          </cell>
          <cell r="H134">
            <v>0</v>
          </cell>
          <cell r="I134">
            <v>0</v>
          </cell>
          <cell r="J134">
            <v>0</v>
          </cell>
          <cell r="K134">
            <v>0</v>
          </cell>
          <cell r="M134" t="str">
            <v xml:space="preserve"> 1712-08-102</v>
          </cell>
          <cell r="N134" t="str">
            <v>Patok &amp; Tanda - Material</v>
          </cell>
          <cell r="O134">
            <v>0</v>
          </cell>
          <cell r="Q134" t="str">
            <v xml:space="preserve"> 1712-08-102</v>
          </cell>
          <cell r="R134" t="str">
            <v>Patok &amp; Tanda - Material</v>
          </cell>
          <cell r="S134">
            <v>0</v>
          </cell>
          <cell r="U134" t="str">
            <v xml:space="preserve"> 1712-08-102</v>
          </cell>
          <cell r="V134" t="str">
            <v>Patok &amp; Tanda - Material</v>
          </cell>
          <cell r="W134">
            <v>0</v>
          </cell>
          <cell r="Y134" t="str">
            <v xml:space="preserve"> 1712-08-102</v>
          </cell>
          <cell r="Z134" t="str">
            <v>Patok &amp; Tanda - Material</v>
          </cell>
          <cell r="AA134">
            <v>0</v>
          </cell>
          <cell r="AC134" t="str">
            <v xml:space="preserve"> 1712-08-102</v>
          </cell>
          <cell r="AD134" t="str">
            <v>Patok &amp; Tanda - Material</v>
          </cell>
          <cell r="AE134">
            <v>0</v>
          </cell>
        </row>
        <row r="135">
          <cell r="B135" t="str">
            <v xml:space="preserve"> 1710-08-041</v>
          </cell>
          <cell r="C135" t="str">
            <v>Semprot Spot - Material</v>
          </cell>
          <cell r="D135">
            <v>0</v>
          </cell>
          <cell r="E135">
            <v>0</v>
          </cell>
          <cell r="F135">
            <v>0</v>
          </cell>
          <cell r="G135">
            <v>0</v>
          </cell>
          <cell r="H135">
            <v>0</v>
          </cell>
          <cell r="I135">
            <v>0</v>
          </cell>
          <cell r="J135">
            <v>0</v>
          </cell>
          <cell r="K135">
            <v>0</v>
          </cell>
          <cell r="M135" t="str">
            <v xml:space="preserve"> 1712-08-103</v>
          </cell>
          <cell r="N135" t="str">
            <v>Batas &amp; Tanda - Transportasi</v>
          </cell>
          <cell r="O135">
            <v>0</v>
          </cell>
          <cell r="Q135" t="str">
            <v xml:space="preserve"> 1712-08-103</v>
          </cell>
          <cell r="R135" t="str">
            <v>Batas &amp; Tanda - Transportasi</v>
          </cell>
          <cell r="S135">
            <v>0</v>
          </cell>
          <cell r="U135" t="str">
            <v xml:space="preserve"> 1712-08-103</v>
          </cell>
          <cell r="V135" t="str">
            <v>Batas &amp; Tanda - Transportasi</v>
          </cell>
          <cell r="W135">
            <v>0</v>
          </cell>
          <cell r="Y135" t="str">
            <v xml:space="preserve"> 1712-08-103</v>
          </cell>
          <cell r="Z135" t="str">
            <v>Batas &amp; Tanda - Transportasi</v>
          </cell>
          <cell r="AA135">
            <v>0</v>
          </cell>
          <cell r="AC135" t="str">
            <v xml:space="preserve"> 1712-08-103</v>
          </cell>
          <cell r="AD135" t="str">
            <v>Batas &amp; Tanda - Transportasi</v>
          </cell>
          <cell r="AE135">
            <v>0</v>
          </cell>
        </row>
        <row r="136">
          <cell r="B136" t="str">
            <v xml:space="preserve"> 1710-08-042</v>
          </cell>
          <cell r="C136" t="str">
            <v>Semprot Spot - Transportasi</v>
          </cell>
          <cell r="D136">
            <v>0</v>
          </cell>
          <cell r="E136">
            <v>0</v>
          </cell>
          <cell r="F136">
            <v>0</v>
          </cell>
          <cell r="G136">
            <v>0</v>
          </cell>
          <cell r="H136">
            <v>0</v>
          </cell>
          <cell r="I136">
            <v>0</v>
          </cell>
          <cell r="J136">
            <v>0</v>
          </cell>
          <cell r="K136">
            <v>0</v>
          </cell>
          <cell r="M136" t="str">
            <v xml:space="preserve"> 1713-08-010</v>
          </cell>
          <cell r="N136" t="str">
            <v>Jalan Pikul - Tenaga Kerja</v>
          </cell>
          <cell r="O136">
            <v>0</v>
          </cell>
          <cell r="Q136" t="str">
            <v xml:space="preserve"> 1713-08-010</v>
          </cell>
          <cell r="R136" t="str">
            <v>Jalan Pikul - Tenaga Kerja</v>
          </cell>
          <cell r="S136">
            <v>0</v>
          </cell>
          <cell r="U136" t="str">
            <v xml:space="preserve"> 1713-08-010</v>
          </cell>
          <cell r="V136" t="str">
            <v>Jalan Pikul - Tenaga Kerja</v>
          </cell>
          <cell r="W136">
            <v>0</v>
          </cell>
          <cell r="Y136" t="str">
            <v xml:space="preserve"> 1713-08-010</v>
          </cell>
          <cell r="Z136" t="str">
            <v>Jalan Pikul - Tenaga Kerja</v>
          </cell>
          <cell r="AA136">
            <v>0</v>
          </cell>
          <cell r="AC136" t="str">
            <v xml:space="preserve"> 1713-08-010</v>
          </cell>
          <cell r="AD136" t="str">
            <v>Jalan Pikul - Tenaga Kerja</v>
          </cell>
          <cell r="AE136">
            <v>0</v>
          </cell>
        </row>
        <row r="137">
          <cell r="B137" t="str">
            <v xml:space="preserve"> 1710-08-043</v>
          </cell>
          <cell r="C137" t="str">
            <v>Dongkel Anak Kayu</v>
          </cell>
          <cell r="D137">
            <v>0</v>
          </cell>
          <cell r="E137">
            <v>0</v>
          </cell>
          <cell r="F137">
            <v>0</v>
          </cell>
          <cell r="G137">
            <v>0</v>
          </cell>
          <cell r="H137">
            <v>0</v>
          </cell>
          <cell r="I137">
            <v>0</v>
          </cell>
          <cell r="J137">
            <v>0</v>
          </cell>
          <cell r="K137">
            <v>0</v>
          </cell>
          <cell r="M137" t="str">
            <v xml:space="preserve"> 1713-08-011</v>
          </cell>
          <cell r="N137" t="str">
            <v>Jalan Pikul - Material</v>
          </cell>
          <cell r="O137">
            <v>0</v>
          </cell>
          <cell r="Q137" t="str">
            <v xml:space="preserve"> 1713-08-011</v>
          </cell>
          <cell r="R137" t="str">
            <v>Jalan Pikul - Material</v>
          </cell>
          <cell r="S137">
            <v>0</v>
          </cell>
          <cell r="U137" t="str">
            <v xml:space="preserve"> 1713-08-011</v>
          </cell>
          <cell r="V137" t="str">
            <v>Jalan Pikul - Material</v>
          </cell>
          <cell r="W137">
            <v>0</v>
          </cell>
          <cell r="Y137" t="str">
            <v xml:space="preserve"> 1713-08-011</v>
          </cell>
          <cell r="Z137" t="str">
            <v>Jalan Pikul - Material</v>
          </cell>
          <cell r="AA137">
            <v>0</v>
          </cell>
          <cell r="AC137" t="str">
            <v xml:space="preserve"> 1713-08-011</v>
          </cell>
          <cell r="AD137" t="str">
            <v>Jalan Pikul - Material</v>
          </cell>
          <cell r="AE137">
            <v>0</v>
          </cell>
        </row>
        <row r="138">
          <cell r="B138" t="str">
            <v xml:space="preserve"> 1710-08-044</v>
          </cell>
          <cell r="C138" t="str">
            <v>Konsolidasi Tanaman</v>
          </cell>
          <cell r="D138">
            <v>0</v>
          </cell>
          <cell r="E138">
            <v>0</v>
          </cell>
          <cell r="F138">
            <v>0</v>
          </cell>
          <cell r="G138">
            <v>0</v>
          </cell>
          <cell r="H138">
            <v>0</v>
          </cell>
          <cell r="I138">
            <v>0</v>
          </cell>
          <cell r="J138">
            <v>0</v>
          </cell>
          <cell r="K138">
            <v>0</v>
          </cell>
          <cell r="M138" t="str">
            <v xml:space="preserve"> 1713-08-012</v>
          </cell>
          <cell r="N138" t="str">
            <v>Titian - Tenaga Kerja</v>
          </cell>
          <cell r="O138">
            <v>0</v>
          </cell>
          <cell r="Q138" t="str">
            <v xml:space="preserve"> 1713-08-012</v>
          </cell>
          <cell r="R138" t="str">
            <v>Titian - Tenaga Kerja</v>
          </cell>
          <cell r="S138">
            <v>0</v>
          </cell>
          <cell r="U138" t="str">
            <v xml:space="preserve"> 1713-08-012</v>
          </cell>
          <cell r="V138" t="str">
            <v>Titian - Tenaga Kerja</v>
          </cell>
          <cell r="W138">
            <v>0</v>
          </cell>
          <cell r="Y138" t="str">
            <v xml:space="preserve"> 1713-08-012</v>
          </cell>
          <cell r="Z138" t="str">
            <v>Titian - Tenaga Kerja</v>
          </cell>
          <cell r="AA138">
            <v>0</v>
          </cell>
          <cell r="AC138" t="str">
            <v xml:space="preserve"> 1713-08-012</v>
          </cell>
          <cell r="AD138" t="str">
            <v>Titian - Tenaga Kerja</v>
          </cell>
          <cell r="AE138">
            <v>0</v>
          </cell>
        </row>
        <row r="139">
          <cell r="B139" t="str">
            <v xml:space="preserve"> 1711-08-010</v>
          </cell>
          <cell r="C139" t="str">
            <v>Sensus - Tenaga Kerja</v>
          </cell>
          <cell r="D139">
            <v>0</v>
          </cell>
          <cell r="E139">
            <v>0</v>
          </cell>
          <cell r="F139">
            <v>0</v>
          </cell>
          <cell r="G139">
            <v>0</v>
          </cell>
          <cell r="H139">
            <v>0</v>
          </cell>
          <cell r="I139">
            <v>0</v>
          </cell>
          <cell r="J139">
            <v>0</v>
          </cell>
          <cell r="K139">
            <v>0</v>
          </cell>
          <cell r="M139" t="str">
            <v xml:space="preserve"> 1713-08-013</v>
          </cell>
          <cell r="N139" t="str">
            <v>Titian - Material</v>
          </cell>
          <cell r="O139">
            <v>0</v>
          </cell>
          <cell r="Q139" t="str">
            <v xml:space="preserve"> 1713-08-013</v>
          </cell>
          <cell r="R139" t="str">
            <v>Titian - Material</v>
          </cell>
          <cell r="S139">
            <v>0</v>
          </cell>
          <cell r="U139" t="str">
            <v xml:space="preserve"> 1713-08-013</v>
          </cell>
          <cell r="V139" t="str">
            <v>Titian - Material</v>
          </cell>
          <cell r="W139">
            <v>0</v>
          </cell>
          <cell r="Y139" t="str">
            <v xml:space="preserve"> 1713-08-013</v>
          </cell>
          <cell r="Z139" t="str">
            <v>Titian - Material</v>
          </cell>
          <cell r="AA139">
            <v>0</v>
          </cell>
          <cell r="AC139" t="str">
            <v xml:space="preserve"> 1713-08-013</v>
          </cell>
          <cell r="AD139" t="str">
            <v>Titian - Material</v>
          </cell>
          <cell r="AE139">
            <v>0</v>
          </cell>
        </row>
        <row r="140">
          <cell r="B140" t="str">
            <v xml:space="preserve"> 1711-08-011</v>
          </cell>
          <cell r="C140" t="str">
            <v>Sensus - Material</v>
          </cell>
          <cell r="D140">
            <v>0</v>
          </cell>
          <cell r="E140">
            <v>0</v>
          </cell>
          <cell r="F140">
            <v>0</v>
          </cell>
          <cell r="G140">
            <v>0</v>
          </cell>
          <cell r="H140">
            <v>0</v>
          </cell>
          <cell r="I140">
            <v>0</v>
          </cell>
          <cell r="J140">
            <v>0</v>
          </cell>
          <cell r="K140">
            <v>0</v>
          </cell>
          <cell r="M140" t="str">
            <v xml:space="preserve"> 1713-08-014</v>
          </cell>
          <cell r="N140" t="str">
            <v>Titian &amp; Jalan Pikul - Transportasi</v>
          </cell>
          <cell r="O140">
            <v>0</v>
          </cell>
          <cell r="Q140" t="str">
            <v xml:space="preserve"> 1713-08-014</v>
          </cell>
          <cell r="R140" t="str">
            <v>Titian &amp; Jalan Pikul - Transportasi</v>
          </cell>
          <cell r="S140">
            <v>0</v>
          </cell>
          <cell r="U140" t="str">
            <v xml:space="preserve"> 1713-08-014</v>
          </cell>
          <cell r="V140" t="str">
            <v>Titian &amp; Jalan Pikul - Transportasi</v>
          </cell>
          <cell r="W140">
            <v>0</v>
          </cell>
          <cell r="Y140" t="str">
            <v xml:space="preserve"> 1713-08-014</v>
          </cell>
          <cell r="Z140" t="str">
            <v>Titian &amp; Jalan Pikul - Transportasi</v>
          </cell>
          <cell r="AA140">
            <v>0</v>
          </cell>
          <cell r="AC140" t="str">
            <v xml:space="preserve"> 1713-08-014</v>
          </cell>
          <cell r="AD140" t="str">
            <v>Titian &amp; Jalan Pikul - Transportasi</v>
          </cell>
          <cell r="AE140">
            <v>0</v>
          </cell>
        </row>
        <row r="141">
          <cell r="B141" t="str">
            <v xml:space="preserve"> 1711-08-012</v>
          </cell>
          <cell r="C141" t="str">
            <v>Transportasi Sensus</v>
          </cell>
          <cell r="D141">
            <v>0</v>
          </cell>
          <cell r="E141">
            <v>0</v>
          </cell>
          <cell r="F141">
            <v>0</v>
          </cell>
          <cell r="G141">
            <v>0</v>
          </cell>
          <cell r="H141">
            <v>0</v>
          </cell>
          <cell r="I141">
            <v>0</v>
          </cell>
          <cell r="J141">
            <v>0</v>
          </cell>
          <cell r="K141">
            <v>0</v>
          </cell>
          <cell r="M141" t="str">
            <v xml:space="preserve"> 1714-08-010</v>
          </cell>
          <cell r="N141" t="str">
            <v>H &amp; P - Tenaga Kerja</v>
          </cell>
          <cell r="O141">
            <v>0</v>
          </cell>
          <cell r="Q141" t="str">
            <v xml:space="preserve"> 1714-08-010</v>
          </cell>
          <cell r="R141" t="str">
            <v>H &amp; P - Tenaga Kerja</v>
          </cell>
          <cell r="S141">
            <v>0</v>
          </cell>
          <cell r="U141" t="str">
            <v xml:space="preserve"> 1714-08-010</v>
          </cell>
          <cell r="V141" t="str">
            <v>H &amp; P - Tenaga Kerja</v>
          </cell>
          <cell r="W141">
            <v>0</v>
          </cell>
          <cell r="Y141" t="str">
            <v xml:space="preserve"> 1714-08-010</v>
          </cell>
          <cell r="Z141" t="str">
            <v>H &amp; P - Tenaga Kerja</v>
          </cell>
          <cell r="AA141">
            <v>0</v>
          </cell>
          <cell r="AC141" t="str">
            <v xml:space="preserve"> 1714-08-010</v>
          </cell>
          <cell r="AD141" t="str">
            <v>H &amp; P - Tenaga Kerja</v>
          </cell>
          <cell r="AE141">
            <v>0</v>
          </cell>
        </row>
        <row r="142">
          <cell r="B142" t="str">
            <v xml:space="preserve"> 1712-08-101</v>
          </cell>
          <cell r="C142" t="str">
            <v>Patok &amp; Tanda - Tenaga Kerja</v>
          </cell>
          <cell r="D142">
            <v>0</v>
          </cell>
          <cell r="E142">
            <v>0</v>
          </cell>
          <cell r="F142">
            <v>0</v>
          </cell>
          <cell r="G142">
            <v>0</v>
          </cell>
          <cell r="H142">
            <v>0</v>
          </cell>
          <cell r="I142">
            <v>0</v>
          </cell>
          <cell r="J142">
            <v>0</v>
          </cell>
          <cell r="K142">
            <v>0</v>
          </cell>
          <cell r="M142" t="str">
            <v xml:space="preserve"> 1714-08-011</v>
          </cell>
          <cell r="N142" t="str">
            <v>H &amp; P - Material</v>
          </cell>
          <cell r="O142">
            <v>0</v>
          </cell>
          <cell r="Q142" t="str">
            <v xml:space="preserve"> 1714-08-011</v>
          </cell>
          <cell r="R142" t="str">
            <v>H &amp; P - Material</v>
          </cell>
          <cell r="S142">
            <v>0</v>
          </cell>
          <cell r="U142" t="str">
            <v xml:space="preserve"> 1714-08-011</v>
          </cell>
          <cell r="V142" t="str">
            <v>H &amp; P - Material</v>
          </cell>
          <cell r="W142">
            <v>0</v>
          </cell>
          <cell r="Y142" t="str">
            <v xml:space="preserve"> 1714-08-011</v>
          </cell>
          <cell r="Z142" t="str">
            <v>H &amp; P - Material</v>
          </cell>
          <cell r="AA142">
            <v>0</v>
          </cell>
          <cell r="AC142" t="str">
            <v xml:space="preserve"> 1714-08-011</v>
          </cell>
          <cell r="AD142" t="str">
            <v>H &amp; P - Material</v>
          </cell>
          <cell r="AE142">
            <v>0</v>
          </cell>
        </row>
        <row r="143">
          <cell r="B143" t="str">
            <v xml:space="preserve"> 1712-08-102</v>
          </cell>
          <cell r="C143" t="str">
            <v>Patok &amp; Tanda - Material</v>
          </cell>
          <cell r="D143">
            <v>0</v>
          </cell>
          <cell r="E143">
            <v>0</v>
          </cell>
          <cell r="F143">
            <v>0</v>
          </cell>
          <cell r="G143">
            <v>0</v>
          </cell>
          <cell r="H143">
            <v>0</v>
          </cell>
          <cell r="I143">
            <v>0</v>
          </cell>
          <cell r="J143">
            <v>0</v>
          </cell>
          <cell r="K143">
            <v>0</v>
          </cell>
          <cell r="M143" t="str">
            <v xml:space="preserve"> 1714-08-012</v>
          </cell>
          <cell r="N143" t="str">
            <v>H &amp; P - Transportasi</v>
          </cell>
          <cell r="O143">
            <v>0</v>
          </cell>
          <cell r="Q143" t="str">
            <v xml:space="preserve"> 1714-08-012</v>
          </cell>
          <cell r="R143" t="str">
            <v>H &amp; P - Transportasi</v>
          </cell>
          <cell r="S143">
            <v>0</v>
          </cell>
          <cell r="U143" t="str">
            <v xml:space="preserve"> 1714-08-012</v>
          </cell>
          <cell r="V143" t="str">
            <v>H &amp; P - Transportasi</v>
          </cell>
          <cell r="W143">
            <v>0</v>
          </cell>
          <cell r="Y143" t="str">
            <v xml:space="preserve"> 1714-08-012</v>
          </cell>
          <cell r="Z143" t="str">
            <v>H &amp; P - Transportasi</v>
          </cell>
          <cell r="AA143">
            <v>0</v>
          </cell>
          <cell r="AC143" t="str">
            <v xml:space="preserve"> 1714-08-012</v>
          </cell>
          <cell r="AD143" t="str">
            <v>H &amp; P - Transportasi</v>
          </cell>
          <cell r="AE143">
            <v>0</v>
          </cell>
        </row>
        <row r="144">
          <cell r="B144" t="str">
            <v xml:space="preserve"> 1712-08-103</v>
          </cell>
          <cell r="C144" t="str">
            <v>Batas &amp; Tanda - Transportasi</v>
          </cell>
          <cell r="D144">
            <v>0</v>
          </cell>
          <cell r="E144">
            <v>0</v>
          </cell>
          <cell r="F144">
            <v>0</v>
          </cell>
          <cell r="G144">
            <v>0</v>
          </cell>
          <cell r="H144">
            <v>0</v>
          </cell>
          <cell r="I144">
            <v>0</v>
          </cell>
          <cell r="J144">
            <v>0</v>
          </cell>
          <cell r="K144">
            <v>0</v>
          </cell>
          <cell r="M144" t="str">
            <v xml:space="preserve"> 1715-08-010</v>
          </cell>
          <cell r="N144" t="str">
            <v>Pemupukan - Tenaga Kerja</v>
          </cell>
          <cell r="O144">
            <v>0</v>
          </cell>
          <cell r="Q144" t="str">
            <v xml:space="preserve"> 1715-08-010</v>
          </cell>
          <cell r="R144" t="str">
            <v>Pemupukan - Tenaga Kerja</v>
          </cell>
          <cell r="S144">
            <v>0</v>
          </cell>
          <cell r="U144" t="str">
            <v xml:space="preserve"> 1715-08-010</v>
          </cell>
          <cell r="V144" t="str">
            <v>Pemupukan - Tenaga Kerja</v>
          </cell>
          <cell r="W144">
            <v>0</v>
          </cell>
          <cell r="Y144" t="str">
            <v xml:space="preserve"> 1715-08-010</v>
          </cell>
          <cell r="Z144" t="str">
            <v>Pemupukan - Tenaga Kerja</v>
          </cell>
          <cell r="AA144">
            <v>0</v>
          </cell>
          <cell r="AC144" t="str">
            <v xml:space="preserve"> 1715-08-010</v>
          </cell>
          <cell r="AD144" t="str">
            <v>Pemupukan - Tenaga Kerja</v>
          </cell>
          <cell r="AE144">
            <v>0</v>
          </cell>
        </row>
        <row r="145">
          <cell r="B145" t="str">
            <v xml:space="preserve"> 1713-08-010</v>
          </cell>
          <cell r="C145" t="str">
            <v>Jalan Pikul - Tenaga Kerja</v>
          </cell>
          <cell r="D145">
            <v>0</v>
          </cell>
          <cell r="E145">
            <v>0</v>
          </cell>
          <cell r="F145">
            <v>0</v>
          </cell>
          <cell r="G145">
            <v>0</v>
          </cell>
          <cell r="H145">
            <v>0</v>
          </cell>
          <cell r="I145">
            <v>0</v>
          </cell>
          <cell r="J145">
            <v>0</v>
          </cell>
          <cell r="K145">
            <v>0</v>
          </cell>
          <cell r="M145" t="str">
            <v xml:space="preserve"> 1715-08-011</v>
          </cell>
          <cell r="N145" t="str">
            <v>Pemupukan - Material</v>
          </cell>
          <cell r="O145">
            <v>0</v>
          </cell>
          <cell r="Q145" t="str">
            <v xml:space="preserve"> 1715-08-011</v>
          </cell>
          <cell r="R145" t="str">
            <v>Pemupukan - Material</v>
          </cell>
          <cell r="S145">
            <v>0</v>
          </cell>
          <cell r="U145" t="str">
            <v xml:space="preserve"> 1715-08-011</v>
          </cell>
          <cell r="V145" t="str">
            <v>Pemupukan - Material</v>
          </cell>
          <cell r="W145">
            <v>0</v>
          </cell>
          <cell r="Y145" t="str">
            <v xml:space="preserve"> 1715-08-011</v>
          </cell>
          <cell r="Z145" t="str">
            <v>Pemupukan - Material</v>
          </cell>
          <cell r="AA145">
            <v>0</v>
          </cell>
          <cell r="AC145" t="str">
            <v xml:space="preserve"> 1715-08-011</v>
          </cell>
          <cell r="AD145" t="str">
            <v>Pemupukan - Material</v>
          </cell>
          <cell r="AE145">
            <v>0</v>
          </cell>
        </row>
        <row r="146">
          <cell r="B146" t="str">
            <v xml:space="preserve"> 1713-08-011</v>
          </cell>
          <cell r="C146" t="str">
            <v>Jalan Pikul - Material</v>
          </cell>
          <cell r="D146">
            <v>0</v>
          </cell>
          <cell r="E146">
            <v>0</v>
          </cell>
          <cell r="F146">
            <v>0</v>
          </cell>
          <cell r="G146">
            <v>0</v>
          </cell>
          <cell r="H146">
            <v>0</v>
          </cell>
          <cell r="I146">
            <v>0</v>
          </cell>
          <cell r="J146">
            <v>0</v>
          </cell>
          <cell r="K146">
            <v>0</v>
          </cell>
          <cell r="M146" t="str">
            <v xml:space="preserve"> 1715-08-012</v>
          </cell>
          <cell r="N146" t="str">
            <v>Pemupukan - Peralatan</v>
          </cell>
          <cell r="O146">
            <v>0</v>
          </cell>
          <cell r="Q146" t="str">
            <v xml:space="preserve"> 1715-08-012</v>
          </cell>
          <cell r="R146" t="str">
            <v>Pemupukan - Peralatan</v>
          </cell>
          <cell r="S146">
            <v>0</v>
          </cell>
          <cell r="U146" t="str">
            <v xml:space="preserve"> 1715-08-012</v>
          </cell>
          <cell r="V146" t="str">
            <v>Pemupukan - Peralatan</v>
          </cell>
          <cell r="W146">
            <v>0</v>
          </cell>
          <cell r="Y146" t="str">
            <v xml:space="preserve"> 1715-08-012</v>
          </cell>
          <cell r="Z146" t="str">
            <v>Pemupukan - Peralatan</v>
          </cell>
          <cell r="AA146">
            <v>0</v>
          </cell>
          <cell r="AC146" t="str">
            <v xml:space="preserve"> 1715-08-012</v>
          </cell>
          <cell r="AD146" t="str">
            <v>Pemupukan - Peralatan</v>
          </cell>
          <cell r="AE146">
            <v>0</v>
          </cell>
        </row>
        <row r="147">
          <cell r="B147" t="str">
            <v xml:space="preserve"> 1713-08-012</v>
          </cell>
          <cell r="C147" t="str">
            <v>Titian - Tenaga Kerja</v>
          </cell>
          <cell r="D147">
            <v>0</v>
          </cell>
          <cell r="E147">
            <v>0</v>
          </cell>
          <cell r="F147">
            <v>0</v>
          </cell>
          <cell r="G147">
            <v>0</v>
          </cell>
          <cell r="H147">
            <v>0</v>
          </cell>
          <cell r="I147">
            <v>0</v>
          </cell>
          <cell r="J147">
            <v>0</v>
          </cell>
          <cell r="K147">
            <v>0</v>
          </cell>
          <cell r="M147" t="str">
            <v xml:space="preserve"> 1715-08-013</v>
          </cell>
          <cell r="N147" t="str">
            <v>Pemupukan - Transportasi</v>
          </cell>
          <cell r="O147">
            <v>0</v>
          </cell>
          <cell r="Q147" t="str">
            <v xml:space="preserve"> 1715-08-013</v>
          </cell>
          <cell r="R147" t="str">
            <v>Pemupukan - Transportasi</v>
          </cell>
          <cell r="S147">
            <v>0</v>
          </cell>
          <cell r="U147" t="str">
            <v xml:space="preserve"> 1715-08-013</v>
          </cell>
          <cell r="V147" t="str">
            <v>Pemupukan - Transportasi</v>
          </cell>
          <cell r="W147">
            <v>0</v>
          </cell>
          <cell r="Y147" t="str">
            <v xml:space="preserve"> 1715-08-013</v>
          </cell>
          <cell r="Z147" t="str">
            <v>Pemupukan - Transportasi</v>
          </cell>
          <cell r="AA147">
            <v>0</v>
          </cell>
          <cell r="AC147" t="str">
            <v xml:space="preserve"> 1715-08-013</v>
          </cell>
          <cell r="AD147" t="str">
            <v>Pemupukan - Transportasi</v>
          </cell>
          <cell r="AE147">
            <v>0</v>
          </cell>
        </row>
        <row r="148">
          <cell r="B148" t="str">
            <v xml:space="preserve"> 1713-08-013</v>
          </cell>
          <cell r="C148" t="str">
            <v>Titian - Material</v>
          </cell>
          <cell r="D148">
            <v>0</v>
          </cell>
          <cell r="E148">
            <v>0</v>
          </cell>
          <cell r="F148">
            <v>0</v>
          </cell>
          <cell r="G148">
            <v>0</v>
          </cell>
          <cell r="H148">
            <v>0</v>
          </cell>
          <cell r="I148">
            <v>0</v>
          </cell>
          <cell r="J148">
            <v>0</v>
          </cell>
          <cell r="K148">
            <v>0</v>
          </cell>
          <cell r="M148" t="str">
            <v xml:space="preserve"> 1716-08-010</v>
          </cell>
          <cell r="N148" t="str">
            <v>Penyisipan - Tenaga Kerja</v>
          </cell>
          <cell r="O148">
            <v>0</v>
          </cell>
          <cell r="Q148" t="str">
            <v xml:space="preserve"> 1716-08-010</v>
          </cell>
          <cell r="R148" t="str">
            <v>Penyisipan - Tenaga Kerja</v>
          </cell>
          <cell r="S148">
            <v>0</v>
          </cell>
          <cell r="U148" t="str">
            <v xml:space="preserve"> 1716-08-010</v>
          </cell>
          <cell r="V148" t="str">
            <v>Penyisipan - Tenaga Kerja</v>
          </cell>
          <cell r="W148">
            <v>0</v>
          </cell>
          <cell r="Y148" t="str">
            <v xml:space="preserve"> 1716-08-010</v>
          </cell>
          <cell r="Z148" t="str">
            <v>Penyisipan - Tenaga Kerja</v>
          </cell>
          <cell r="AA148">
            <v>0</v>
          </cell>
          <cell r="AC148" t="str">
            <v xml:space="preserve"> 1716-08-010</v>
          </cell>
          <cell r="AD148" t="str">
            <v>Penyisipan - Tenaga Kerja</v>
          </cell>
          <cell r="AE148">
            <v>0</v>
          </cell>
        </row>
        <row r="149">
          <cell r="B149" t="str">
            <v xml:space="preserve"> 1713-08-014</v>
          </cell>
          <cell r="C149" t="str">
            <v>Titian &amp; Jalan Pikul - Transportasi</v>
          </cell>
          <cell r="D149">
            <v>0</v>
          </cell>
          <cell r="E149">
            <v>0</v>
          </cell>
          <cell r="F149">
            <v>0</v>
          </cell>
          <cell r="G149">
            <v>0</v>
          </cell>
          <cell r="H149">
            <v>0</v>
          </cell>
          <cell r="I149">
            <v>0</v>
          </cell>
          <cell r="J149">
            <v>0</v>
          </cell>
          <cell r="K149">
            <v>0</v>
          </cell>
          <cell r="M149" t="str">
            <v xml:space="preserve"> 1716-08-011</v>
          </cell>
          <cell r="N149" t="str">
            <v>Penyisipan - Bibit</v>
          </cell>
          <cell r="O149">
            <v>0</v>
          </cell>
          <cell r="Q149" t="str">
            <v xml:space="preserve"> 1716-08-011</v>
          </cell>
          <cell r="R149" t="str">
            <v>Penyisipan - Bibit</v>
          </cell>
          <cell r="S149">
            <v>0</v>
          </cell>
          <cell r="U149" t="str">
            <v xml:space="preserve"> 1716-08-011</v>
          </cell>
          <cell r="V149" t="str">
            <v>Penyisipan - Bibit</v>
          </cell>
          <cell r="W149">
            <v>0</v>
          </cell>
          <cell r="Y149" t="str">
            <v xml:space="preserve"> 1716-08-011</v>
          </cell>
          <cell r="Z149" t="str">
            <v>Penyisipan - Bibit</v>
          </cell>
          <cell r="AA149">
            <v>0</v>
          </cell>
          <cell r="AC149" t="str">
            <v xml:space="preserve"> 1716-08-011</v>
          </cell>
          <cell r="AD149" t="str">
            <v>Penyisipan - Bibit</v>
          </cell>
          <cell r="AE149">
            <v>0</v>
          </cell>
        </row>
        <row r="150">
          <cell r="B150" t="str">
            <v xml:space="preserve"> 1714-08-010</v>
          </cell>
          <cell r="C150" t="str">
            <v>H &amp; P - Tenaga Kerja</v>
          </cell>
          <cell r="D150">
            <v>0</v>
          </cell>
          <cell r="E150">
            <v>0</v>
          </cell>
          <cell r="F150">
            <v>0</v>
          </cell>
          <cell r="G150">
            <v>0</v>
          </cell>
          <cell r="H150">
            <v>0</v>
          </cell>
          <cell r="I150">
            <v>0</v>
          </cell>
          <cell r="J150">
            <v>0</v>
          </cell>
          <cell r="K150">
            <v>0</v>
          </cell>
          <cell r="M150" t="str">
            <v xml:space="preserve"> 1716-08-013</v>
          </cell>
          <cell r="N150" t="str">
            <v>Penyisipan - Pupuk</v>
          </cell>
          <cell r="O150">
            <v>0</v>
          </cell>
          <cell r="Q150" t="str">
            <v xml:space="preserve"> 1716-08-013</v>
          </cell>
          <cell r="R150" t="str">
            <v>Penyisipan - Pupuk</v>
          </cell>
          <cell r="S150">
            <v>0</v>
          </cell>
          <cell r="U150" t="str">
            <v xml:space="preserve"> 1716-08-013</v>
          </cell>
          <cell r="V150" t="str">
            <v>Penyisipan - Pupuk</v>
          </cell>
          <cell r="W150">
            <v>0</v>
          </cell>
          <cell r="Y150" t="str">
            <v xml:space="preserve"> 1716-08-013</v>
          </cell>
          <cell r="Z150" t="str">
            <v>Penyisipan - Pupuk</v>
          </cell>
          <cell r="AA150">
            <v>0</v>
          </cell>
          <cell r="AC150" t="str">
            <v xml:space="preserve"> 1716-08-013</v>
          </cell>
          <cell r="AD150" t="str">
            <v>Penyisipan - Pupuk</v>
          </cell>
          <cell r="AE150">
            <v>0</v>
          </cell>
        </row>
        <row r="151">
          <cell r="B151" t="str">
            <v xml:space="preserve"> 1714-08-011</v>
          </cell>
          <cell r="C151" t="str">
            <v>H &amp; P - Material</v>
          </cell>
          <cell r="D151">
            <v>0</v>
          </cell>
          <cell r="E151">
            <v>0</v>
          </cell>
          <cell r="F151">
            <v>0</v>
          </cell>
          <cell r="G151">
            <v>0</v>
          </cell>
          <cell r="H151">
            <v>0</v>
          </cell>
          <cell r="I151">
            <v>0</v>
          </cell>
          <cell r="J151">
            <v>0</v>
          </cell>
          <cell r="K151">
            <v>0</v>
          </cell>
          <cell r="M151" t="str">
            <v xml:space="preserve"> 1716-08-014</v>
          </cell>
          <cell r="N151" t="str">
            <v>Penyisipan - Transportasi</v>
          </cell>
          <cell r="O151">
            <v>0</v>
          </cell>
          <cell r="Q151" t="str">
            <v xml:space="preserve"> 1716-08-014</v>
          </cell>
          <cell r="R151" t="str">
            <v>Penyisipan - Transportasi</v>
          </cell>
          <cell r="S151">
            <v>0</v>
          </cell>
          <cell r="U151" t="str">
            <v xml:space="preserve"> 1716-08-014</v>
          </cell>
          <cell r="V151" t="str">
            <v>Penyisipan - Transportasi</v>
          </cell>
          <cell r="W151">
            <v>0</v>
          </cell>
          <cell r="Y151" t="str">
            <v xml:space="preserve"> 1716-08-014</v>
          </cell>
          <cell r="Z151" t="str">
            <v>Penyisipan - Transportasi</v>
          </cell>
          <cell r="AA151">
            <v>0</v>
          </cell>
          <cell r="AC151" t="str">
            <v xml:space="preserve"> 1716-08-014</v>
          </cell>
          <cell r="AD151" t="str">
            <v>Penyisipan - Transportasi</v>
          </cell>
          <cell r="AE151">
            <v>0</v>
          </cell>
        </row>
        <row r="152">
          <cell r="B152" t="str">
            <v xml:space="preserve"> 1714-08-012</v>
          </cell>
          <cell r="C152" t="str">
            <v>H &amp; P - Transportasi</v>
          </cell>
          <cell r="D152">
            <v>0</v>
          </cell>
          <cell r="E152">
            <v>0</v>
          </cell>
          <cell r="F152">
            <v>0</v>
          </cell>
          <cell r="G152">
            <v>0</v>
          </cell>
          <cell r="H152">
            <v>0</v>
          </cell>
          <cell r="I152">
            <v>0</v>
          </cell>
          <cell r="J152">
            <v>0</v>
          </cell>
          <cell r="K152">
            <v>0</v>
          </cell>
          <cell r="M152" t="str">
            <v xml:space="preserve"> 1801-07-010</v>
          </cell>
          <cell r="N152" t="str">
            <v>Pembukaan Lahan - Alat Berat</v>
          </cell>
          <cell r="O152">
            <v>0</v>
          </cell>
          <cell r="Q152" t="str">
            <v xml:space="preserve"> 1801-07-010</v>
          </cell>
          <cell r="R152" t="str">
            <v>Pembukaan Lahan - Alat Berat</v>
          </cell>
          <cell r="S152">
            <v>0</v>
          </cell>
          <cell r="U152" t="str">
            <v xml:space="preserve"> 1801-07-010</v>
          </cell>
          <cell r="V152" t="str">
            <v>Pembukaan Lahan - Alat Berat</v>
          </cell>
          <cell r="W152">
            <v>0</v>
          </cell>
          <cell r="Y152" t="str">
            <v xml:space="preserve"> 1801-07-010</v>
          </cell>
          <cell r="Z152" t="str">
            <v>Pembukaan Lahan - Alat Berat</v>
          </cell>
          <cell r="AA152">
            <v>0</v>
          </cell>
          <cell r="AC152" t="str">
            <v xml:space="preserve"> 1801-07-010</v>
          </cell>
          <cell r="AD152" t="str">
            <v>Pembukaan Lahan - Alat Berat</v>
          </cell>
          <cell r="AE152">
            <v>0</v>
          </cell>
        </row>
        <row r="153">
          <cell r="B153" t="str">
            <v xml:space="preserve"> 1715-08-010</v>
          </cell>
          <cell r="C153" t="str">
            <v>Pemupukan - Tenaga Kerja</v>
          </cell>
          <cell r="D153">
            <v>0</v>
          </cell>
          <cell r="E153">
            <v>0</v>
          </cell>
          <cell r="F153">
            <v>0</v>
          </cell>
          <cell r="G153">
            <v>0</v>
          </cell>
          <cell r="H153">
            <v>0</v>
          </cell>
          <cell r="I153">
            <v>0</v>
          </cell>
          <cell r="J153">
            <v>0</v>
          </cell>
          <cell r="K153">
            <v>0</v>
          </cell>
          <cell r="M153" t="str">
            <v xml:space="preserve"> 1801-07-011</v>
          </cell>
          <cell r="N153" t="str">
            <v>Pembukaan Lahan - Manual</v>
          </cell>
          <cell r="O153">
            <v>0</v>
          </cell>
          <cell r="Q153" t="str">
            <v xml:space="preserve"> 1801-07-011</v>
          </cell>
          <cell r="R153" t="str">
            <v>Pembukaan Lahan - Manual</v>
          </cell>
          <cell r="S153">
            <v>0</v>
          </cell>
          <cell r="U153" t="str">
            <v xml:space="preserve"> 1801-07-011</v>
          </cell>
          <cell r="V153" t="str">
            <v>Pembukaan Lahan - Manual</v>
          </cell>
          <cell r="W153">
            <v>0</v>
          </cell>
          <cell r="Y153" t="str">
            <v xml:space="preserve"> 1801-07-011</v>
          </cell>
          <cell r="Z153" t="str">
            <v>Pembukaan Lahan - Manual</v>
          </cell>
          <cell r="AA153">
            <v>0</v>
          </cell>
          <cell r="AC153" t="str">
            <v xml:space="preserve"> 1801-07-011</v>
          </cell>
          <cell r="AD153" t="str">
            <v>Pembukaan Lahan - Manual</v>
          </cell>
          <cell r="AE153">
            <v>0</v>
          </cell>
        </row>
        <row r="154">
          <cell r="B154" t="str">
            <v xml:space="preserve"> 1715-08-011</v>
          </cell>
          <cell r="C154" t="str">
            <v>Pemupukan - Material</v>
          </cell>
          <cell r="D154">
            <v>0</v>
          </cell>
          <cell r="E154">
            <v>0</v>
          </cell>
          <cell r="F154">
            <v>0</v>
          </cell>
          <cell r="G154">
            <v>0</v>
          </cell>
          <cell r="H154">
            <v>0</v>
          </cell>
          <cell r="I154">
            <v>0</v>
          </cell>
          <cell r="J154">
            <v>0</v>
          </cell>
          <cell r="K154">
            <v>0</v>
          </cell>
          <cell r="M154" t="str">
            <v xml:space="preserve"> 1801-07-012</v>
          </cell>
          <cell r="N154" t="str">
            <v>Pembukaan Lahan - Transportasi</v>
          </cell>
          <cell r="O154">
            <v>0</v>
          </cell>
          <cell r="Q154" t="str">
            <v xml:space="preserve"> 1801-07-012</v>
          </cell>
          <cell r="R154" t="str">
            <v>Pembukaan Lahan - Transportasi</v>
          </cell>
          <cell r="S154">
            <v>0</v>
          </cell>
          <cell r="U154" t="str">
            <v xml:space="preserve"> 1801-07-012</v>
          </cell>
          <cell r="V154" t="str">
            <v>Pembukaan Lahan - Transportasi</v>
          </cell>
          <cell r="W154">
            <v>0</v>
          </cell>
          <cell r="Y154" t="str">
            <v xml:space="preserve"> 1801-07-012</v>
          </cell>
          <cell r="Z154" t="str">
            <v>Pembukaan Lahan - Transportasi</v>
          </cell>
          <cell r="AA154">
            <v>0</v>
          </cell>
          <cell r="AC154" t="str">
            <v xml:space="preserve"> 1801-07-012</v>
          </cell>
          <cell r="AD154" t="str">
            <v>Pembukaan Lahan - Transportasi</v>
          </cell>
          <cell r="AE154">
            <v>0</v>
          </cell>
        </row>
        <row r="155">
          <cell r="B155" t="str">
            <v xml:space="preserve"> 1715-08-012</v>
          </cell>
          <cell r="C155" t="str">
            <v>Pemupukan - Peralatan</v>
          </cell>
          <cell r="D155">
            <v>0</v>
          </cell>
          <cell r="E155">
            <v>0</v>
          </cell>
          <cell r="F155">
            <v>0</v>
          </cell>
          <cell r="G155">
            <v>0</v>
          </cell>
          <cell r="H155">
            <v>0</v>
          </cell>
          <cell r="I155">
            <v>0</v>
          </cell>
          <cell r="J155">
            <v>0</v>
          </cell>
          <cell r="K155">
            <v>0</v>
          </cell>
          <cell r="M155" t="str">
            <v xml:space="preserve"> 1801-07-013</v>
          </cell>
          <cell r="N155" t="str">
            <v>Pembukaan Lahan - Tenaga Kerja</v>
          </cell>
          <cell r="O155">
            <v>0</v>
          </cell>
          <cell r="Q155" t="str">
            <v xml:space="preserve"> 1801-07-013</v>
          </cell>
          <cell r="R155" t="str">
            <v>Pembukaan Lahan - Tenaga Kerja</v>
          </cell>
          <cell r="S155">
            <v>0</v>
          </cell>
          <cell r="U155" t="str">
            <v xml:space="preserve"> 1801-07-013</v>
          </cell>
          <cell r="V155" t="str">
            <v>Pembukaan Lahan - Tenaga Kerja</v>
          </cell>
          <cell r="W155">
            <v>0</v>
          </cell>
          <cell r="Y155" t="str">
            <v xml:space="preserve"> 1801-07-013</v>
          </cell>
          <cell r="Z155" t="str">
            <v>Pembukaan Lahan - Tenaga Kerja</v>
          </cell>
          <cell r="AA155">
            <v>0</v>
          </cell>
          <cell r="AC155" t="str">
            <v xml:space="preserve"> 1801-07-013</v>
          </cell>
          <cell r="AD155" t="str">
            <v>Pembukaan Lahan - Tenaga Kerja</v>
          </cell>
          <cell r="AE155">
            <v>0</v>
          </cell>
        </row>
        <row r="156">
          <cell r="B156" t="str">
            <v xml:space="preserve"> 1715-08-013</v>
          </cell>
          <cell r="C156" t="str">
            <v>Pemupukan - Transportasi</v>
          </cell>
          <cell r="D156">
            <v>0</v>
          </cell>
          <cell r="E156">
            <v>0</v>
          </cell>
          <cell r="F156">
            <v>0</v>
          </cell>
          <cell r="G156">
            <v>0</v>
          </cell>
          <cell r="H156">
            <v>0</v>
          </cell>
          <cell r="I156">
            <v>0</v>
          </cell>
          <cell r="J156">
            <v>0</v>
          </cell>
          <cell r="K156">
            <v>0</v>
          </cell>
          <cell r="M156" t="str">
            <v xml:space="preserve"> 1802-07-010</v>
          </cell>
          <cell r="N156" t="str">
            <v>Penyiapan lahan - Leveling</v>
          </cell>
          <cell r="O156">
            <v>0</v>
          </cell>
          <cell r="Q156" t="str">
            <v xml:space="preserve"> 1802-07-010</v>
          </cell>
          <cell r="R156" t="str">
            <v>Penyiapan lahan - Leveling</v>
          </cell>
          <cell r="S156">
            <v>0</v>
          </cell>
          <cell r="U156" t="str">
            <v xml:space="preserve"> 1802-07-010</v>
          </cell>
          <cell r="V156" t="str">
            <v>Penyiapan lahan - Leveling</v>
          </cell>
          <cell r="W156">
            <v>0</v>
          </cell>
          <cell r="Y156" t="str">
            <v xml:space="preserve"> 1802-07-010</v>
          </cell>
          <cell r="Z156" t="str">
            <v>Penyiapan lahan - Leveling</v>
          </cell>
          <cell r="AA156">
            <v>0</v>
          </cell>
          <cell r="AC156" t="str">
            <v xml:space="preserve"> 1802-07-010</v>
          </cell>
          <cell r="AD156" t="str">
            <v>Penyiapan lahan - Leveling</v>
          </cell>
          <cell r="AE156">
            <v>0</v>
          </cell>
        </row>
        <row r="157">
          <cell r="B157" t="str">
            <v xml:space="preserve"> 1716-08-010</v>
          </cell>
          <cell r="C157" t="str">
            <v>Penyisipan - Tenaga Kerja</v>
          </cell>
          <cell r="D157">
            <v>0</v>
          </cell>
          <cell r="E157">
            <v>0</v>
          </cell>
          <cell r="F157">
            <v>0</v>
          </cell>
          <cell r="G157">
            <v>0</v>
          </cell>
          <cell r="H157">
            <v>0</v>
          </cell>
          <cell r="I157">
            <v>0</v>
          </cell>
          <cell r="J157">
            <v>0</v>
          </cell>
          <cell r="K157">
            <v>0</v>
          </cell>
          <cell r="M157" t="str">
            <v xml:space="preserve"> 1802-07-011</v>
          </cell>
          <cell r="N157" t="str">
            <v>Penyiapan Lahan - Jalan</v>
          </cell>
          <cell r="O157">
            <v>0</v>
          </cell>
          <cell r="Q157" t="str">
            <v xml:space="preserve"> 1802-07-011</v>
          </cell>
          <cell r="R157" t="str">
            <v>Penyiapan Lahan - Jalan</v>
          </cell>
          <cell r="S157">
            <v>0</v>
          </cell>
          <cell r="U157" t="str">
            <v xml:space="preserve"> 1802-07-011</v>
          </cell>
          <cell r="V157" t="str">
            <v>Penyiapan Lahan - Jalan</v>
          </cell>
          <cell r="W157">
            <v>0</v>
          </cell>
          <cell r="Y157" t="str">
            <v xml:space="preserve"> 1802-07-011</v>
          </cell>
          <cell r="Z157" t="str">
            <v>Penyiapan Lahan - Jalan</v>
          </cell>
          <cell r="AA157">
            <v>0</v>
          </cell>
          <cell r="AC157" t="str">
            <v xml:space="preserve"> 1802-07-011</v>
          </cell>
          <cell r="AD157" t="str">
            <v>Penyiapan Lahan - Jalan</v>
          </cell>
          <cell r="AE157">
            <v>0</v>
          </cell>
        </row>
        <row r="158">
          <cell r="B158" t="str">
            <v xml:space="preserve"> 1716-08-011</v>
          </cell>
          <cell r="C158" t="str">
            <v>Penyisipan - Bibit</v>
          </cell>
          <cell r="D158">
            <v>0</v>
          </cell>
          <cell r="E158">
            <v>0</v>
          </cell>
          <cell r="F158">
            <v>0</v>
          </cell>
          <cell r="G158">
            <v>0</v>
          </cell>
          <cell r="H158">
            <v>0</v>
          </cell>
          <cell r="I158">
            <v>0</v>
          </cell>
          <cell r="J158">
            <v>0</v>
          </cell>
          <cell r="K158">
            <v>0</v>
          </cell>
          <cell r="M158" t="str">
            <v xml:space="preserve"> 1802-07-012</v>
          </cell>
          <cell r="N158" t="str">
            <v>Penyiapan Lahan - Parit</v>
          </cell>
          <cell r="O158">
            <v>0</v>
          </cell>
          <cell r="Q158" t="str">
            <v xml:space="preserve"> 1802-07-012</v>
          </cell>
          <cell r="R158" t="str">
            <v>Penyiapan Lahan - Parit</v>
          </cell>
          <cell r="S158">
            <v>0</v>
          </cell>
          <cell r="U158" t="str">
            <v xml:space="preserve"> 1802-07-012</v>
          </cell>
          <cell r="V158" t="str">
            <v>Penyiapan Lahan - Parit</v>
          </cell>
          <cell r="W158">
            <v>0</v>
          </cell>
          <cell r="Y158" t="str">
            <v xml:space="preserve"> 1802-07-012</v>
          </cell>
          <cell r="Z158" t="str">
            <v>Penyiapan Lahan - Parit</v>
          </cell>
          <cell r="AA158">
            <v>0</v>
          </cell>
          <cell r="AC158" t="str">
            <v xml:space="preserve"> 1802-07-012</v>
          </cell>
          <cell r="AD158" t="str">
            <v>Penyiapan Lahan - Parit</v>
          </cell>
          <cell r="AE158">
            <v>0</v>
          </cell>
        </row>
        <row r="159">
          <cell r="B159" t="str">
            <v xml:space="preserve"> 1716-08-013</v>
          </cell>
          <cell r="C159" t="str">
            <v>Penyisipan - Pupuk</v>
          </cell>
          <cell r="D159">
            <v>0</v>
          </cell>
          <cell r="E159">
            <v>0</v>
          </cell>
          <cell r="F159">
            <v>0</v>
          </cell>
          <cell r="G159">
            <v>0</v>
          </cell>
          <cell r="H159">
            <v>0</v>
          </cell>
          <cell r="I159">
            <v>0</v>
          </cell>
          <cell r="J159">
            <v>0</v>
          </cell>
          <cell r="K159">
            <v>0</v>
          </cell>
          <cell r="M159" t="str">
            <v xml:space="preserve"> 1802-07-013</v>
          </cell>
          <cell r="N159" t="str">
            <v>Penyiapan Lahan - Waduk</v>
          </cell>
          <cell r="O159">
            <v>0</v>
          </cell>
          <cell r="Q159" t="str">
            <v xml:space="preserve"> 1802-07-013</v>
          </cell>
          <cell r="R159" t="str">
            <v>Penyiapan Lahan - Waduk</v>
          </cell>
          <cell r="S159">
            <v>0</v>
          </cell>
          <cell r="U159" t="str">
            <v xml:space="preserve"> 1802-07-013</v>
          </cell>
          <cell r="V159" t="str">
            <v>Penyiapan Lahan - Waduk</v>
          </cell>
          <cell r="W159">
            <v>0</v>
          </cell>
          <cell r="Y159" t="str">
            <v xml:space="preserve"> 1802-07-013</v>
          </cell>
          <cell r="Z159" t="str">
            <v>Penyiapan Lahan - Waduk</v>
          </cell>
          <cell r="AA159">
            <v>0</v>
          </cell>
          <cell r="AC159" t="str">
            <v xml:space="preserve"> 1802-07-013</v>
          </cell>
          <cell r="AD159" t="str">
            <v>Penyiapan Lahan - Waduk</v>
          </cell>
          <cell r="AE159">
            <v>0</v>
          </cell>
        </row>
        <row r="160">
          <cell r="B160" t="str">
            <v xml:space="preserve"> 1716-08-014</v>
          </cell>
          <cell r="C160" t="str">
            <v>Penyisipan - Transportasi</v>
          </cell>
          <cell r="D160">
            <v>0</v>
          </cell>
          <cell r="E160">
            <v>0</v>
          </cell>
          <cell r="F160">
            <v>0</v>
          </cell>
          <cell r="G160">
            <v>0</v>
          </cell>
          <cell r="H160">
            <v>0</v>
          </cell>
          <cell r="I160">
            <v>0</v>
          </cell>
          <cell r="J160">
            <v>0</v>
          </cell>
          <cell r="K160">
            <v>0</v>
          </cell>
          <cell r="M160" t="str">
            <v xml:space="preserve"> 1802-07-014</v>
          </cell>
          <cell r="N160" t="str">
            <v>Penyiapan Lahan - Tenaga Kerja</v>
          </cell>
          <cell r="O160">
            <v>0</v>
          </cell>
          <cell r="Q160" t="str">
            <v xml:space="preserve"> 1802-07-014</v>
          </cell>
          <cell r="R160" t="str">
            <v>Penyiapan Lahan - Tenaga Kerja</v>
          </cell>
          <cell r="S160">
            <v>0</v>
          </cell>
          <cell r="U160" t="str">
            <v xml:space="preserve"> 1802-07-014</v>
          </cell>
          <cell r="V160" t="str">
            <v>Penyiapan Lahan - Tenaga Kerja</v>
          </cell>
          <cell r="W160">
            <v>0</v>
          </cell>
          <cell r="Y160" t="str">
            <v xml:space="preserve"> 1802-07-014</v>
          </cell>
          <cell r="Z160" t="str">
            <v>Penyiapan Lahan - Tenaga Kerja</v>
          </cell>
          <cell r="AA160">
            <v>0</v>
          </cell>
          <cell r="AC160" t="str">
            <v xml:space="preserve"> 1802-07-014</v>
          </cell>
          <cell r="AD160" t="str">
            <v>Penyiapan Lahan - Tenaga Kerja</v>
          </cell>
          <cell r="AE160">
            <v>0</v>
          </cell>
        </row>
        <row r="161">
          <cell r="B161" t="str">
            <v xml:space="preserve"> 1720-09-010</v>
          </cell>
          <cell r="C161" t="str">
            <v>Pembukaan Lahan - Alat Berat</v>
          </cell>
          <cell r="D161">
            <v>0</v>
          </cell>
          <cell r="E161">
            <v>0</v>
          </cell>
          <cell r="F161">
            <v>0</v>
          </cell>
          <cell r="G161">
            <v>0</v>
          </cell>
          <cell r="H161">
            <v>0</v>
          </cell>
          <cell r="I161">
            <v>0</v>
          </cell>
          <cell r="J161">
            <v>0</v>
          </cell>
          <cell r="K161">
            <v>0</v>
          </cell>
          <cell r="M161" t="str">
            <v xml:space="preserve"> 1802-07-015</v>
          </cell>
          <cell r="N161" t="str">
            <v>Penyiapan Lahan - Material</v>
          </cell>
          <cell r="O161">
            <v>0</v>
          </cell>
          <cell r="Q161" t="str">
            <v xml:space="preserve"> 1802-07-015</v>
          </cell>
          <cell r="R161" t="str">
            <v>Penyiapan Lahan - Material</v>
          </cell>
          <cell r="S161">
            <v>0</v>
          </cell>
          <cell r="U161" t="str">
            <v xml:space="preserve"> 1802-07-015</v>
          </cell>
          <cell r="V161" t="str">
            <v>Penyiapan Lahan - Material</v>
          </cell>
          <cell r="W161">
            <v>0</v>
          </cell>
          <cell r="Y161" t="str">
            <v xml:space="preserve"> 1802-07-015</v>
          </cell>
          <cell r="Z161" t="str">
            <v>Penyiapan Lahan - Material</v>
          </cell>
          <cell r="AA161">
            <v>0</v>
          </cell>
          <cell r="AC161" t="str">
            <v xml:space="preserve"> 1802-07-015</v>
          </cell>
          <cell r="AD161" t="str">
            <v>Penyiapan Lahan - Material</v>
          </cell>
          <cell r="AE161">
            <v>0</v>
          </cell>
        </row>
        <row r="162">
          <cell r="B162" t="str">
            <v xml:space="preserve"> 1720-09-011</v>
          </cell>
          <cell r="C162" t="str">
            <v>Pembukaan Lahan - Manual</v>
          </cell>
          <cell r="D162">
            <v>0</v>
          </cell>
          <cell r="E162">
            <v>0</v>
          </cell>
          <cell r="F162">
            <v>0</v>
          </cell>
          <cell r="G162">
            <v>0</v>
          </cell>
          <cell r="H162">
            <v>0</v>
          </cell>
          <cell r="I162">
            <v>0</v>
          </cell>
          <cell r="J162">
            <v>0</v>
          </cell>
          <cell r="K162">
            <v>0</v>
          </cell>
          <cell r="M162" t="str">
            <v xml:space="preserve"> 1802-07-016</v>
          </cell>
          <cell r="N162" t="str">
            <v>Penyiapan Lahan - Transportasi</v>
          </cell>
          <cell r="O162">
            <v>0</v>
          </cell>
          <cell r="Q162" t="str">
            <v xml:space="preserve"> 1802-07-016</v>
          </cell>
          <cell r="R162" t="str">
            <v>Penyiapan Lahan - Transportasi</v>
          </cell>
          <cell r="S162">
            <v>0</v>
          </cell>
          <cell r="U162" t="str">
            <v xml:space="preserve"> 1802-07-016</v>
          </cell>
          <cell r="V162" t="str">
            <v>Penyiapan Lahan - Transportasi</v>
          </cell>
          <cell r="W162">
            <v>0</v>
          </cell>
          <cell r="Y162" t="str">
            <v xml:space="preserve"> 1802-07-016</v>
          </cell>
          <cell r="Z162" t="str">
            <v>Penyiapan Lahan - Transportasi</v>
          </cell>
          <cell r="AA162">
            <v>0</v>
          </cell>
          <cell r="AC162" t="str">
            <v xml:space="preserve"> 1802-07-016</v>
          </cell>
          <cell r="AD162" t="str">
            <v>Penyiapan Lahan - Transportasi</v>
          </cell>
          <cell r="AE162">
            <v>0</v>
          </cell>
        </row>
        <row r="163">
          <cell r="B163" t="str">
            <v xml:space="preserve"> 1720-09-012</v>
          </cell>
          <cell r="C163" t="str">
            <v>Pembukaan Lahan - Tenaga Kerja</v>
          </cell>
          <cell r="D163">
            <v>0</v>
          </cell>
          <cell r="E163">
            <v>0</v>
          </cell>
          <cell r="F163">
            <v>0</v>
          </cell>
          <cell r="G163">
            <v>0</v>
          </cell>
          <cell r="H163">
            <v>0</v>
          </cell>
          <cell r="I163">
            <v>0</v>
          </cell>
          <cell r="J163">
            <v>0</v>
          </cell>
          <cell r="K163">
            <v>0</v>
          </cell>
          <cell r="M163" t="str">
            <v xml:space="preserve"> 1803-07-010</v>
          </cell>
          <cell r="N163" t="str">
            <v>Material - Polybags Kecil</v>
          </cell>
          <cell r="O163">
            <v>0</v>
          </cell>
          <cell r="Q163" t="str">
            <v xml:space="preserve"> 1803-07-010</v>
          </cell>
          <cell r="R163" t="str">
            <v>Material - Polybags Kecil</v>
          </cell>
          <cell r="S163">
            <v>0</v>
          </cell>
          <cell r="U163" t="str">
            <v xml:space="preserve"> 1803-07-010</v>
          </cell>
          <cell r="V163" t="str">
            <v>Material - Polybags Kecil</v>
          </cell>
          <cell r="W163">
            <v>0</v>
          </cell>
          <cell r="Y163" t="str">
            <v xml:space="preserve"> 1803-07-010</v>
          </cell>
          <cell r="Z163" t="str">
            <v>Material - Polybags Kecil</v>
          </cell>
          <cell r="AA163">
            <v>0</v>
          </cell>
          <cell r="AC163" t="str">
            <v xml:space="preserve"> 1803-07-010</v>
          </cell>
          <cell r="AD163" t="str">
            <v>Material - Polybags Kecil</v>
          </cell>
          <cell r="AE163">
            <v>0</v>
          </cell>
        </row>
        <row r="164">
          <cell r="B164" t="str">
            <v xml:space="preserve"> 1720-09-013</v>
          </cell>
          <cell r="C164" t="str">
            <v>Pembukaan Lahan - Material</v>
          </cell>
          <cell r="D164">
            <v>0</v>
          </cell>
          <cell r="E164">
            <v>0</v>
          </cell>
          <cell r="F164">
            <v>0</v>
          </cell>
          <cell r="G164">
            <v>0</v>
          </cell>
          <cell r="H164">
            <v>0</v>
          </cell>
          <cell r="I164">
            <v>0</v>
          </cell>
          <cell r="J164">
            <v>0</v>
          </cell>
          <cell r="K164">
            <v>0</v>
          </cell>
          <cell r="M164" t="str">
            <v xml:space="preserve"> 1803-07-011</v>
          </cell>
          <cell r="N164" t="str">
            <v>Material - Polybags Besar</v>
          </cell>
          <cell r="O164">
            <v>0</v>
          </cell>
          <cell r="Q164" t="str">
            <v xml:space="preserve"> 1803-07-011</v>
          </cell>
          <cell r="R164" t="str">
            <v>Material - Polybags Besar</v>
          </cell>
          <cell r="S164">
            <v>0</v>
          </cell>
          <cell r="U164" t="str">
            <v xml:space="preserve"> 1803-07-011</v>
          </cell>
          <cell r="V164" t="str">
            <v>Material - Polybags Besar</v>
          </cell>
          <cell r="W164">
            <v>0</v>
          </cell>
          <cell r="Y164" t="str">
            <v xml:space="preserve"> 1803-07-011</v>
          </cell>
          <cell r="Z164" t="str">
            <v>Material - Polybags Besar</v>
          </cell>
          <cell r="AA164">
            <v>0</v>
          </cell>
          <cell r="AC164" t="str">
            <v xml:space="preserve"> 1803-07-011</v>
          </cell>
          <cell r="AD164" t="str">
            <v>Material - Polybags Besar</v>
          </cell>
          <cell r="AE164">
            <v>0</v>
          </cell>
        </row>
        <row r="165">
          <cell r="B165" t="str">
            <v xml:space="preserve"> 1720-09-014</v>
          </cell>
          <cell r="C165" t="str">
            <v>Pembukaan Lahan - Transportasi</v>
          </cell>
          <cell r="D165">
            <v>0</v>
          </cell>
          <cell r="E165">
            <v>0</v>
          </cell>
          <cell r="F165">
            <v>0</v>
          </cell>
          <cell r="G165">
            <v>0</v>
          </cell>
          <cell r="H165">
            <v>0</v>
          </cell>
          <cell r="I165">
            <v>0</v>
          </cell>
          <cell r="J165">
            <v>0</v>
          </cell>
          <cell r="K165">
            <v>0</v>
          </cell>
          <cell r="M165" t="str">
            <v xml:space="preserve"> 1803-07-012</v>
          </cell>
          <cell r="N165" t="str">
            <v>Polybags - Tenaga Kerja</v>
          </cell>
          <cell r="O165">
            <v>0</v>
          </cell>
          <cell r="Q165" t="str">
            <v xml:space="preserve"> 1803-07-012</v>
          </cell>
          <cell r="R165" t="str">
            <v>Polybags - Tenaga Kerja</v>
          </cell>
          <cell r="S165">
            <v>0</v>
          </cell>
          <cell r="U165" t="str">
            <v xml:space="preserve"> 1803-07-012</v>
          </cell>
          <cell r="V165" t="str">
            <v>Polybags - Tenaga Kerja</v>
          </cell>
          <cell r="W165">
            <v>0</v>
          </cell>
          <cell r="Y165" t="str">
            <v xml:space="preserve"> 1803-07-012</v>
          </cell>
          <cell r="Z165" t="str">
            <v>Polybags - Tenaga Kerja</v>
          </cell>
          <cell r="AA165">
            <v>0</v>
          </cell>
          <cell r="AC165" t="str">
            <v xml:space="preserve"> 1803-07-012</v>
          </cell>
          <cell r="AD165" t="str">
            <v>Polybags - Tenaga Kerja</v>
          </cell>
          <cell r="AE165">
            <v>0</v>
          </cell>
        </row>
        <row r="166">
          <cell r="B166" t="str">
            <v xml:space="preserve"> 1721-09-010</v>
          </cell>
          <cell r="C166" t="str">
            <v>Penyiapan Lahan - Tenaga Kerja</v>
          </cell>
          <cell r="D166">
            <v>0</v>
          </cell>
          <cell r="E166">
            <v>0</v>
          </cell>
          <cell r="F166">
            <v>0</v>
          </cell>
          <cell r="G166">
            <v>0</v>
          </cell>
          <cell r="H166">
            <v>0</v>
          </cell>
          <cell r="I166">
            <v>0</v>
          </cell>
          <cell r="J166">
            <v>0</v>
          </cell>
          <cell r="K166">
            <v>0</v>
          </cell>
          <cell r="M166" t="str">
            <v xml:space="preserve"> 1803-07-013</v>
          </cell>
          <cell r="N166" t="str">
            <v>Polybags - Transportasi</v>
          </cell>
          <cell r="O166">
            <v>0</v>
          </cell>
          <cell r="Q166" t="str">
            <v xml:space="preserve"> 1803-07-013</v>
          </cell>
          <cell r="R166" t="str">
            <v>Polybags - Transportasi</v>
          </cell>
          <cell r="S166">
            <v>0</v>
          </cell>
          <cell r="U166" t="str">
            <v xml:space="preserve"> 1803-07-013</v>
          </cell>
          <cell r="V166" t="str">
            <v>Polybags - Transportasi</v>
          </cell>
          <cell r="W166">
            <v>0</v>
          </cell>
          <cell r="Y166" t="str">
            <v xml:space="preserve"> 1803-07-013</v>
          </cell>
          <cell r="Z166" t="str">
            <v>Polybags - Transportasi</v>
          </cell>
          <cell r="AA166">
            <v>0</v>
          </cell>
          <cell r="AC166" t="str">
            <v xml:space="preserve"> 1803-07-013</v>
          </cell>
          <cell r="AD166" t="str">
            <v>Polybags - Transportasi</v>
          </cell>
          <cell r="AE166">
            <v>0</v>
          </cell>
        </row>
        <row r="167">
          <cell r="B167" t="str">
            <v xml:space="preserve"> 1721-09-011</v>
          </cell>
          <cell r="C167" t="str">
            <v>Penyiapan Lahan - Material</v>
          </cell>
          <cell r="D167">
            <v>0</v>
          </cell>
          <cell r="E167">
            <v>0</v>
          </cell>
          <cell r="F167">
            <v>0</v>
          </cell>
          <cell r="G167">
            <v>0</v>
          </cell>
          <cell r="H167">
            <v>0</v>
          </cell>
          <cell r="I167">
            <v>0</v>
          </cell>
          <cell r="J167">
            <v>0</v>
          </cell>
          <cell r="K167">
            <v>0</v>
          </cell>
          <cell r="M167" t="str">
            <v xml:space="preserve"> 1803-07-014</v>
          </cell>
          <cell r="N167" t="str">
            <v>Polybags - Material lain-lain</v>
          </cell>
          <cell r="O167">
            <v>0</v>
          </cell>
          <cell r="Q167" t="str">
            <v xml:space="preserve"> 1803-07-014</v>
          </cell>
          <cell r="R167" t="str">
            <v>Polybags - Material lain-lain</v>
          </cell>
          <cell r="S167">
            <v>0</v>
          </cell>
          <cell r="U167" t="str">
            <v xml:space="preserve"> 1803-07-014</v>
          </cell>
          <cell r="V167" t="str">
            <v>Polybags - Material lain-lain</v>
          </cell>
          <cell r="W167">
            <v>0</v>
          </cell>
          <cell r="Y167" t="str">
            <v xml:space="preserve"> 1803-07-014</v>
          </cell>
          <cell r="Z167" t="str">
            <v>Polybags - Material lain-lain</v>
          </cell>
          <cell r="AA167">
            <v>0</v>
          </cell>
          <cell r="AC167" t="str">
            <v xml:space="preserve"> 1803-07-014</v>
          </cell>
          <cell r="AD167" t="str">
            <v>Polybags - Material lain-lain</v>
          </cell>
          <cell r="AE167">
            <v>0</v>
          </cell>
        </row>
        <row r="168">
          <cell r="B168" t="str">
            <v xml:space="preserve"> 1721-09-012</v>
          </cell>
          <cell r="C168" t="str">
            <v>Penyiapan Lahan - Transportasi</v>
          </cell>
          <cell r="D168">
            <v>0</v>
          </cell>
          <cell r="E168">
            <v>0</v>
          </cell>
          <cell r="F168">
            <v>0</v>
          </cell>
          <cell r="G168">
            <v>0</v>
          </cell>
          <cell r="H168">
            <v>0</v>
          </cell>
          <cell r="I168">
            <v>0</v>
          </cell>
          <cell r="J168">
            <v>0</v>
          </cell>
          <cell r="K168">
            <v>0</v>
          </cell>
          <cell r="M168" t="str">
            <v xml:space="preserve"> 1804-07-010</v>
          </cell>
          <cell r="N168" t="str">
            <v>Bedengan - Tenaga Kerja</v>
          </cell>
          <cell r="O168">
            <v>0</v>
          </cell>
          <cell r="Q168" t="str">
            <v xml:space="preserve"> 1804-07-010</v>
          </cell>
          <cell r="R168" t="str">
            <v>Bedengan - Tenaga Kerja</v>
          </cell>
          <cell r="S168">
            <v>0</v>
          </cell>
          <cell r="U168" t="str">
            <v xml:space="preserve"> 1804-07-010</v>
          </cell>
          <cell r="V168" t="str">
            <v>Bedengan - Tenaga Kerja</v>
          </cell>
          <cell r="W168">
            <v>0</v>
          </cell>
          <cell r="Y168" t="str">
            <v xml:space="preserve"> 1804-07-010</v>
          </cell>
          <cell r="Z168" t="str">
            <v>Bedengan - Tenaga Kerja</v>
          </cell>
          <cell r="AA168">
            <v>0</v>
          </cell>
          <cell r="AC168" t="str">
            <v xml:space="preserve"> 1804-07-010</v>
          </cell>
          <cell r="AD168" t="str">
            <v>Bedengan - Tenaga Kerja</v>
          </cell>
          <cell r="AE168">
            <v>0</v>
          </cell>
        </row>
        <row r="169">
          <cell r="B169" t="str">
            <v xml:space="preserve"> 1721-09-013</v>
          </cell>
          <cell r="C169" t="str">
            <v xml:space="preserve">Penyiapan Lahan - Peralatan </v>
          </cell>
          <cell r="D169">
            <v>0</v>
          </cell>
          <cell r="E169">
            <v>0</v>
          </cell>
          <cell r="F169">
            <v>0</v>
          </cell>
          <cell r="G169">
            <v>0</v>
          </cell>
          <cell r="H169">
            <v>0</v>
          </cell>
          <cell r="I169">
            <v>0</v>
          </cell>
          <cell r="J169">
            <v>0</v>
          </cell>
          <cell r="K169">
            <v>0</v>
          </cell>
          <cell r="M169" t="str">
            <v xml:space="preserve"> 1804-07-011</v>
          </cell>
          <cell r="N169" t="str">
            <v>Bedengan - Material</v>
          </cell>
          <cell r="O169">
            <v>0</v>
          </cell>
          <cell r="Q169" t="str">
            <v xml:space="preserve"> 1804-07-011</v>
          </cell>
          <cell r="R169" t="str">
            <v>Bedengan - Material</v>
          </cell>
          <cell r="S169">
            <v>0</v>
          </cell>
          <cell r="U169" t="str">
            <v xml:space="preserve"> 1804-07-011</v>
          </cell>
          <cell r="V169" t="str">
            <v>Bedengan - Material</v>
          </cell>
          <cell r="W169">
            <v>0</v>
          </cell>
          <cell r="Y169" t="str">
            <v xml:space="preserve"> 1804-07-011</v>
          </cell>
          <cell r="Z169" t="str">
            <v>Bedengan - Material</v>
          </cell>
          <cell r="AA169">
            <v>0</v>
          </cell>
          <cell r="AC169" t="str">
            <v xml:space="preserve"> 1804-07-011</v>
          </cell>
          <cell r="AD169" t="str">
            <v>Bedengan - Material</v>
          </cell>
          <cell r="AE169">
            <v>0</v>
          </cell>
        </row>
        <row r="170">
          <cell r="B170" t="str">
            <v xml:space="preserve"> 1722-09-010</v>
          </cell>
          <cell r="C170" t="str">
            <v>Pembuatan Jalan Utama</v>
          </cell>
          <cell r="D170">
            <v>0</v>
          </cell>
          <cell r="E170">
            <v>0</v>
          </cell>
          <cell r="F170">
            <v>0</v>
          </cell>
          <cell r="G170">
            <v>0</v>
          </cell>
          <cell r="H170">
            <v>0</v>
          </cell>
          <cell r="I170">
            <v>0</v>
          </cell>
          <cell r="J170">
            <v>0</v>
          </cell>
          <cell r="K170">
            <v>0</v>
          </cell>
          <cell r="M170" t="str">
            <v xml:space="preserve"> 1804-07-012</v>
          </cell>
          <cell r="N170" t="str">
            <v>Bedengan - Transportasi</v>
          </cell>
          <cell r="O170">
            <v>0</v>
          </cell>
          <cell r="Q170" t="str">
            <v xml:space="preserve"> 1804-07-012</v>
          </cell>
          <cell r="R170" t="str">
            <v>Bedengan - Transportasi</v>
          </cell>
          <cell r="S170">
            <v>0</v>
          </cell>
          <cell r="U170" t="str">
            <v xml:space="preserve"> 1804-07-012</v>
          </cell>
          <cell r="V170" t="str">
            <v>Bedengan - Transportasi</v>
          </cell>
          <cell r="W170">
            <v>0</v>
          </cell>
          <cell r="Y170" t="str">
            <v xml:space="preserve"> 1804-07-012</v>
          </cell>
          <cell r="Z170" t="str">
            <v>Bedengan - Transportasi</v>
          </cell>
          <cell r="AA170">
            <v>0</v>
          </cell>
          <cell r="AC170" t="str">
            <v xml:space="preserve"> 1804-07-012</v>
          </cell>
          <cell r="AD170" t="str">
            <v>Bedengan - Transportasi</v>
          </cell>
          <cell r="AE170">
            <v>0</v>
          </cell>
        </row>
        <row r="171">
          <cell r="B171" t="str">
            <v xml:space="preserve"> 1722-09-011</v>
          </cell>
          <cell r="C171" t="str">
            <v>Perawatan Jalan Utama</v>
          </cell>
          <cell r="D171">
            <v>0</v>
          </cell>
          <cell r="E171">
            <v>0</v>
          </cell>
          <cell r="F171">
            <v>0</v>
          </cell>
          <cell r="G171">
            <v>0</v>
          </cell>
          <cell r="H171">
            <v>0</v>
          </cell>
          <cell r="I171">
            <v>0</v>
          </cell>
          <cell r="J171">
            <v>0</v>
          </cell>
          <cell r="K171">
            <v>0</v>
          </cell>
          <cell r="M171" t="str">
            <v xml:space="preserve"> 1805-07-010</v>
          </cell>
          <cell r="N171" t="str">
            <v>Kecambah - Tenaga Kerja</v>
          </cell>
          <cell r="O171">
            <v>0</v>
          </cell>
          <cell r="Q171" t="str">
            <v xml:space="preserve"> 1805-07-010</v>
          </cell>
          <cell r="R171" t="str">
            <v>Kecambah - Tenaga Kerja</v>
          </cell>
          <cell r="S171">
            <v>0</v>
          </cell>
          <cell r="U171" t="str">
            <v xml:space="preserve"> 1805-07-010</v>
          </cell>
          <cell r="V171" t="str">
            <v>Kecambah - Tenaga Kerja</v>
          </cell>
          <cell r="W171">
            <v>0</v>
          </cell>
          <cell r="Y171" t="str">
            <v xml:space="preserve"> 1805-07-010</v>
          </cell>
          <cell r="Z171" t="str">
            <v>Kecambah - Tenaga Kerja</v>
          </cell>
          <cell r="AA171">
            <v>0</v>
          </cell>
          <cell r="AC171" t="str">
            <v xml:space="preserve"> 1805-07-010</v>
          </cell>
          <cell r="AD171" t="str">
            <v>Kecambah - Tenaga Kerja</v>
          </cell>
          <cell r="AE171">
            <v>0</v>
          </cell>
        </row>
        <row r="172">
          <cell r="B172" t="str">
            <v xml:space="preserve"> 1722-09-012</v>
          </cell>
          <cell r="C172" t="str">
            <v>Material - Jalan Utama</v>
          </cell>
          <cell r="D172">
            <v>0</v>
          </cell>
          <cell r="E172">
            <v>0</v>
          </cell>
          <cell r="F172">
            <v>0</v>
          </cell>
          <cell r="G172">
            <v>0</v>
          </cell>
          <cell r="H172">
            <v>0</v>
          </cell>
          <cell r="I172">
            <v>0</v>
          </cell>
          <cell r="J172">
            <v>0</v>
          </cell>
          <cell r="K172">
            <v>0</v>
          </cell>
          <cell r="M172" t="str">
            <v xml:space="preserve"> 1805-07-011</v>
          </cell>
          <cell r="N172" t="str">
            <v>Kecambah - Material</v>
          </cell>
          <cell r="O172">
            <v>0</v>
          </cell>
          <cell r="Q172" t="str">
            <v xml:space="preserve"> 1805-07-011</v>
          </cell>
          <cell r="R172" t="str">
            <v>Kecambah - Material</v>
          </cell>
          <cell r="S172">
            <v>0</v>
          </cell>
          <cell r="U172" t="str">
            <v xml:space="preserve"> 1805-07-011</v>
          </cell>
          <cell r="V172" t="str">
            <v>Kecambah - Material</v>
          </cell>
          <cell r="W172">
            <v>0</v>
          </cell>
          <cell r="Y172" t="str">
            <v xml:space="preserve"> 1805-07-011</v>
          </cell>
          <cell r="Z172" t="str">
            <v>Kecambah - Material</v>
          </cell>
          <cell r="AA172">
            <v>0</v>
          </cell>
          <cell r="AC172" t="str">
            <v xml:space="preserve"> 1805-07-011</v>
          </cell>
          <cell r="AD172" t="str">
            <v>Kecambah - Material</v>
          </cell>
          <cell r="AE172">
            <v>0</v>
          </cell>
        </row>
        <row r="173">
          <cell r="B173" t="str">
            <v xml:space="preserve"> 1722-09-013</v>
          </cell>
          <cell r="C173" t="str">
            <v>Pembuatan Jalan Koleksi</v>
          </cell>
          <cell r="D173">
            <v>0</v>
          </cell>
          <cell r="E173">
            <v>0</v>
          </cell>
          <cell r="F173">
            <v>0</v>
          </cell>
          <cell r="G173">
            <v>0</v>
          </cell>
          <cell r="H173">
            <v>0</v>
          </cell>
          <cell r="I173">
            <v>0</v>
          </cell>
          <cell r="J173">
            <v>0</v>
          </cell>
          <cell r="K173">
            <v>0</v>
          </cell>
          <cell r="M173" t="str">
            <v xml:space="preserve"> 1805-07-012</v>
          </cell>
          <cell r="N173" t="str">
            <v>Kecambah - Transportasi</v>
          </cell>
          <cell r="O173">
            <v>0</v>
          </cell>
          <cell r="Q173" t="str">
            <v xml:space="preserve"> 1805-07-012</v>
          </cell>
          <cell r="R173" t="str">
            <v>Kecambah - Transportasi</v>
          </cell>
          <cell r="S173">
            <v>0</v>
          </cell>
          <cell r="U173" t="str">
            <v xml:space="preserve"> 1805-07-012</v>
          </cell>
          <cell r="V173" t="str">
            <v>Kecambah - Transportasi</v>
          </cell>
          <cell r="W173">
            <v>0</v>
          </cell>
          <cell r="Y173" t="str">
            <v xml:space="preserve"> 1805-07-012</v>
          </cell>
          <cell r="Z173" t="str">
            <v>Kecambah - Transportasi</v>
          </cell>
          <cell r="AA173">
            <v>0</v>
          </cell>
          <cell r="AC173" t="str">
            <v xml:space="preserve"> 1805-07-012</v>
          </cell>
          <cell r="AD173" t="str">
            <v>Kecambah - Transportasi</v>
          </cell>
          <cell r="AE173">
            <v>0</v>
          </cell>
        </row>
        <row r="174">
          <cell r="B174" t="str">
            <v xml:space="preserve"> 1722-09-014</v>
          </cell>
          <cell r="C174" t="str">
            <v>Perawatan Jalan Koleksi</v>
          </cell>
          <cell r="D174">
            <v>0</v>
          </cell>
          <cell r="E174">
            <v>0</v>
          </cell>
          <cell r="F174">
            <v>0</v>
          </cell>
          <cell r="G174">
            <v>0</v>
          </cell>
          <cell r="H174">
            <v>0</v>
          </cell>
          <cell r="I174">
            <v>0</v>
          </cell>
          <cell r="J174">
            <v>0</v>
          </cell>
          <cell r="K174">
            <v>0</v>
          </cell>
          <cell r="M174" t="str">
            <v xml:space="preserve"> 1806-07-010</v>
          </cell>
          <cell r="N174" t="str">
            <v>Peralatan Pembibitan</v>
          </cell>
          <cell r="O174">
            <v>0</v>
          </cell>
          <cell r="Q174" t="str">
            <v xml:space="preserve"> 1806-07-010</v>
          </cell>
          <cell r="R174" t="str">
            <v>Peralatan Pembibitan</v>
          </cell>
          <cell r="S174">
            <v>0</v>
          </cell>
          <cell r="U174" t="str">
            <v xml:space="preserve"> 1806-07-010</v>
          </cell>
          <cell r="V174" t="str">
            <v>Peralatan Pembibitan</v>
          </cell>
          <cell r="W174">
            <v>0</v>
          </cell>
          <cell r="Y174" t="str">
            <v xml:space="preserve"> 1806-07-010</v>
          </cell>
          <cell r="Z174" t="str">
            <v>Peralatan Pembibitan</v>
          </cell>
          <cell r="AA174">
            <v>0</v>
          </cell>
          <cell r="AC174" t="str">
            <v xml:space="preserve"> 1806-07-010</v>
          </cell>
          <cell r="AD174" t="str">
            <v>Peralatan Pembibitan</v>
          </cell>
          <cell r="AE174">
            <v>0</v>
          </cell>
        </row>
        <row r="175">
          <cell r="B175" t="str">
            <v xml:space="preserve"> 1722-09-015</v>
          </cell>
          <cell r="C175" t="str">
            <v>Material - Jalan Koleksi</v>
          </cell>
          <cell r="D175">
            <v>0</v>
          </cell>
          <cell r="E175">
            <v>0</v>
          </cell>
          <cell r="F175">
            <v>0</v>
          </cell>
          <cell r="G175">
            <v>0</v>
          </cell>
          <cell r="H175">
            <v>0</v>
          </cell>
          <cell r="I175">
            <v>0</v>
          </cell>
          <cell r="J175">
            <v>0</v>
          </cell>
          <cell r="K175">
            <v>0</v>
          </cell>
          <cell r="M175" t="str">
            <v xml:space="preserve"> 1807-07-010</v>
          </cell>
          <cell r="N175" t="str">
            <v>Pagar - Pembibitan Kecil</v>
          </cell>
          <cell r="O175">
            <v>0</v>
          </cell>
          <cell r="Q175" t="str">
            <v xml:space="preserve"> 1807-07-010</v>
          </cell>
          <cell r="R175" t="str">
            <v>Pagar - Pembibitan Kecil</v>
          </cell>
          <cell r="S175">
            <v>0</v>
          </cell>
          <cell r="U175" t="str">
            <v xml:space="preserve"> 1807-07-010</v>
          </cell>
          <cell r="V175" t="str">
            <v>Pagar - Pembibitan Kecil</v>
          </cell>
          <cell r="W175">
            <v>0</v>
          </cell>
          <cell r="Y175" t="str">
            <v xml:space="preserve"> 1807-07-010</v>
          </cell>
          <cell r="Z175" t="str">
            <v>Pagar - Pembibitan Kecil</v>
          </cell>
          <cell r="AA175">
            <v>0</v>
          </cell>
          <cell r="AC175" t="str">
            <v xml:space="preserve"> 1807-07-010</v>
          </cell>
          <cell r="AD175" t="str">
            <v>Pagar - Pembibitan Kecil</v>
          </cell>
          <cell r="AE175">
            <v>0</v>
          </cell>
        </row>
        <row r="176">
          <cell r="B176" t="str">
            <v xml:space="preserve"> 1722-09-016</v>
          </cell>
          <cell r="C176" t="str">
            <v>Jalan - Tenaga Kerja</v>
          </cell>
          <cell r="D176">
            <v>0</v>
          </cell>
          <cell r="E176">
            <v>0</v>
          </cell>
          <cell r="F176">
            <v>0</v>
          </cell>
          <cell r="G176">
            <v>0</v>
          </cell>
          <cell r="H176">
            <v>0</v>
          </cell>
          <cell r="I176">
            <v>0</v>
          </cell>
          <cell r="J176">
            <v>0</v>
          </cell>
          <cell r="K176">
            <v>0</v>
          </cell>
          <cell r="M176" t="str">
            <v xml:space="preserve"> 1807-07-011</v>
          </cell>
          <cell r="N176" t="str">
            <v>Pagar - Bibit Utama</v>
          </cell>
          <cell r="O176">
            <v>0</v>
          </cell>
          <cell r="Q176" t="str">
            <v xml:space="preserve"> 1807-07-011</v>
          </cell>
          <cell r="R176" t="str">
            <v>Pagar - Bibit Utama</v>
          </cell>
          <cell r="S176">
            <v>0</v>
          </cell>
          <cell r="U176" t="str">
            <v xml:space="preserve"> 1807-07-011</v>
          </cell>
          <cell r="V176" t="str">
            <v>Pagar - Bibit Utama</v>
          </cell>
          <cell r="W176">
            <v>0</v>
          </cell>
          <cell r="Y176" t="str">
            <v xml:space="preserve"> 1807-07-011</v>
          </cell>
          <cell r="Z176" t="str">
            <v>Pagar - Bibit Utama</v>
          </cell>
          <cell r="AA176">
            <v>0</v>
          </cell>
          <cell r="AC176" t="str">
            <v xml:space="preserve"> 1807-07-011</v>
          </cell>
          <cell r="AD176" t="str">
            <v>Pagar - Bibit Utama</v>
          </cell>
          <cell r="AE176">
            <v>0</v>
          </cell>
        </row>
        <row r="177">
          <cell r="B177" t="str">
            <v xml:space="preserve"> 1722-09-017</v>
          </cell>
          <cell r="C177" t="str">
            <v>Jalan - Transportasi</v>
          </cell>
          <cell r="D177">
            <v>0</v>
          </cell>
          <cell r="E177">
            <v>0</v>
          </cell>
          <cell r="F177">
            <v>0</v>
          </cell>
          <cell r="G177">
            <v>0</v>
          </cell>
          <cell r="H177">
            <v>0</v>
          </cell>
          <cell r="I177">
            <v>0</v>
          </cell>
          <cell r="J177">
            <v>0</v>
          </cell>
          <cell r="K177">
            <v>0</v>
          </cell>
          <cell r="M177" t="str">
            <v xml:space="preserve"> 1808-07-010</v>
          </cell>
          <cell r="N177" t="str">
            <v>Bangunan Pembibitan</v>
          </cell>
          <cell r="O177">
            <v>0</v>
          </cell>
          <cell r="Q177" t="str">
            <v xml:space="preserve"> 1808-07-010</v>
          </cell>
          <cell r="R177" t="str">
            <v>Bangunan Pembibitan</v>
          </cell>
          <cell r="S177">
            <v>0</v>
          </cell>
          <cell r="U177" t="str">
            <v xml:space="preserve"> 1808-07-010</v>
          </cell>
          <cell r="V177" t="str">
            <v>Bangunan Pembibitan</v>
          </cell>
          <cell r="W177">
            <v>0</v>
          </cell>
          <cell r="Y177" t="str">
            <v xml:space="preserve"> 1808-07-010</v>
          </cell>
          <cell r="Z177" t="str">
            <v>Bangunan Pembibitan</v>
          </cell>
          <cell r="AA177">
            <v>0</v>
          </cell>
          <cell r="AC177" t="str">
            <v xml:space="preserve"> 1808-07-010</v>
          </cell>
          <cell r="AD177" t="str">
            <v>Bangunan Pembibitan</v>
          </cell>
          <cell r="AE177">
            <v>0</v>
          </cell>
        </row>
        <row r="178">
          <cell r="B178" t="str">
            <v xml:space="preserve"> 1723-09-010</v>
          </cell>
          <cell r="C178" t="str">
            <v>Pembuatan Jembatan</v>
          </cell>
          <cell r="D178">
            <v>0</v>
          </cell>
          <cell r="E178">
            <v>0</v>
          </cell>
          <cell r="F178">
            <v>0</v>
          </cell>
          <cell r="G178">
            <v>0</v>
          </cell>
          <cell r="H178">
            <v>0</v>
          </cell>
          <cell r="I178">
            <v>0</v>
          </cell>
          <cell r="J178">
            <v>0</v>
          </cell>
          <cell r="K178">
            <v>0</v>
          </cell>
          <cell r="M178" t="str">
            <v xml:space="preserve"> 1809-07-010</v>
          </cell>
          <cell r="N178" t="str">
            <v>Penyiraman - Tenaga Kerja</v>
          </cell>
          <cell r="O178">
            <v>0</v>
          </cell>
          <cell r="Q178" t="str">
            <v xml:space="preserve"> 1809-07-010</v>
          </cell>
          <cell r="R178" t="str">
            <v>Penyiraman - Tenaga Kerja</v>
          </cell>
          <cell r="S178">
            <v>0</v>
          </cell>
          <cell r="U178" t="str">
            <v xml:space="preserve"> 1809-07-010</v>
          </cell>
          <cell r="V178" t="str">
            <v>Penyiraman - Tenaga Kerja</v>
          </cell>
          <cell r="W178">
            <v>0</v>
          </cell>
          <cell r="Y178" t="str">
            <v xml:space="preserve"> 1809-07-010</v>
          </cell>
          <cell r="Z178" t="str">
            <v>Penyiraman - Tenaga Kerja</v>
          </cell>
          <cell r="AA178">
            <v>0</v>
          </cell>
          <cell r="AC178" t="str">
            <v xml:space="preserve"> 1809-07-010</v>
          </cell>
          <cell r="AD178" t="str">
            <v>Penyiraman - Tenaga Kerja</v>
          </cell>
          <cell r="AE178">
            <v>0</v>
          </cell>
        </row>
        <row r="179">
          <cell r="B179" t="str">
            <v xml:space="preserve"> 1723-09-011</v>
          </cell>
          <cell r="C179" t="str">
            <v>Perawatan Jembatan</v>
          </cell>
          <cell r="D179">
            <v>0</v>
          </cell>
          <cell r="E179">
            <v>0</v>
          </cell>
          <cell r="F179">
            <v>0</v>
          </cell>
          <cell r="G179">
            <v>0</v>
          </cell>
          <cell r="H179">
            <v>0</v>
          </cell>
          <cell r="I179">
            <v>0</v>
          </cell>
          <cell r="J179">
            <v>0</v>
          </cell>
          <cell r="K179">
            <v>0</v>
          </cell>
          <cell r="M179" t="str">
            <v xml:space="preserve"> 1809-07-011</v>
          </cell>
          <cell r="N179" t="str">
            <v>Penyiraman - Bahan Bakar</v>
          </cell>
          <cell r="O179">
            <v>0</v>
          </cell>
          <cell r="Q179" t="str">
            <v xml:space="preserve"> 1809-07-011</v>
          </cell>
          <cell r="R179" t="str">
            <v>Penyiraman - Bahan Bakar</v>
          </cell>
          <cell r="S179">
            <v>0</v>
          </cell>
          <cell r="U179" t="str">
            <v xml:space="preserve"> 1809-07-011</v>
          </cell>
          <cell r="V179" t="str">
            <v>Penyiraman - Bahan Bakar</v>
          </cell>
          <cell r="W179">
            <v>0</v>
          </cell>
          <cell r="Y179" t="str">
            <v xml:space="preserve"> 1809-07-011</v>
          </cell>
          <cell r="Z179" t="str">
            <v>Penyiraman - Bahan Bakar</v>
          </cell>
          <cell r="AA179">
            <v>0</v>
          </cell>
          <cell r="AC179" t="str">
            <v xml:space="preserve"> 1809-07-011</v>
          </cell>
          <cell r="AD179" t="str">
            <v>Penyiraman - Bahan Bakar</v>
          </cell>
          <cell r="AE179">
            <v>0</v>
          </cell>
        </row>
        <row r="180">
          <cell r="B180" t="str">
            <v xml:space="preserve"> 1723-09-012</v>
          </cell>
          <cell r="C180" t="str">
            <v>Jembatan - Tenaga Kerja</v>
          </cell>
          <cell r="D180">
            <v>0</v>
          </cell>
          <cell r="E180">
            <v>0</v>
          </cell>
          <cell r="F180">
            <v>0</v>
          </cell>
          <cell r="G180">
            <v>0</v>
          </cell>
          <cell r="H180">
            <v>0</v>
          </cell>
          <cell r="I180">
            <v>0</v>
          </cell>
          <cell r="J180">
            <v>0</v>
          </cell>
          <cell r="K180">
            <v>0</v>
          </cell>
          <cell r="M180" t="str">
            <v xml:space="preserve"> 1809-07-012</v>
          </cell>
          <cell r="N180" t="str">
            <v>Penyiraman - Pemeliharaan Mesin</v>
          </cell>
          <cell r="O180">
            <v>0</v>
          </cell>
          <cell r="Q180" t="str">
            <v xml:space="preserve"> 1809-07-012</v>
          </cell>
          <cell r="R180" t="str">
            <v>Penyiraman - Pemeliharaan Mesin</v>
          </cell>
          <cell r="S180">
            <v>0</v>
          </cell>
          <cell r="U180" t="str">
            <v xml:space="preserve"> 1809-07-012</v>
          </cell>
          <cell r="V180" t="str">
            <v>Penyiraman - Pemeliharaan Mesin</v>
          </cell>
          <cell r="W180">
            <v>0</v>
          </cell>
          <cell r="Y180" t="str">
            <v xml:space="preserve"> 1809-07-012</v>
          </cell>
          <cell r="Z180" t="str">
            <v>Penyiraman - Pemeliharaan Mesin</v>
          </cell>
          <cell r="AA180">
            <v>0</v>
          </cell>
          <cell r="AC180" t="str">
            <v xml:space="preserve"> 1809-07-012</v>
          </cell>
          <cell r="AD180" t="str">
            <v>Penyiraman - Pemeliharaan Mesin</v>
          </cell>
          <cell r="AE180">
            <v>0</v>
          </cell>
        </row>
        <row r="181">
          <cell r="B181" t="str">
            <v xml:space="preserve"> 1723-09-013</v>
          </cell>
          <cell r="C181" t="str">
            <v>Jembatan - Transportasi</v>
          </cell>
          <cell r="D181">
            <v>0</v>
          </cell>
          <cell r="E181">
            <v>0</v>
          </cell>
          <cell r="F181">
            <v>0</v>
          </cell>
          <cell r="G181">
            <v>0</v>
          </cell>
          <cell r="H181">
            <v>0</v>
          </cell>
          <cell r="I181">
            <v>0</v>
          </cell>
          <cell r="J181">
            <v>0</v>
          </cell>
          <cell r="K181">
            <v>0</v>
          </cell>
          <cell r="M181" t="str">
            <v xml:space="preserve"> 1809-07-013</v>
          </cell>
          <cell r="N181" t="str">
            <v>Instalasi &amp; Pemeliharaan Pipa</v>
          </cell>
          <cell r="O181">
            <v>0</v>
          </cell>
          <cell r="Q181" t="str">
            <v xml:space="preserve"> 1809-07-013</v>
          </cell>
          <cell r="R181" t="str">
            <v>Instalasi &amp; Pemeliharaan Pipa</v>
          </cell>
          <cell r="S181">
            <v>0</v>
          </cell>
          <cell r="U181" t="str">
            <v xml:space="preserve"> 1809-07-013</v>
          </cell>
          <cell r="V181" t="str">
            <v>Instalasi &amp; Pemeliharaan Pipa</v>
          </cell>
          <cell r="W181">
            <v>0</v>
          </cell>
          <cell r="Y181" t="str">
            <v xml:space="preserve"> 1809-07-013</v>
          </cell>
          <cell r="Z181" t="str">
            <v>Instalasi &amp; Pemeliharaan Pipa</v>
          </cell>
          <cell r="AA181">
            <v>0</v>
          </cell>
          <cell r="AC181" t="str">
            <v xml:space="preserve"> 1809-07-013</v>
          </cell>
          <cell r="AD181" t="str">
            <v>Instalasi &amp; Pemeliharaan Pipa</v>
          </cell>
          <cell r="AE181">
            <v>0</v>
          </cell>
        </row>
        <row r="182">
          <cell r="B182" t="str">
            <v xml:space="preserve"> 1724-09-010</v>
          </cell>
          <cell r="C182" t="str">
            <v>Pembuatan Gorong-Gorong</v>
          </cell>
          <cell r="D182">
            <v>0</v>
          </cell>
          <cell r="E182">
            <v>0</v>
          </cell>
          <cell r="F182">
            <v>0</v>
          </cell>
          <cell r="G182">
            <v>0</v>
          </cell>
          <cell r="H182">
            <v>0</v>
          </cell>
          <cell r="I182">
            <v>0</v>
          </cell>
          <cell r="J182">
            <v>0</v>
          </cell>
          <cell r="K182">
            <v>0</v>
          </cell>
          <cell r="M182" t="str">
            <v xml:space="preserve"> 1810-07-010</v>
          </cell>
          <cell r="N182" t="str">
            <v>Pemupukan - Tenaga Kerja</v>
          </cell>
          <cell r="O182">
            <v>0</v>
          </cell>
          <cell r="Q182" t="str">
            <v xml:space="preserve"> 1810-07-010</v>
          </cell>
          <cell r="R182" t="str">
            <v>Pemupukan - Tenaga Kerja</v>
          </cell>
          <cell r="S182">
            <v>0</v>
          </cell>
          <cell r="U182" t="str">
            <v xml:space="preserve"> 1810-07-010</v>
          </cell>
          <cell r="V182" t="str">
            <v>Pemupukan - Tenaga Kerja</v>
          </cell>
          <cell r="W182">
            <v>0</v>
          </cell>
          <cell r="Y182" t="str">
            <v xml:space="preserve"> 1810-07-010</v>
          </cell>
          <cell r="Z182" t="str">
            <v>Pemupukan - Tenaga Kerja</v>
          </cell>
          <cell r="AA182">
            <v>0</v>
          </cell>
          <cell r="AC182" t="str">
            <v xml:space="preserve"> 1810-07-010</v>
          </cell>
          <cell r="AD182" t="str">
            <v>Pemupukan - Tenaga Kerja</v>
          </cell>
          <cell r="AE182">
            <v>0</v>
          </cell>
        </row>
        <row r="183">
          <cell r="B183" t="str">
            <v xml:space="preserve"> 1724-09-011</v>
          </cell>
          <cell r="C183" t="str">
            <v>Perawatan Gorong-Gorong</v>
          </cell>
          <cell r="D183">
            <v>0</v>
          </cell>
          <cell r="E183">
            <v>0</v>
          </cell>
          <cell r="F183">
            <v>0</v>
          </cell>
          <cell r="G183">
            <v>0</v>
          </cell>
          <cell r="H183">
            <v>0</v>
          </cell>
          <cell r="I183">
            <v>0</v>
          </cell>
          <cell r="J183">
            <v>0</v>
          </cell>
          <cell r="K183">
            <v>0</v>
          </cell>
          <cell r="M183" t="str">
            <v xml:space="preserve"> 1810-07-011</v>
          </cell>
          <cell r="N183" t="str">
            <v>Pemupukan - Material</v>
          </cell>
          <cell r="O183">
            <v>0</v>
          </cell>
          <cell r="Q183" t="str">
            <v xml:space="preserve"> 1810-07-011</v>
          </cell>
          <cell r="R183" t="str">
            <v>Pemupukan - Material</v>
          </cell>
          <cell r="S183">
            <v>0</v>
          </cell>
          <cell r="U183" t="str">
            <v xml:space="preserve"> 1810-07-011</v>
          </cell>
          <cell r="V183" t="str">
            <v>Pemupukan - Material</v>
          </cell>
          <cell r="W183">
            <v>0</v>
          </cell>
          <cell r="Y183" t="str">
            <v xml:space="preserve"> 1810-07-011</v>
          </cell>
          <cell r="Z183" t="str">
            <v>Pemupukan - Material</v>
          </cell>
          <cell r="AA183">
            <v>0</v>
          </cell>
          <cell r="AC183" t="str">
            <v xml:space="preserve"> 1810-07-011</v>
          </cell>
          <cell r="AD183" t="str">
            <v>Pemupukan - Material</v>
          </cell>
          <cell r="AE183">
            <v>0</v>
          </cell>
        </row>
        <row r="184">
          <cell r="B184" t="str">
            <v xml:space="preserve"> 1724-09-012</v>
          </cell>
          <cell r="C184" t="str">
            <v>Gorong - Gorong - Tenaga Kerja</v>
          </cell>
          <cell r="D184">
            <v>0</v>
          </cell>
          <cell r="E184">
            <v>0</v>
          </cell>
          <cell r="F184">
            <v>0</v>
          </cell>
          <cell r="G184">
            <v>0</v>
          </cell>
          <cell r="H184">
            <v>0</v>
          </cell>
          <cell r="I184">
            <v>0</v>
          </cell>
          <cell r="J184">
            <v>0</v>
          </cell>
          <cell r="K184">
            <v>0</v>
          </cell>
          <cell r="M184" t="str">
            <v xml:space="preserve"> 1810-07-012</v>
          </cell>
          <cell r="N184" t="str">
            <v>Pemupukan - Transportasi</v>
          </cell>
          <cell r="O184">
            <v>0</v>
          </cell>
          <cell r="Q184" t="str">
            <v xml:space="preserve"> 1810-07-012</v>
          </cell>
          <cell r="R184" t="str">
            <v>Pemupukan - Transportasi</v>
          </cell>
          <cell r="S184">
            <v>0</v>
          </cell>
          <cell r="U184" t="str">
            <v xml:space="preserve"> 1810-07-012</v>
          </cell>
          <cell r="V184" t="str">
            <v>Pemupukan - Transportasi</v>
          </cell>
          <cell r="W184">
            <v>0</v>
          </cell>
          <cell r="Y184" t="str">
            <v xml:space="preserve"> 1810-07-012</v>
          </cell>
          <cell r="Z184" t="str">
            <v>Pemupukan - Transportasi</v>
          </cell>
          <cell r="AA184">
            <v>0</v>
          </cell>
          <cell r="AC184" t="str">
            <v xml:space="preserve"> 1810-07-012</v>
          </cell>
          <cell r="AD184" t="str">
            <v>Pemupukan - Transportasi</v>
          </cell>
          <cell r="AE184">
            <v>0</v>
          </cell>
        </row>
        <row r="185">
          <cell r="B185" t="str">
            <v xml:space="preserve"> 1724-09-013</v>
          </cell>
          <cell r="C185" t="str">
            <v>Gorong-Gorong - Transportasi</v>
          </cell>
          <cell r="D185">
            <v>0</v>
          </cell>
          <cell r="E185">
            <v>0</v>
          </cell>
          <cell r="F185">
            <v>0</v>
          </cell>
          <cell r="G185">
            <v>0</v>
          </cell>
          <cell r="H185">
            <v>0</v>
          </cell>
          <cell r="I185">
            <v>0</v>
          </cell>
          <cell r="J185">
            <v>0</v>
          </cell>
          <cell r="K185">
            <v>0</v>
          </cell>
          <cell r="M185" t="str">
            <v xml:space="preserve"> 1811-07-010</v>
          </cell>
          <cell r="N185" t="str">
            <v>Hama &amp; Penyakit - Tenaga Kerja</v>
          </cell>
          <cell r="O185">
            <v>0</v>
          </cell>
          <cell r="Q185" t="str">
            <v xml:space="preserve"> 1811-07-010</v>
          </cell>
          <cell r="R185" t="str">
            <v>Hama &amp; Penyakit - Tenaga Kerja</v>
          </cell>
          <cell r="S185">
            <v>0</v>
          </cell>
          <cell r="U185" t="str">
            <v xml:space="preserve"> 1811-07-010</v>
          </cell>
          <cell r="V185" t="str">
            <v>Hama &amp; Penyakit - Tenaga Kerja</v>
          </cell>
          <cell r="W185">
            <v>0</v>
          </cell>
          <cell r="Y185" t="str">
            <v xml:space="preserve"> 1811-07-010</v>
          </cell>
          <cell r="Z185" t="str">
            <v>Hama &amp; Penyakit - Tenaga Kerja</v>
          </cell>
          <cell r="AA185">
            <v>0</v>
          </cell>
          <cell r="AC185" t="str">
            <v xml:space="preserve"> 1811-07-010</v>
          </cell>
          <cell r="AD185" t="str">
            <v>Hama &amp; Penyakit - Tenaga Kerja</v>
          </cell>
          <cell r="AE185">
            <v>0</v>
          </cell>
        </row>
        <row r="186">
          <cell r="B186" t="str">
            <v xml:space="preserve"> 1725-09-010</v>
          </cell>
          <cell r="C186" t="str">
            <v>Pembuatan Parit Utama</v>
          </cell>
          <cell r="D186">
            <v>0</v>
          </cell>
          <cell r="E186">
            <v>0</v>
          </cell>
          <cell r="F186">
            <v>0</v>
          </cell>
          <cell r="G186">
            <v>0</v>
          </cell>
          <cell r="H186">
            <v>0</v>
          </cell>
          <cell r="I186">
            <v>0</v>
          </cell>
          <cell r="J186">
            <v>0</v>
          </cell>
          <cell r="K186">
            <v>0</v>
          </cell>
          <cell r="M186" t="str">
            <v xml:space="preserve"> 1811-07-011</v>
          </cell>
          <cell r="N186" t="str">
            <v>Hama &amp; Penyakit - Material</v>
          </cell>
          <cell r="O186">
            <v>0</v>
          </cell>
          <cell r="Q186" t="str">
            <v xml:space="preserve"> 1811-07-011</v>
          </cell>
          <cell r="R186" t="str">
            <v>Hama &amp; Penyakit - Material</v>
          </cell>
          <cell r="S186">
            <v>0</v>
          </cell>
          <cell r="U186" t="str">
            <v xml:space="preserve"> 1811-07-011</v>
          </cell>
          <cell r="V186" t="str">
            <v>Hama &amp; Penyakit - Material</v>
          </cell>
          <cell r="W186">
            <v>0</v>
          </cell>
          <cell r="Y186" t="str">
            <v xml:space="preserve"> 1811-07-011</v>
          </cell>
          <cell r="Z186" t="str">
            <v>Hama &amp; Penyakit - Material</v>
          </cell>
          <cell r="AA186">
            <v>0</v>
          </cell>
          <cell r="AC186" t="str">
            <v xml:space="preserve"> 1811-07-011</v>
          </cell>
          <cell r="AD186" t="str">
            <v>Hama &amp; Penyakit - Material</v>
          </cell>
          <cell r="AE186">
            <v>0</v>
          </cell>
        </row>
        <row r="187">
          <cell r="B187" t="str">
            <v xml:space="preserve"> 1725-09-011</v>
          </cell>
          <cell r="C187" t="str">
            <v>Perawatan Parit Utama</v>
          </cell>
          <cell r="D187">
            <v>0</v>
          </cell>
          <cell r="E187">
            <v>0</v>
          </cell>
          <cell r="F187">
            <v>0</v>
          </cell>
          <cell r="G187">
            <v>0</v>
          </cell>
          <cell r="H187">
            <v>0</v>
          </cell>
          <cell r="I187">
            <v>0</v>
          </cell>
          <cell r="J187">
            <v>0</v>
          </cell>
          <cell r="K187">
            <v>0</v>
          </cell>
          <cell r="M187" t="str">
            <v xml:space="preserve"> 1811-07-012</v>
          </cell>
          <cell r="N187" t="str">
            <v>Hama &amp; penyakit - Transportasi</v>
          </cell>
          <cell r="O187">
            <v>0</v>
          </cell>
          <cell r="Q187" t="str">
            <v xml:space="preserve"> 1811-07-012</v>
          </cell>
          <cell r="R187" t="str">
            <v>Hama &amp; penyakit - Transportasi</v>
          </cell>
          <cell r="S187">
            <v>0</v>
          </cell>
          <cell r="U187" t="str">
            <v xml:space="preserve"> 1811-07-012</v>
          </cell>
          <cell r="V187" t="str">
            <v>Hama &amp; penyakit - Transportasi</v>
          </cell>
          <cell r="W187">
            <v>0</v>
          </cell>
          <cell r="Y187" t="str">
            <v xml:space="preserve"> 1811-07-012</v>
          </cell>
          <cell r="Z187" t="str">
            <v>Hama &amp; penyakit - Transportasi</v>
          </cell>
          <cell r="AA187">
            <v>0</v>
          </cell>
          <cell r="AC187" t="str">
            <v xml:space="preserve"> 1811-07-012</v>
          </cell>
          <cell r="AD187" t="str">
            <v>Hama &amp; penyakit - Transportasi</v>
          </cell>
          <cell r="AE187">
            <v>0</v>
          </cell>
        </row>
        <row r="188">
          <cell r="B188" t="str">
            <v xml:space="preserve"> 1725-09-012</v>
          </cell>
          <cell r="C188" t="str">
            <v>Pembuatan Parit Sub</v>
          </cell>
          <cell r="D188">
            <v>0</v>
          </cell>
          <cell r="E188">
            <v>0</v>
          </cell>
          <cell r="F188">
            <v>0</v>
          </cell>
          <cell r="G188">
            <v>0</v>
          </cell>
          <cell r="H188">
            <v>0</v>
          </cell>
          <cell r="I188">
            <v>0</v>
          </cell>
          <cell r="J188">
            <v>0</v>
          </cell>
          <cell r="K188">
            <v>0</v>
          </cell>
          <cell r="M188" t="str">
            <v xml:space="preserve"> 1812-07-010</v>
          </cell>
          <cell r="N188" t="str">
            <v>Perawatan bibit - Tenaga Kerja</v>
          </cell>
          <cell r="O188">
            <v>0</v>
          </cell>
          <cell r="Q188" t="str">
            <v xml:space="preserve"> 1812-07-010</v>
          </cell>
          <cell r="R188" t="str">
            <v>Perawatan bibit - Tenaga Kerja</v>
          </cell>
          <cell r="S188">
            <v>0</v>
          </cell>
          <cell r="U188" t="str">
            <v xml:space="preserve"> 1812-07-010</v>
          </cell>
          <cell r="V188" t="str">
            <v>Perawatan bibit - Tenaga Kerja</v>
          </cell>
          <cell r="W188">
            <v>0</v>
          </cell>
          <cell r="Y188" t="str">
            <v xml:space="preserve"> 1812-07-010</v>
          </cell>
          <cell r="Z188" t="str">
            <v>Perawatan bibit - Tenaga Kerja</v>
          </cell>
          <cell r="AA188">
            <v>0</v>
          </cell>
          <cell r="AC188" t="str">
            <v xml:space="preserve"> 1812-07-010</v>
          </cell>
          <cell r="AD188" t="str">
            <v>Perawatan bibit - Tenaga Kerja</v>
          </cell>
          <cell r="AE188">
            <v>0</v>
          </cell>
        </row>
        <row r="189">
          <cell r="B189" t="str">
            <v xml:space="preserve"> 1725-09-013</v>
          </cell>
          <cell r="C189" t="str">
            <v>Perawatan Parit Sub</v>
          </cell>
          <cell r="D189">
            <v>0</v>
          </cell>
          <cell r="E189">
            <v>0</v>
          </cell>
          <cell r="F189">
            <v>0</v>
          </cell>
          <cell r="G189">
            <v>0</v>
          </cell>
          <cell r="H189">
            <v>0</v>
          </cell>
          <cell r="I189">
            <v>0</v>
          </cell>
          <cell r="J189">
            <v>0</v>
          </cell>
          <cell r="K189">
            <v>0</v>
          </cell>
          <cell r="M189" t="str">
            <v xml:space="preserve"> 1812-07-011</v>
          </cell>
          <cell r="N189" t="str">
            <v>Perawatan Jalan bibitan</v>
          </cell>
          <cell r="O189">
            <v>0</v>
          </cell>
          <cell r="Q189" t="str">
            <v xml:space="preserve"> 1812-07-011</v>
          </cell>
          <cell r="R189" t="str">
            <v>Perawatan Jalan bibitan</v>
          </cell>
          <cell r="S189">
            <v>0</v>
          </cell>
          <cell r="U189" t="str">
            <v xml:space="preserve"> 1812-07-011</v>
          </cell>
          <cell r="V189" t="str">
            <v>Perawatan Jalan bibitan</v>
          </cell>
          <cell r="W189">
            <v>0</v>
          </cell>
          <cell r="Y189" t="str">
            <v xml:space="preserve"> 1812-07-011</v>
          </cell>
          <cell r="Z189" t="str">
            <v>Perawatan Jalan bibitan</v>
          </cell>
          <cell r="AA189">
            <v>0</v>
          </cell>
          <cell r="AC189" t="str">
            <v xml:space="preserve"> 1812-07-011</v>
          </cell>
          <cell r="AD189" t="str">
            <v>Perawatan Jalan bibitan</v>
          </cell>
          <cell r="AE189">
            <v>0</v>
          </cell>
        </row>
        <row r="190">
          <cell r="B190" t="str">
            <v xml:space="preserve"> 1725-09-014</v>
          </cell>
          <cell r="C190" t="str">
            <v>Pembuatan Parit dalam Tanaman</v>
          </cell>
          <cell r="D190">
            <v>0</v>
          </cell>
          <cell r="E190">
            <v>0</v>
          </cell>
          <cell r="F190">
            <v>0</v>
          </cell>
          <cell r="G190">
            <v>0</v>
          </cell>
          <cell r="H190">
            <v>0</v>
          </cell>
          <cell r="I190">
            <v>0</v>
          </cell>
          <cell r="J190">
            <v>0</v>
          </cell>
          <cell r="K190">
            <v>0</v>
          </cell>
          <cell r="M190" t="str">
            <v xml:space="preserve"> 1812-07-012</v>
          </cell>
          <cell r="N190" t="str">
            <v>Perawatan Parit bibitan</v>
          </cell>
          <cell r="O190">
            <v>0</v>
          </cell>
          <cell r="Q190" t="str">
            <v xml:space="preserve"> 1812-07-012</v>
          </cell>
          <cell r="R190" t="str">
            <v>Perawatan Parit bibitan</v>
          </cell>
          <cell r="S190">
            <v>0</v>
          </cell>
          <cell r="U190" t="str">
            <v xml:space="preserve"> 1812-07-012</v>
          </cell>
          <cell r="V190" t="str">
            <v>Perawatan Parit bibitan</v>
          </cell>
          <cell r="W190">
            <v>0</v>
          </cell>
          <cell r="Y190" t="str">
            <v xml:space="preserve"> 1812-07-012</v>
          </cell>
          <cell r="Z190" t="str">
            <v>Perawatan Parit bibitan</v>
          </cell>
          <cell r="AA190">
            <v>0</v>
          </cell>
          <cell r="AC190" t="str">
            <v xml:space="preserve"> 1812-07-012</v>
          </cell>
          <cell r="AD190" t="str">
            <v>Perawatan Parit bibitan</v>
          </cell>
          <cell r="AE190">
            <v>0</v>
          </cell>
        </row>
        <row r="191">
          <cell r="B191" t="str">
            <v xml:space="preserve"> 1725-09-015</v>
          </cell>
          <cell r="C191" t="str">
            <v>Perawatan Parit dalam Tanaman</v>
          </cell>
          <cell r="D191">
            <v>0</v>
          </cell>
          <cell r="E191">
            <v>0</v>
          </cell>
          <cell r="F191">
            <v>0</v>
          </cell>
          <cell r="G191">
            <v>0</v>
          </cell>
          <cell r="H191">
            <v>0</v>
          </cell>
          <cell r="I191">
            <v>0</v>
          </cell>
          <cell r="J191">
            <v>0</v>
          </cell>
          <cell r="K191">
            <v>0</v>
          </cell>
          <cell r="M191" t="str">
            <v xml:space="preserve"> 1812-07-013</v>
          </cell>
          <cell r="N191" t="str">
            <v>Perawatan bibit - Transportasi</v>
          </cell>
          <cell r="O191">
            <v>0</v>
          </cell>
          <cell r="Q191" t="str">
            <v xml:space="preserve"> 1812-07-013</v>
          </cell>
          <cell r="R191" t="str">
            <v>Perawatan bibit - Transportasi</v>
          </cell>
          <cell r="S191">
            <v>0</v>
          </cell>
          <cell r="U191" t="str">
            <v xml:space="preserve"> 1812-07-013</v>
          </cell>
          <cell r="V191" t="str">
            <v>Perawatan bibit - Transportasi</v>
          </cell>
          <cell r="W191">
            <v>0</v>
          </cell>
          <cell r="Y191" t="str">
            <v xml:space="preserve"> 1812-07-013</v>
          </cell>
          <cell r="Z191" t="str">
            <v>Perawatan bibit - Transportasi</v>
          </cell>
          <cell r="AA191">
            <v>0</v>
          </cell>
          <cell r="AC191" t="str">
            <v xml:space="preserve"> 1812-07-013</v>
          </cell>
          <cell r="AD191" t="str">
            <v>Perawatan bibit - Transportasi</v>
          </cell>
          <cell r="AE191">
            <v>0</v>
          </cell>
        </row>
        <row r="192">
          <cell r="B192" t="str">
            <v xml:space="preserve"> 1725-09-016</v>
          </cell>
          <cell r="C192" t="str">
            <v>Parit - Tenaga Kerja</v>
          </cell>
          <cell r="D192">
            <v>0</v>
          </cell>
          <cell r="E192">
            <v>0</v>
          </cell>
          <cell r="F192">
            <v>0</v>
          </cell>
          <cell r="G192">
            <v>0</v>
          </cell>
          <cell r="H192">
            <v>0</v>
          </cell>
          <cell r="I192">
            <v>0</v>
          </cell>
          <cell r="J192">
            <v>0</v>
          </cell>
          <cell r="K192">
            <v>0</v>
          </cell>
          <cell r="M192" t="str">
            <v xml:space="preserve"> 1812-07-014</v>
          </cell>
          <cell r="N192" t="str">
            <v>Perawatan bibit - Keamanan</v>
          </cell>
          <cell r="O192">
            <v>0</v>
          </cell>
          <cell r="Q192" t="str">
            <v xml:space="preserve"> 1812-07-014</v>
          </cell>
          <cell r="R192" t="str">
            <v>Perawatan bibit - Keamanan</v>
          </cell>
          <cell r="S192">
            <v>0</v>
          </cell>
          <cell r="U192" t="str">
            <v xml:space="preserve"> 1812-07-014</v>
          </cell>
          <cell r="V192" t="str">
            <v>Perawatan bibit - Keamanan</v>
          </cell>
          <cell r="W192">
            <v>0</v>
          </cell>
          <cell r="Y192" t="str">
            <v xml:space="preserve"> 1812-07-014</v>
          </cell>
          <cell r="Z192" t="str">
            <v>Perawatan bibit - Keamanan</v>
          </cell>
          <cell r="AA192">
            <v>0</v>
          </cell>
          <cell r="AC192" t="str">
            <v xml:space="preserve"> 1812-07-014</v>
          </cell>
          <cell r="AD192" t="str">
            <v>Perawatan bibit - Keamanan</v>
          </cell>
          <cell r="AE192">
            <v>0</v>
          </cell>
        </row>
        <row r="193">
          <cell r="B193" t="str">
            <v xml:space="preserve"> 1725-09-017</v>
          </cell>
          <cell r="C193" t="str">
            <v>Pait - Transportasi</v>
          </cell>
          <cell r="D193">
            <v>0</v>
          </cell>
          <cell r="E193">
            <v>0</v>
          </cell>
          <cell r="F193">
            <v>0</v>
          </cell>
          <cell r="G193">
            <v>0</v>
          </cell>
          <cell r="H193">
            <v>0</v>
          </cell>
          <cell r="I193">
            <v>0</v>
          </cell>
          <cell r="J193">
            <v>0</v>
          </cell>
          <cell r="K193">
            <v>0</v>
          </cell>
          <cell r="M193" t="str">
            <v xml:space="preserve"> 1813-07-010</v>
          </cell>
          <cell r="N193" t="str">
            <v>Sensus Bibit - Tenaga Kerja</v>
          </cell>
          <cell r="O193">
            <v>0</v>
          </cell>
          <cell r="Q193" t="str">
            <v xml:space="preserve"> 1813-07-010</v>
          </cell>
          <cell r="R193" t="str">
            <v>Sensus Bibit - Tenaga Kerja</v>
          </cell>
          <cell r="S193">
            <v>0</v>
          </cell>
          <cell r="U193" t="str">
            <v xml:space="preserve"> 1813-07-010</v>
          </cell>
          <cell r="V193" t="str">
            <v>Sensus Bibit - Tenaga Kerja</v>
          </cell>
          <cell r="W193">
            <v>0</v>
          </cell>
          <cell r="Y193" t="str">
            <v xml:space="preserve"> 1813-07-010</v>
          </cell>
          <cell r="Z193" t="str">
            <v>Sensus Bibit - Tenaga Kerja</v>
          </cell>
          <cell r="AA193">
            <v>0</v>
          </cell>
          <cell r="AC193" t="str">
            <v xml:space="preserve"> 1813-07-010</v>
          </cell>
          <cell r="AD193" t="str">
            <v>Sensus Bibit - Tenaga Kerja</v>
          </cell>
          <cell r="AE193">
            <v>0</v>
          </cell>
        </row>
        <row r="194">
          <cell r="B194" t="str">
            <v xml:space="preserve"> 1726-09-010</v>
          </cell>
          <cell r="C194" t="str">
            <v>Pembuatan Teras</v>
          </cell>
          <cell r="D194">
            <v>0</v>
          </cell>
          <cell r="E194">
            <v>0</v>
          </cell>
          <cell r="F194">
            <v>0</v>
          </cell>
          <cell r="G194">
            <v>0</v>
          </cell>
          <cell r="H194">
            <v>0</v>
          </cell>
          <cell r="I194">
            <v>0</v>
          </cell>
          <cell r="J194">
            <v>0</v>
          </cell>
          <cell r="K194">
            <v>0</v>
          </cell>
          <cell r="M194" t="str">
            <v xml:space="preserve"> 1813-07-011</v>
          </cell>
          <cell r="N194" t="str">
            <v>Peralatan sensus bibit</v>
          </cell>
          <cell r="O194">
            <v>0</v>
          </cell>
          <cell r="Q194" t="str">
            <v xml:space="preserve"> 1813-07-011</v>
          </cell>
          <cell r="R194" t="str">
            <v>Peralatan sensus bibit</v>
          </cell>
          <cell r="S194">
            <v>0</v>
          </cell>
          <cell r="U194" t="str">
            <v xml:space="preserve"> 1813-07-011</v>
          </cell>
          <cell r="V194" t="str">
            <v>Peralatan sensus bibit</v>
          </cell>
          <cell r="W194">
            <v>0</v>
          </cell>
          <cell r="Y194" t="str">
            <v xml:space="preserve"> 1813-07-011</v>
          </cell>
          <cell r="Z194" t="str">
            <v>Peralatan sensus bibit</v>
          </cell>
          <cell r="AA194">
            <v>0</v>
          </cell>
          <cell r="AC194" t="str">
            <v xml:space="preserve"> 1813-07-011</v>
          </cell>
          <cell r="AD194" t="str">
            <v>Peralatan sensus bibit</v>
          </cell>
          <cell r="AE194">
            <v>0</v>
          </cell>
        </row>
        <row r="195">
          <cell r="B195" t="str">
            <v xml:space="preserve"> 1726-09-011</v>
          </cell>
          <cell r="C195" t="str">
            <v>Perawatan Teras</v>
          </cell>
          <cell r="D195">
            <v>0</v>
          </cell>
          <cell r="E195">
            <v>0</v>
          </cell>
          <cell r="F195">
            <v>0</v>
          </cell>
          <cell r="G195">
            <v>0</v>
          </cell>
          <cell r="H195">
            <v>0</v>
          </cell>
          <cell r="I195">
            <v>0</v>
          </cell>
          <cell r="J195">
            <v>0</v>
          </cell>
          <cell r="K195">
            <v>0</v>
          </cell>
          <cell r="M195" t="str">
            <v xml:space="preserve"> 1814-07-010</v>
          </cell>
          <cell r="N195" t="str">
            <v>Seleksi bibit - Tenaga Kerja</v>
          </cell>
          <cell r="O195">
            <v>0</v>
          </cell>
          <cell r="Q195" t="str">
            <v xml:space="preserve"> 1814-07-010</v>
          </cell>
          <cell r="R195" t="str">
            <v>Seleksi bibit - Tenaga Kerja</v>
          </cell>
          <cell r="S195">
            <v>0</v>
          </cell>
          <cell r="U195" t="str">
            <v xml:space="preserve"> 1814-07-010</v>
          </cell>
          <cell r="V195" t="str">
            <v>Seleksi bibit - Tenaga Kerja</v>
          </cell>
          <cell r="W195">
            <v>0</v>
          </cell>
          <cell r="Y195" t="str">
            <v xml:space="preserve"> 1814-07-010</v>
          </cell>
          <cell r="Z195" t="str">
            <v>Seleksi bibit - Tenaga Kerja</v>
          </cell>
          <cell r="AA195">
            <v>0</v>
          </cell>
          <cell r="AC195" t="str">
            <v xml:space="preserve"> 1814-07-010</v>
          </cell>
          <cell r="AD195" t="str">
            <v>Seleksi bibit - Tenaga Kerja</v>
          </cell>
          <cell r="AE195">
            <v>0</v>
          </cell>
        </row>
        <row r="196">
          <cell r="B196" t="str">
            <v xml:space="preserve"> 1726-09-012</v>
          </cell>
          <cell r="C196" t="str">
            <v>Pembuatan Tapak Kuda</v>
          </cell>
          <cell r="D196">
            <v>0</v>
          </cell>
          <cell r="E196">
            <v>0</v>
          </cell>
          <cell r="F196">
            <v>0</v>
          </cell>
          <cell r="G196">
            <v>0</v>
          </cell>
          <cell r="H196">
            <v>0</v>
          </cell>
          <cell r="I196">
            <v>0</v>
          </cell>
          <cell r="J196">
            <v>0</v>
          </cell>
          <cell r="K196">
            <v>0</v>
          </cell>
          <cell r="M196" t="str">
            <v xml:space="preserve"> 1814-07-011</v>
          </cell>
          <cell r="N196" t="str">
            <v>Seleksi bibit - Transportasi</v>
          </cell>
          <cell r="O196">
            <v>0</v>
          </cell>
          <cell r="Q196" t="str">
            <v xml:space="preserve"> 1814-07-011</v>
          </cell>
          <cell r="R196" t="str">
            <v>Seleksi bibit - Transportasi</v>
          </cell>
          <cell r="S196">
            <v>0</v>
          </cell>
          <cell r="U196" t="str">
            <v xml:space="preserve"> 1814-07-011</v>
          </cell>
          <cell r="V196" t="str">
            <v>Seleksi bibit - Transportasi</v>
          </cell>
          <cell r="W196">
            <v>0</v>
          </cell>
          <cell r="Y196" t="str">
            <v xml:space="preserve"> 1814-07-011</v>
          </cell>
          <cell r="Z196" t="str">
            <v>Seleksi bibit - Transportasi</v>
          </cell>
          <cell r="AA196">
            <v>0</v>
          </cell>
          <cell r="AC196" t="str">
            <v xml:space="preserve"> 1814-07-011</v>
          </cell>
          <cell r="AD196" t="str">
            <v>Seleksi bibit - Transportasi</v>
          </cell>
          <cell r="AE196">
            <v>0</v>
          </cell>
        </row>
        <row r="197">
          <cell r="B197" t="str">
            <v xml:space="preserve"> 1726-09-013</v>
          </cell>
          <cell r="C197" t="str">
            <v>Pembuatan Tapak Timbun</v>
          </cell>
          <cell r="D197">
            <v>0</v>
          </cell>
          <cell r="E197">
            <v>0</v>
          </cell>
          <cell r="F197">
            <v>0</v>
          </cell>
          <cell r="G197">
            <v>0</v>
          </cell>
          <cell r="H197">
            <v>0</v>
          </cell>
          <cell r="I197">
            <v>0</v>
          </cell>
          <cell r="J197">
            <v>0</v>
          </cell>
          <cell r="K197">
            <v>0</v>
          </cell>
          <cell r="M197" t="str">
            <v xml:space="preserve"> 1815-07-010</v>
          </cell>
          <cell r="N197" t="str">
            <v>Pindah tanam - Tenaga Kerja</v>
          </cell>
          <cell r="O197">
            <v>0</v>
          </cell>
          <cell r="Q197" t="str">
            <v xml:space="preserve"> 1815-07-010</v>
          </cell>
          <cell r="R197" t="str">
            <v>Pindah tanam - Tenaga Kerja</v>
          </cell>
          <cell r="S197">
            <v>0</v>
          </cell>
          <cell r="U197" t="str">
            <v xml:space="preserve"> 1815-07-010</v>
          </cell>
          <cell r="V197" t="str">
            <v>Pindah tanam - Tenaga Kerja</v>
          </cell>
          <cell r="W197">
            <v>0</v>
          </cell>
          <cell r="Y197" t="str">
            <v xml:space="preserve"> 1815-07-010</v>
          </cell>
          <cell r="Z197" t="str">
            <v>Pindah tanam - Tenaga Kerja</v>
          </cell>
          <cell r="AA197">
            <v>0</v>
          </cell>
          <cell r="AC197" t="str">
            <v xml:space="preserve"> 1815-07-010</v>
          </cell>
          <cell r="AD197" t="str">
            <v>Pindah tanam - Tenaga Kerja</v>
          </cell>
          <cell r="AE197">
            <v>0</v>
          </cell>
        </row>
        <row r="198">
          <cell r="B198" t="str">
            <v xml:space="preserve"> 1726-09-014</v>
          </cell>
          <cell r="C198" t="str">
            <v>Dongkel Anak Kayu</v>
          </cell>
          <cell r="D198">
            <v>0</v>
          </cell>
          <cell r="E198">
            <v>0</v>
          </cell>
          <cell r="F198">
            <v>0</v>
          </cell>
          <cell r="G198">
            <v>0</v>
          </cell>
          <cell r="H198">
            <v>0</v>
          </cell>
          <cell r="I198">
            <v>0</v>
          </cell>
          <cell r="J198">
            <v>0</v>
          </cell>
          <cell r="K198">
            <v>0</v>
          </cell>
          <cell r="M198" t="str">
            <v xml:space="preserve"> 1815-07-011</v>
          </cell>
          <cell r="N198" t="str">
            <v>Pindah tanam - Transportasi</v>
          </cell>
          <cell r="O198">
            <v>0</v>
          </cell>
          <cell r="Q198" t="str">
            <v xml:space="preserve"> 1815-07-011</v>
          </cell>
          <cell r="R198" t="str">
            <v>Pindah tanam - Transportasi</v>
          </cell>
          <cell r="S198">
            <v>0</v>
          </cell>
          <cell r="U198" t="str">
            <v xml:space="preserve"> 1815-07-011</v>
          </cell>
          <cell r="V198" t="str">
            <v>Pindah tanam - Transportasi</v>
          </cell>
          <cell r="W198">
            <v>0</v>
          </cell>
          <cell r="Y198" t="str">
            <v xml:space="preserve"> 1815-07-011</v>
          </cell>
          <cell r="Z198" t="str">
            <v>Pindah tanam - Transportasi</v>
          </cell>
          <cell r="AA198">
            <v>0</v>
          </cell>
          <cell r="AC198" t="str">
            <v xml:space="preserve"> 1815-07-011</v>
          </cell>
          <cell r="AD198" t="str">
            <v>Pindah tanam - Transportasi</v>
          </cell>
          <cell r="AE198">
            <v>0</v>
          </cell>
        </row>
        <row r="199">
          <cell r="B199" t="str">
            <v xml:space="preserve"> 1727-09-010</v>
          </cell>
          <cell r="C199" t="str">
            <v>Penanaman - Tenaga Kerja</v>
          </cell>
          <cell r="D199">
            <v>0</v>
          </cell>
          <cell r="E199">
            <v>0</v>
          </cell>
          <cell r="F199">
            <v>0</v>
          </cell>
          <cell r="G199">
            <v>0</v>
          </cell>
          <cell r="H199">
            <v>0</v>
          </cell>
          <cell r="I199">
            <v>0</v>
          </cell>
          <cell r="J199">
            <v>0</v>
          </cell>
          <cell r="K199">
            <v>0</v>
          </cell>
          <cell r="M199" t="str">
            <v xml:space="preserve"> 1816-07-010</v>
          </cell>
          <cell r="N199" t="str">
            <v>Transfer Lapangan - Tenaga Kerja</v>
          </cell>
          <cell r="O199">
            <v>0</v>
          </cell>
          <cell r="Q199" t="str">
            <v xml:space="preserve"> 1816-07-010</v>
          </cell>
          <cell r="R199" t="str">
            <v>Transfer Lapangan - Tenaga Kerja</v>
          </cell>
          <cell r="S199">
            <v>0</v>
          </cell>
          <cell r="U199" t="str">
            <v xml:space="preserve"> 1816-07-010</v>
          </cell>
          <cell r="V199" t="str">
            <v>Transfer Lapangan - Tenaga Kerja</v>
          </cell>
          <cell r="W199">
            <v>0</v>
          </cell>
          <cell r="Y199" t="str">
            <v xml:space="preserve"> 1816-07-010</v>
          </cell>
          <cell r="Z199" t="str">
            <v>Transfer Lapangan - Tenaga Kerja</v>
          </cell>
          <cell r="AA199">
            <v>0</v>
          </cell>
          <cell r="AC199" t="str">
            <v xml:space="preserve"> 1816-07-010</v>
          </cell>
          <cell r="AD199" t="str">
            <v>Transfer Lapangan - Tenaga Kerja</v>
          </cell>
          <cell r="AE199">
            <v>0</v>
          </cell>
        </row>
        <row r="200">
          <cell r="B200" t="str">
            <v xml:space="preserve"> 1727-09-011</v>
          </cell>
          <cell r="C200" t="str">
            <v>Penanaman - Bibit</v>
          </cell>
          <cell r="D200">
            <v>0</v>
          </cell>
          <cell r="E200">
            <v>0</v>
          </cell>
          <cell r="F200">
            <v>0</v>
          </cell>
          <cell r="G200">
            <v>0</v>
          </cell>
          <cell r="H200">
            <v>0</v>
          </cell>
          <cell r="I200">
            <v>0</v>
          </cell>
          <cell r="J200">
            <v>0</v>
          </cell>
          <cell r="K200">
            <v>0</v>
          </cell>
          <cell r="M200" t="str">
            <v xml:space="preserve"> 1821-08-010</v>
          </cell>
          <cell r="N200" t="str">
            <v>Pembukaan Lahan - Alat Berat</v>
          </cell>
          <cell r="O200">
            <v>0</v>
          </cell>
          <cell r="Q200" t="str">
            <v xml:space="preserve"> 1821-08-010</v>
          </cell>
          <cell r="R200" t="str">
            <v>Pembukaan Lahan - Alat Berat</v>
          </cell>
          <cell r="S200">
            <v>0</v>
          </cell>
          <cell r="U200" t="str">
            <v xml:space="preserve"> 1821-08-010</v>
          </cell>
          <cell r="V200" t="str">
            <v>Pembukaan Lahan - Alat Berat</v>
          </cell>
          <cell r="W200">
            <v>0</v>
          </cell>
          <cell r="Y200" t="str">
            <v xml:space="preserve"> 1821-08-010</v>
          </cell>
          <cell r="Z200" t="str">
            <v>Pembukaan Lahan - Alat Berat</v>
          </cell>
          <cell r="AA200">
            <v>0</v>
          </cell>
          <cell r="AC200" t="str">
            <v xml:space="preserve"> 1821-08-010</v>
          </cell>
          <cell r="AD200" t="str">
            <v>Pembukaan Lahan - Alat Berat</v>
          </cell>
          <cell r="AE200">
            <v>0</v>
          </cell>
        </row>
        <row r="201">
          <cell r="B201" t="str">
            <v xml:space="preserve"> 1727-09-012</v>
          </cell>
          <cell r="C201" t="str">
            <v>Penanaman - Pupuk</v>
          </cell>
          <cell r="D201">
            <v>0</v>
          </cell>
          <cell r="E201">
            <v>0</v>
          </cell>
          <cell r="F201">
            <v>0</v>
          </cell>
          <cell r="G201">
            <v>0</v>
          </cell>
          <cell r="H201">
            <v>0</v>
          </cell>
          <cell r="I201">
            <v>0</v>
          </cell>
          <cell r="J201">
            <v>0</v>
          </cell>
          <cell r="K201">
            <v>0</v>
          </cell>
          <cell r="M201" t="str">
            <v xml:space="preserve"> 1821-08-011</v>
          </cell>
          <cell r="N201" t="str">
            <v>Pembukaan Lahan - Manual</v>
          </cell>
          <cell r="O201">
            <v>0</v>
          </cell>
          <cell r="Q201" t="str">
            <v xml:space="preserve"> 1821-08-011</v>
          </cell>
          <cell r="R201" t="str">
            <v>Pembukaan Lahan - Manual</v>
          </cell>
          <cell r="S201">
            <v>0</v>
          </cell>
          <cell r="U201" t="str">
            <v xml:space="preserve"> 1821-08-011</v>
          </cell>
          <cell r="V201" t="str">
            <v>Pembukaan Lahan - Manual</v>
          </cell>
          <cell r="W201">
            <v>0</v>
          </cell>
          <cell r="Y201" t="str">
            <v xml:space="preserve"> 1821-08-011</v>
          </cell>
          <cell r="Z201" t="str">
            <v>Pembukaan Lahan - Manual</v>
          </cell>
          <cell r="AA201">
            <v>0</v>
          </cell>
          <cell r="AC201" t="str">
            <v xml:space="preserve"> 1821-08-011</v>
          </cell>
          <cell r="AD201" t="str">
            <v>Pembukaan Lahan - Manual</v>
          </cell>
          <cell r="AE201">
            <v>0</v>
          </cell>
        </row>
        <row r="202">
          <cell r="B202" t="str">
            <v xml:space="preserve"> 1727-09-013</v>
          </cell>
          <cell r="C202" t="str">
            <v>Penanaman - Transportasi</v>
          </cell>
          <cell r="D202">
            <v>0</v>
          </cell>
          <cell r="E202">
            <v>0</v>
          </cell>
          <cell r="F202">
            <v>0</v>
          </cell>
          <cell r="G202">
            <v>0</v>
          </cell>
          <cell r="H202">
            <v>0</v>
          </cell>
          <cell r="I202">
            <v>0</v>
          </cell>
          <cell r="J202">
            <v>0</v>
          </cell>
          <cell r="K202">
            <v>0</v>
          </cell>
          <cell r="M202" t="str">
            <v xml:space="preserve"> 1821-08-012</v>
          </cell>
          <cell r="N202" t="str">
            <v>Pembukaan Lahan - Tenaga Kerja</v>
          </cell>
          <cell r="O202">
            <v>0</v>
          </cell>
          <cell r="Q202" t="str">
            <v xml:space="preserve"> 1821-08-012</v>
          </cell>
          <cell r="R202" t="str">
            <v>Pembukaan Lahan - Tenaga Kerja</v>
          </cell>
          <cell r="S202">
            <v>0</v>
          </cell>
          <cell r="U202" t="str">
            <v xml:space="preserve"> 1821-08-012</v>
          </cell>
          <cell r="V202" t="str">
            <v>Pembukaan Lahan - Tenaga Kerja</v>
          </cell>
          <cell r="W202">
            <v>0</v>
          </cell>
          <cell r="Y202" t="str">
            <v xml:space="preserve"> 1821-08-012</v>
          </cell>
          <cell r="Z202" t="str">
            <v>Pembukaan Lahan - Tenaga Kerja</v>
          </cell>
          <cell r="AA202">
            <v>0</v>
          </cell>
          <cell r="AC202" t="str">
            <v xml:space="preserve"> 1821-08-012</v>
          </cell>
          <cell r="AD202" t="str">
            <v>Pembukaan Lahan - Tenaga Kerja</v>
          </cell>
          <cell r="AE202">
            <v>0</v>
          </cell>
        </row>
        <row r="203">
          <cell r="B203" t="str">
            <v xml:space="preserve"> 1727-09-014</v>
          </cell>
          <cell r="C203" t="str">
            <v>Penanaman - Peralatan</v>
          </cell>
          <cell r="D203">
            <v>0</v>
          </cell>
          <cell r="E203">
            <v>0</v>
          </cell>
          <cell r="F203">
            <v>0</v>
          </cell>
          <cell r="G203">
            <v>0</v>
          </cell>
          <cell r="H203">
            <v>0</v>
          </cell>
          <cell r="I203">
            <v>0</v>
          </cell>
          <cell r="J203">
            <v>0</v>
          </cell>
          <cell r="K203">
            <v>0</v>
          </cell>
          <cell r="M203" t="str">
            <v xml:space="preserve"> 1821-08-013</v>
          </cell>
          <cell r="N203" t="str">
            <v>Pembukaan Lahan - Transportasi</v>
          </cell>
          <cell r="O203">
            <v>0</v>
          </cell>
          <cell r="Q203" t="str">
            <v xml:space="preserve"> 1821-08-013</v>
          </cell>
          <cell r="R203" t="str">
            <v>Pembukaan Lahan - Transportasi</v>
          </cell>
          <cell r="S203">
            <v>0</v>
          </cell>
          <cell r="U203" t="str">
            <v xml:space="preserve"> 1821-08-013</v>
          </cell>
          <cell r="V203" t="str">
            <v>Pembukaan Lahan - Transportasi</v>
          </cell>
          <cell r="W203">
            <v>0</v>
          </cell>
          <cell r="Y203" t="str">
            <v xml:space="preserve"> 1821-08-013</v>
          </cell>
          <cell r="Z203" t="str">
            <v>Pembukaan Lahan - Transportasi</v>
          </cell>
          <cell r="AA203">
            <v>0</v>
          </cell>
          <cell r="AC203" t="str">
            <v xml:space="preserve"> 1821-08-013</v>
          </cell>
          <cell r="AD203" t="str">
            <v>Pembukaan Lahan - Transportasi</v>
          </cell>
          <cell r="AE203">
            <v>0</v>
          </cell>
        </row>
        <row r="204">
          <cell r="B204" t="str">
            <v xml:space="preserve"> 1728-09-010</v>
          </cell>
          <cell r="C204" t="str">
            <v>Kacangan - Benih</v>
          </cell>
          <cell r="D204">
            <v>0</v>
          </cell>
          <cell r="E204">
            <v>0</v>
          </cell>
          <cell r="F204">
            <v>0</v>
          </cell>
          <cell r="G204">
            <v>0</v>
          </cell>
          <cell r="H204">
            <v>0</v>
          </cell>
          <cell r="I204">
            <v>0</v>
          </cell>
          <cell r="J204">
            <v>0</v>
          </cell>
          <cell r="K204">
            <v>0</v>
          </cell>
          <cell r="M204" t="str">
            <v xml:space="preserve"> 1822-08-010</v>
          </cell>
          <cell r="N204" t="str">
            <v>Penyiapan Lahan - Leveling</v>
          </cell>
          <cell r="O204">
            <v>0</v>
          </cell>
          <cell r="Q204" t="str">
            <v xml:space="preserve"> 1822-08-010</v>
          </cell>
          <cell r="R204" t="str">
            <v>Penyiapan Lahan - Leveling</v>
          </cell>
          <cell r="S204">
            <v>0</v>
          </cell>
          <cell r="U204" t="str">
            <v xml:space="preserve"> 1822-08-010</v>
          </cell>
          <cell r="V204" t="str">
            <v>Penyiapan Lahan - Leveling</v>
          </cell>
          <cell r="W204">
            <v>0</v>
          </cell>
          <cell r="Y204" t="str">
            <v xml:space="preserve"> 1822-08-010</v>
          </cell>
          <cell r="Z204" t="str">
            <v>Penyiapan Lahan - Leveling</v>
          </cell>
          <cell r="AA204">
            <v>0</v>
          </cell>
          <cell r="AC204" t="str">
            <v xml:space="preserve"> 1822-08-010</v>
          </cell>
          <cell r="AD204" t="str">
            <v>Penyiapan Lahan - Leveling</v>
          </cell>
          <cell r="AE204">
            <v>0</v>
          </cell>
        </row>
        <row r="205">
          <cell r="B205" t="str">
            <v xml:space="preserve"> 1728-09-011</v>
          </cell>
          <cell r="C205" t="str">
            <v>Kacangan - Pupuk</v>
          </cell>
          <cell r="D205">
            <v>0</v>
          </cell>
          <cell r="E205">
            <v>0</v>
          </cell>
          <cell r="F205">
            <v>0</v>
          </cell>
          <cell r="G205">
            <v>0</v>
          </cell>
          <cell r="H205">
            <v>0</v>
          </cell>
          <cell r="I205">
            <v>0</v>
          </cell>
          <cell r="J205">
            <v>0</v>
          </cell>
          <cell r="K205">
            <v>0</v>
          </cell>
          <cell r="M205" t="str">
            <v xml:space="preserve"> 1822-08-011</v>
          </cell>
          <cell r="N205" t="str">
            <v>Penyiapan lahan - Jalan</v>
          </cell>
          <cell r="O205">
            <v>0</v>
          </cell>
          <cell r="Q205" t="str">
            <v xml:space="preserve"> 1822-08-011</v>
          </cell>
          <cell r="R205" t="str">
            <v>Penyiapan lahan - Jalan</v>
          </cell>
          <cell r="S205">
            <v>0</v>
          </cell>
          <cell r="U205" t="str">
            <v xml:space="preserve"> 1822-08-011</v>
          </cell>
          <cell r="V205" t="str">
            <v>Penyiapan lahan - Jalan</v>
          </cell>
          <cell r="W205">
            <v>0</v>
          </cell>
          <cell r="Y205" t="str">
            <v xml:space="preserve"> 1822-08-011</v>
          </cell>
          <cell r="Z205" t="str">
            <v>Penyiapan lahan - Jalan</v>
          </cell>
          <cell r="AA205">
            <v>0</v>
          </cell>
          <cell r="AC205" t="str">
            <v xml:space="preserve"> 1822-08-011</v>
          </cell>
          <cell r="AD205" t="str">
            <v>Penyiapan lahan - Jalan</v>
          </cell>
          <cell r="AE205">
            <v>0</v>
          </cell>
        </row>
        <row r="206">
          <cell r="B206" t="str">
            <v xml:space="preserve"> 1728-09-012</v>
          </cell>
          <cell r="C206" t="str">
            <v>Kacangan - Hama &amp; Penyakit</v>
          </cell>
          <cell r="D206">
            <v>0</v>
          </cell>
          <cell r="E206">
            <v>0</v>
          </cell>
          <cell r="F206">
            <v>0</v>
          </cell>
          <cell r="G206">
            <v>0</v>
          </cell>
          <cell r="H206">
            <v>0</v>
          </cell>
          <cell r="I206">
            <v>0</v>
          </cell>
          <cell r="J206">
            <v>0</v>
          </cell>
          <cell r="K206">
            <v>0</v>
          </cell>
          <cell r="M206" t="str">
            <v xml:space="preserve"> 1822-08-012</v>
          </cell>
          <cell r="N206" t="str">
            <v>Penyiapan Lahan - Parit</v>
          </cell>
          <cell r="O206">
            <v>0</v>
          </cell>
          <cell r="Q206" t="str">
            <v xml:space="preserve"> 1822-08-012</v>
          </cell>
          <cell r="R206" t="str">
            <v>Penyiapan Lahan - Parit</v>
          </cell>
          <cell r="S206">
            <v>0</v>
          </cell>
          <cell r="U206" t="str">
            <v xml:space="preserve"> 1822-08-012</v>
          </cell>
          <cell r="V206" t="str">
            <v>Penyiapan Lahan - Parit</v>
          </cell>
          <cell r="W206">
            <v>0</v>
          </cell>
          <cell r="Y206" t="str">
            <v xml:space="preserve"> 1822-08-012</v>
          </cell>
          <cell r="Z206" t="str">
            <v>Penyiapan Lahan - Parit</v>
          </cell>
          <cell r="AA206">
            <v>0</v>
          </cell>
          <cell r="AC206" t="str">
            <v xml:space="preserve"> 1822-08-012</v>
          </cell>
          <cell r="AD206" t="str">
            <v>Penyiapan Lahan - Parit</v>
          </cell>
          <cell r="AE206">
            <v>0</v>
          </cell>
        </row>
        <row r="207">
          <cell r="B207" t="str">
            <v xml:space="preserve"> 1728-09-013</v>
          </cell>
          <cell r="C207" t="str">
            <v>Kacangan - Tenaga Kerja</v>
          </cell>
          <cell r="D207">
            <v>0</v>
          </cell>
          <cell r="E207">
            <v>0</v>
          </cell>
          <cell r="F207">
            <v>0</v>
          </cell>
          <cell r="G207">
            <v>0</v>
          </cell>
          <cell r="H207">
            <v>0</v>
          </cell>
          <cell r="I207">
            <v>0</v>
          </cell>
          <cell r="J207">
            <v>0</v>
          </cell>
          <cell r="K207">
            <v>0</v>
          </cell>
          <cell r="M207" t="str">
            <v xml:space="preserve"> 1822-08-013</v>
          </cell>
          <cell r="N207" t="str">
            <v>Penyiapan Lahan - Waduk</v>
          </cell>
          <cell r="O207">
            <v>0</v>
          </cell>
          <cell r="Q207" t="str">
            <v xml:space="preserve"> 1822-08-013</v>
          </cell>
          <cell r="R207" t="str">
            <v>Penyiapan Lahan - Waduk</v>
          </cell>
          <cell r="S207">
            <v>0</v>
          </cell>
          <cell r="U207" t="str">
            <v xml:space="preserve"> 1822-08-013</v>
          </cell>
          <cell r="V207" t="str">
            <v>Penyiapan Lahan - Waduk</v>
          </cell>
          <cell r="W207">
            <v>0</v>
          </cell>
          <cell r="Y207" t="str">
            <v xml:space="preserve"> 1822-08-013</v>
          </cell>
          <cell r="Z207" t="str">
            <v>Penyiapan Lahan - Waduk</v>
          </cell>
          <cell r="AA207">
            <v>0</v>
          </cell>
          <cell r="AC207" t="str">
            <v xml:space="preserve"> 1822-08-013</v>
          </cell>
          <cell r="AD207" t="str">
            <v>Penyiapan Lahan - Waduk</v>
          </cell>
          <cell r="AE207">
            <v>0</v>
          </cell>
        </row>
        <row r="208">
          <cell r="B208" t="str">
            <v xml:space="preserve"> 1728-09-014</v>
          </cell>
          <cell r="C208" t="str">
            <v>Kacangan - Tranportasi</v>
          </cell>
          <cell r="D208">
            <v>0</v>
          </cell>
          <cell r="E208">
            <v>0</v>
          </cell>
          <cell r="F208">
            <v>0</v>
          </cell>
          <cell r="G208">
            <v>0</v>
          </cell>
          <cell r="H208">
            <v>0</v>
          </cell>
          <cell r="I208">
            <v>0</v>
          </cell>
          <cell r="J208">
            <v>0</v>
          </cell>
          <cell r="K208">
            <v>0</v>
          </cell>
          <cell r="M208" t="str">
            <v xml:space="preserve"> 1822-08-014</v>
          </cell>
          <cell r="N208" t="str">
            <v>Penyiapan Lahan - Tenaga Kerja</v>
          </cell>
          <cell r="O208">
            <v>0</v>
          </cell>
          <cell r="Q208" t="str">
            <v xml:space="preserve"> 1822-08-014</v>
          </cell>
          <cell r="R208" t="str">
            <v>Penyiapan Lahan - Tenaga Kerja</v>
          </cell>
          <cell r="S208">
            <v>0</v>
          </cell>
          <cell r="U208" t="str">
            <v xml:space="preserve"> 1822-08-014</v>
          </cell>
          <cell r="V208" t="str">
            <v>Penyiapan Lahan - Tenaga Kerja</v>
          </cell>
          <cell r="W208">
            <v>0</v>
          </cell>
          <cell r="Y208" t="str">
            <v xml:space="preserve"> 1822-08-014</v>
          </cell>
          <cell r="Z208" t="str">
            <v>Penyiapan Lahan - Tenaga Kerja</v>
          </cell>
          <cell r="AA208">
            <v>0</v>
          </cell>
          <cell r="AC208" t="str">
            <v xml:space="preserve"> 1822-08-014</v>
          </cell>
          <cell r="AD208" t="str">
            <v>Penyiapan Lahan - Tenaga Kerja</v>
          </cell>
          <cell r="AE208">
            <v>0</v>
          </cell>
        </row>
        <row r="209">
          <cell r="B209" t="str">
            <v xml:space="preserve"> 1729-09-010</v>
          </cell>
          <cell r="C209" t="str">
            <v>Semprot Lalang - Tenaga Kerja</v>
          </cell>
          <cell r="D209">
            <v>0</v>
          </cell>
          <cell r="E209">
            <v>0</v>
          </cell>
          <cell r="F209">
            <v>0</v>
          </cell>
          <cell r="G209">
            <v>0</v>
          </cell>
          <cell r="H209">
            <v>0</v>
          </cell>
          <cell r="I209">
            <v>0</v>
          </cell>
          <cell r="J209">
            <v>0</v>
          </cell>
          <cell r="K209">
            <v>0</v>
          </cell>
          <cell r="M209" t="str">
            <v xml:space="preserve"> 1822-08-015</v>
          </cell>
          <cell r="N209" t="str">
            <v>Penyiapan Lahan - Material</v>
          </cell>
          <cell r="O209">
            <v>0</v>
          </cell>
          <cell r="Q209" t="str">
            <v xml:space="preserve"> 1822-08-015</v>
          </cell>
          <cell r="R209" t="str">
            <v>Penyiapan Lahan - Material</v>
          </cell>
          <cell r="S209">
            <v>0</v>
          </cell>
          <cell r="U209" t="str">
            <v xml:space="preserve"> 1822-08-015</v>
          </cell>
          <cell r="V209" t="str">
            <v>Penyiapan Lahan - Material</v>
          </cell>
          <cell r="W209">
            <v>0</v>
          </cell>
          <cell r="Y209" t="str">
            <v xml:space="preserve"> 1822-08-015</v>
          </cell>
          <cell r="Z209" t="str">
            <v>Penyiapan Lahan - Material</v>
          </cell>
          <cell r="AA209">
            <v>0</v>
          </cell>
          <cell r="AC209" t="str">
            <v xml:space="preserve"> 1822-08-015</v>
          </cell>
          <cell r="AD209" t="str">
            <v>Penyiapan Lahan - Material</v>
          </cell>
          <cell r="AE209">
            <v>0</v>
          </cell>
        </row>
        <row r="210">
          <cell r="B210" t="str">
            <v xml:space="preserve"> 1729-09-011</v>
          </cell>
          <cell r="C210" t="str">
            <v>Semprot Lalang - Material</v>
          </cell>
          <cell r="D210">
            <v>0</v>
          </cell>
          <cell r="E210">
            <v>0</v>
          </cell>
          <cell r="F210">
            <v>0</v>
          </cell>
          <cell r="G210">
            <v>0</v>
          </cell>
          <cell r="H210">
            <v>0</v>
          </cell>
          <cell r="I210">
            <v>0</v>
          </cell>
          <cell r="J210">
            <v>0</v>
          </cell>
          <cell r="K210">
            <v>0</v>
          </cell>
          <cell r="M210" t="str">
            <v xml:space="preserve"> 1822-08-016</v>
          </cell>
          <cell r="N210" t="str">
            <v>Penyiapan Lahan - Transportasi</v>
          </cell>
          <cell r="O210">
            <v>0</v>
          </cell>
          <cell r="Q210" t="str">
            <v xml:space="preserve"> 1822-08-016</v>
          </cell>
          <cell r="R210" t="str">
            <v>Penyiapan Lahan - Transportasi</v>
          </cell>
          <cell r="S210">
            <v>0</v>
          </cell>
          <cell r="U210" t="str">
            <v xml:space="preserve"> 1822-08-016</v>
          </cell>
          <cell r="V210" t="str">
            <v>Penyiapan Lahan - Transportasi</v>
          </cell>
          <cell r="W210">
            <v>0</v>
          </cell>
          <cell r="Y210" t="str">
            <v xml:space="preserve"> 1822-08-016</v>
          </cell>
          <cell r="Z210" t="str">
            <v>Penyiapan Lahan - Transportasi</v>
          </cell>
          <cell r="AA210">
            <v>0</v>
          </cell>
          <cell r="AC210" t="str">
            <v xml:space="preserve"> 1822-08-016</v>
          </cell>
          <cell r="AD210" t="str">
            <v>Penyiapan Lahan - Transportasi</v>
          </cell>
          <cell r="AE210">
            <v>0</v>
          </cell>
        </row>
        <row r="211">
          <cell r="B211" t="str">
            <v xml:space="preserve"> 1729-09-012</v>
          </cell>
          <cell r="C211" t="str">
            <v>Semprot Lalang - Transportasi</v>
          </cell>
          <cell r="D211">
            <v>0</v>
          </cell>
          <cell r="E211">
            <v>0</v>
          </cell>
          <cell r="F211">
            <v>0</v>
          </cell>
          <cell r="G211">
            <v>0</v>
          </cell>
          <cell r="H211">
            <v>0</v>
          </cell>
          <cell r="I211">
            <v>0</v>
          </cell>
          <cell r="J211">
            <v>0</v>
          </cell>
          <cell r="K211">
            <v>0</v>
          </cell>
          <cell r="M211" t="str">
            <v xml:space="preserve"> 1823-08-010</v>
          </cell>
          <cell r="N211" t="str">
            <v>Material - Polybags kecil</v>
          </cell>
          <cell r="O211">
            <v>0</v>
          </cell>
          <cell r="Q211" t="str">
            <v xml:space="preserve"> 1823-08-010</v>
          </cell>
          <cell r="R211" t="str">
            <v>Material - Polybags kecil</v>
          </cell>
          <cell r="S211">
            <v>0</v>
          </cell>
          <cell r="U211" t="str">
            <v xml:space="preserve"> 1823-08-010</v>
          </cell>
          <cell r="V211" t="str">
            <v>Material - Polybags kecil</v>
          </cell>
          <cell r="W211">
            <v>0</v>
          </cell>
          <cell r="Y211" t="str">
            <v xml:space="preserve"> 1823-08-010</v>
          </cell>
          <cell r="Z211" t="str">
            <v>Material - Polybags kecil</v>
          </cell>
          <cell r="AA211">
            <v>0</v>
          </cell>
          <cell r="AC211" t="str">
            <v xml:space="preserve"> 1823-08-010</v>
          </cell>
          <cell r="AD211" t="str">
            <v>Material - Polybags kecil</v>
          </cell>
          <cell r="AE211">
            <v>0</v>
          </cell>
        </row>
        <row r="212">
          <cell r="B212" t="str">
            <v xml:space="preserve"> 1729-09-013</v>
          </cell>
          <cell r="C212" t="str">
            <v>Piringan - Tenaga Kerja</v>
          </cell>
          <cell r="D212">
            <v>0</v>
          </cell>
          <cell r="E212">
            <v>0</v>
          </cell>
          <cell r="F212">
            <v>0</v>
          </cell>
          <cell r="G212">
            <v>0</v>
          </cell>
          <cell r="H212">
            <v>0</v>
          </cell>
          <cell r="I212">
            <v>0</v>
          </cell>
          <cell r="J212">
            <v>0</v>
          </cell>
          <cell r="K212">
            <v>0</v>
          </cell>
          <cell r="M212" t="str">
            <v xml:space="preserve"> 1823-08-011</v>
          </cell>
          <cell r="N212" t="str">
            <v>Material - Polybags Besar</v>
          </cell>
          <cell r="O212">
            <v>0</v>
          </cell>
          <cell r="Q212" t="str">
            <v xml:space="preserve"> 1823-08-011</v>
          </cell>
          <cell r="R212" t="str">
            <v>Material - Polybags Besar</v>
          </cell>
          <cell r="S212">
            <v>0</v>
          </cell>
          <cell r="U212" t="str">
            <v xml:space="preserve"> 1823-08-011</v>
          </cell>
          <cell r="V212" t="str">
            <v>Material - Polybags Besar</v>
          </cell>
          <cell r="W212">
            <v>0</v>
          </cell>
          <cell r="Y212" t="str">
            <v xml:space="preserve"> 1823-08-011</v>
          </cell>
          <cell r="Z212" t="str">
            <v>Material - Polybags Besar</v>
          </cell>
          <cell r="AA212">
            <v>0</v>
          </cell>
          <cell r="AC212" t="str">
            <v xml:space="preserve"> 1823-08-011</v>
          </cell>
          <cell r="AD212" t="str">
            <v>Material - Polybags Besar</v>
          </cell>
          <cell r="AE212">
            <v>0</v>
          </cell>
        </row>
        <row r="213">
          <cell r="B213" t="str">
            <v xml:space="preserve"> 1729-09-014</v>
          </cell>
          <cell r="C213" t="str">
            <v>Piringan - Material</v>
          </cell>
          <cell r="D213">
            <v>0</v>
          </cell>
          <cell r="E213">
            <v>0</v>
          </cell>
          <cell r="F213">
            <v>0</v>
          </cell>
          <cell r="G213">
            <v>0</v>
          </cell>
          <cell r="H213">
            <v>0</v>
          </cell>
          <cell r="I213">
            <v>0</v>
          </cell>
          <cell r="J213">
            <v>0</v>
          </cell>
          <cell r="K213">
            <v>0</v>
          </cell>
          <cell r="M213" t="str">
            <v xml:space="preserve"> 1823-08-012</v>
          </cell>
          <cell r="N213" t="str">
            <v>Polybags - Tenaga Kerja</v>
          </cell>
          <cell r="O213">
            <v>0</v>
          </cell>
          <cell r="Q213" t="str">
            <v xml:space="preserve"> 1823-08-012</v>
          </cell>
          <cell r="R213" t="str">
            <v>Polybags - Tenaga Kerja</v>
          </cell>
          <cell r="S213">
            <v>0</v>
          </cell>
          <cell r="U213" t="str">
            <v xml:space="preserve"> 1823-08-012</v>
          </cell>
          <cell r="V213" t="str">
            <v>Polybags - Tenaga Kerja</v>
          </cell>
          <cell r="W213">
            <v>0</v>
          </cell>
          <cell r="Y213" t="str">
            <v xml:space="preserve"> 1823-08-012</v>
          </cell>
          <cell r="Z213" t="str">
            <v>Polybags - Tenaga Kerja</v>
          </cell>
          <cell r="AA213">
            <v>0</v>
          </cell>
          <cell r="AC213" t="str">
            <v xml:space="preserve"> 1823-08-012</v>
          </cell>
          <cell r="AD213" t="str">
            <v>Polybags - Tenaga Kerja</v>
          </cell>
          <cell r="AE213">
            <v>0</v>
          </cell>
        </row>
        <row r="214">
          <cell r="B214" t="str">
            <v xml:space="preserve"> 1729-09-015</v>
          </cell>
          <cell r="C214" t="str">
            <v>Piringan - transportasi</v>
          </cell>
          <cell r="D214">
            <v>0</v>
          </cell>
          <cell r="E214">
            <v>0</v>
          </cell>
          <cell r="F214">
            <v>0</v>
          </cell>
          <cell r="G214">
            <v>0</v>
          </cell>
          <cell r="H214">
            <v>0</v>
          </cell>
          <cell r="I214">
            <v>0</v>
          </cell>
          <cell r="J214">
            <v>0</v>
          </cell>
          <cell r="K214">
            <v>0</v>
          </cell>
          <cell r="M214" t="str">
            <v xml:space="preserve"> 1823-08-013</v>
          </cell>
          <cell r="N214" t="str">
            <v>Polybags - Transportasi</v>
          </cell>
          <cell r="O214">
            <v>0</v>
          </cell>
          <cell r="Q214" t="str">
            <v xml:space="preserve"> 1823-08-013</v>
          </cell>
          <cell r="R214" t="str">
            <v>Polybags - Transportasi</v>
          </cell>
          <cell r="S214">
            <v>0</v>
          </cell>
          <cell r="U214" t="str">
            <v xml:space="preserve"> 1823-08-013</v>
          </cell>
          <cell r="V214" t="str">
            <v>Polybags - Transportasi</v>
          </cell>
          <cell r="W214">
            <v>0</v>
          </cell>
          <cell r="Y214" t="str">
            <v xml:space="preserve"> 1823-08-013</v>
          </cell>
          <cell r="Z214" t="str">
            <v>Polybags - Transportasi</v>
          </cell>
          <cell r="AA214">
            <v>0</v>
          </cell>
          <cell r="AC214" t="str">
            <v xml:space="preserve"> 1823-08-013</v>
          </cell>
          <cell r="AD214" t="str">
            <v>Polybags - Transportasi</v>
          </cell>
          <cell r="AE214">
            <v>0</v>
          </cell>
        </row>
        <row r="215">
          <cell r="B215" t="str">
            <v xml:space="preserve"> 1729-09-016</v>
          </cell>
          <cell r="C215" t="str">
            <v>Tebas Layang - Tenaga Kerja</v>
          </cell>
          <cell r="D215">
            <v>0</v>
          </cell>
          <cell r="E215">
            <v>0</v>
          </cell>
          <cell r="F215">
            <v>0</v>
          </cell>
          <cell r="G215">
            <v>0</v>
          </cell>
          <cell r="H215">
            <v>0</v>
          </cell>
          <cell r="I215">
            <v>0</v>
          </cell>
          <cell r="J215">
            <v>0</v>
          </cell>
          <cell r="K215">
            <v>0</v>
          </cell>
          <cell r="M215" t="str">
            <v xml:space="preserve"> 1823-08-014</v>
          </cell>
          <cell r="N215" t="str">
            <v>Polybags - Material Lain-Lain</v>
          </cell>
          <cell r="O215">
            <v>0</v>
          </cell>
          <cell r="Q215" t="str">
            <v xml:space="preserve"> 1823-08-014</v>
          </cell>
          <cell r="R215" t="str">
            <v>Polybags - Material Lain-Lain</v>
          </cell>
          <cell r="S215">
            <v>0</v>
          </cell>
          <cell r="U215" t="str">
            <v xml:space="preserve"> 1823-08-014</v>
          </cell>
          <cell r="V215" t="str">
            <v>Polybags - Material Lain-Lain</v>
          </cell>
          <cell r="W215">
            <v>0</v>
          </cell>
          <cell r="Y215" t="str">
            <v xml:space="preserve"> 1823-08-014</v>
          </cell>
          <cell r="Z215" t="str">
            <v>Polybags - Material Lain-Lain</v>
          </cell>
          <cell r="AA215">
            <v>0</v>
          </cell>
          <cell r="AC215" t="str">
            <v xml:space="preserve"> 1823-08-014</v>
          </cell>
          <cell r="AD215" t="str">
            <v>Polybags - Material Lain-Lain</v>
          </cell>
          <cell r="AE215">
            <v>0</v>
          </cell>
        </row>
        <row r="216">
          <cell r="B216" t="str">
            <v xml:space="preserve"> 1729-09-017</v>
          </cell>
          <cell r="C216" t="str">
            <v>Tebas layang - Peralatan</v>
          </cell>
          <cell r="D216">
            <v>0</v>
          </cell>
          <cell r="E216">
            <v>0</v>
          </cell>
          <cell r="F216">
            <v>0</v>
          </cell>
          <cell r="G216">
            <v>0</v>
          </cell>
          <cell r="H216">
            <v>0</v>
          </cell>
          <cell r="I216">
            <v>0</v>
          </cell>
          <cell r="J216">
            <v>0</v>
          </cell>
          <cell r="K216">
            <v>0</v>
          </cell>
          <cell r="M216" t="str">
            <v xml:space="preserve"> 1824-08-010</v>
          </cell>
          <cell r="N216" t="str">
            <v>Bedengan - Tenaga Kerja</v>
          </cell>
          <cell r="O216">
            <v>0</v>
          </cell>
          <cell r="Q216" t="str">
            <v xml:space="preserve"> 1824-08-010</v>
          </cell>
          <cell r="R216" t="str">
            <v>Bedengan - Tenaga Kerja</v>
          </cell>
          <cell r="S216">
            <v>0</v>
          </cell>
          <cell r="U216" t="str">
            <v xml:space="preserve"> 1824-08-010</v>
          </cell>
          <cell r="V216" t="str">
            <v>Bedengan - Tenaga Kerja</v>
          </cell>
          <cell r="W216">
            <v>0</v>
          </cell>
          <cell r="Y216" t="str">
            <v xml:space="preserve"> 1824-08-010</v>
          </cell>
          <cell r="Z216" t="str">
            <v>Bedengan - Tenaga Kerja</v>
          </cell>
          <cell r="AA216">
            <v>0</v>
          </cell>
          <cell r="AC216" t="str">
            <v xml:space="preserve"> 1824-08-010</v>
          </cell>
          <cell r="AD216" t="str">
            <v>Bedengan - Tenaga Kerja</v>
          </cell>
          <cell r="AE216">
            <v>0</v>
          </cell>
        </row>
        <row r="217">
          <cell r="B217" t="str">
            <v xml:space="preserve"> 1729-09-018</v>
          </cell>
          <cell r="C217" t="str">
            <v>Semport Spot - Tenaga Kerja</v>
          </cell>
          <cell r="D217">
            <v>0</v>
          </cell>
          <cell r="E217">
            <v>0</v>
          </cell>
          <cell r="F217">
            <v>0</v>
          </cell>
          <cell r="G217">
            <v>0</v>
          </cell>
          <cell r="H217">
            <v>0</v>
          </cell>
          <cell r="I217">
            <v>0</v>
          </cell>
          <cell r="J217">
            <v>0</v>
          </cell>
          <cell r="K217">
            <v>0</v>
          </cell>
          <cell r="M217" t="str">
            <v xml:space="preserve"> 1824-08-011</v>
          </cell>
          <cell r="N217" t="str">
            <v>Bedengan - Material</v>
          </cell>
          <cell r="O217">
            <v>0</v>
          </cell>
          <cell r="Q217" t="str">
            <v xml:space="preserve"> 1824-08-011</v>
          </cell>
          <cell r="R217" t="str">
            <v>Bedengan - Material</v>
          </cell>
          <cell r="S217">
            <v>0</v>
          </cell>
          <cell r="U217" t="str">
            <v xml:space="preserve"> 1824-08-011</v>
          </cell>
          <cell r="V217" t="str">
            <v>Bedengan - Material</v>
          </cell>
          <cell r="W217">
            <v>0</v>
          </cell>
          <cell r="Y217" t="str">
            <v xml:space="preserve"> 1824-08-011</v>
          </cell>
          <cell r="Z217" t="str">
            <v>Bedengan - Material</v>
          </cell>
          <cell r="AA217">
            <v>0</v>
          </cell>
          <cell r="AC217" t="str">
            <v xml:space="preserve"> 1824-08-011</v>
          </cell>
          <cell r="AD217" t="str">
            <v>Bedengan - Material</v>
          </cell>
          <cell r="AE217">
            <v>0</v>
          </cell>
        </row>
        <row r="218">
          <cell r="B218" t="str">
            <v xml:space="preserve"> 1729-09-019</v>
          </cell>
          <cell r="C218" t="str">
            <v>Semprot Spot - Material</v>
          </cell>
          <cell r="D218">
            <v>0</v>
          </cell>
          <cell r="E218">
            <v>0</v>
          </cell>
          <cell r="F218">
            <v>0</v>
          </cell>
          <cell r="G218">
            <v>0</v>
          </cell>
          <cell r="H218">
            <v>0</v>
          </cell>
          <cell r="I218">
            <v>0</v>
          </cell>
          <cell r="J218">
            <v>0</v>
          </cell>
          <cell r="K218">
            <v>0</v>
          </cell>
          <cell r="M218" t="str">
            <v xml:space="preserve"> 1824-08-012</v>
          </cell>
          <cell r="N218" t="str">
            <v>Bedengan - Transportasi</v>
          </cell>
          <cell r="O218">
            <v>0</v>
          </cell>
          <cell r="Q218" t="str">
            <v xml:space="preserve"> 1824-08-012</v>
          </cell>
          <cell r="R218" t="str">
            <v>Bedengan - Transportasi</v>
          </cell>
          <cell r="S218">
            <v>0</v>
          </cell>
          <cell r="U218" t="str">
            <v xml:space="preserve"> 1824-08-012</v>
          </cell>
          <cell r="V218" t="str">
            <v>Bedengan - Transportasi</v>
          </cell>
          <cell r="W218">
            <v>0</v>
          </cell>
          <cell r="Y218" t="str">
            <v xml:space="preserve"> 1824-08-012</v>
          </cell>
          <cell r="Z218" t="str">
            <v>Bedengan - Transportasi</v>
          </cell>
          <cell r="AA218">
            <v>0</v>
          </cell>
          <cell r="AC218" t="str">
            <v xml:space="preserve"> 1824-08-012</v>
          </cell>
          <cell r="AD218" t="str">
            <v>Bedengan - Transportasi</v>
          </cell>
          <cell r="AE218">
            <v>0</v>
          </cell>
        </row>
        <row r="219">
          <cell r="B219" t="str">
            <v xml:space="preserve"> 1729-09-020</v>
          </cell>
          <cell r="C219" t="str">
            <v>Semprot Spot - Transportasi</v>
          </cell>
          <cell r="D219">
            <v>0</v>
          </cell>
          <cell r="E219">
            <v>0</v>
          </cell>
          <cell r="F219">
            <v>0</v>
          </cell>
          <cell r="G219">
            <v>0</v>
          </cell>
          <cell r="H219">
            <v>0</v>
          </cell>
          <cell r="I219">
            <v>0</v>
          </cell>
          <cell r="J219">
            <v>0</v>
          </cell>
          <cell r="K219">
            <v>0</v>
          </cell>
          <cell r="M219" t="str">
            <v xml:space="preserve"> 1825-08-010</v>
          </cell>
          <cell r="N219" t="str">
            <v>Kecambah - Tenaga Kerja</v>
          </cell>
          <cell r="O219">
            <v>0</v>
          </cell>
          <cell r="Q219" t="str">
            <v xml:space="preserve"> 1825-08-010</v>
          </cell>
          <cell r="R219" t="str">
            <v>Kecambah - Tenaga Kerja</v>
          </cell>
          <cell r="S219">
            <v>0</v>
          </cell>
          <cell r="U219" t="str">
            <v xml:space="preserve"> 1825-08-010</v>
          </cell>
          <cell r="V219" t="str">
            <v>Kecambah - Tenaga Kerja</v>
          </cell>
          <cell r="W219">
            <v>0</v>
          </cell>
          <cell r="Y219" t="str">
            <v xml:space="preserve"> 1825-08-010</v>
          </cell>
          <cell r="Z219" t="str">
            <v>Kecambah - Tenaga Kerja</v>
          </cell>
          <cell r="AA219">
            <v>0</v>
          </cell>
          <cell r="AC219" t="str">
            <v xml:space="preserve"> 1825-08-010</v>
          </cell>
          <cell r="AD219" t="str">
            <v>Kecambah - Tenaga Kerja</v>
          </cell>
          <cell r="AE219">
            <v>0</v>
          </cell>
        </row>
        <row r="220">
          <cell r="B220" t="str">
            <v xml:space="preserve"> 1730-09-010</v>
          </cell>
          <cell r="C220" t="str">
            <v>Sensus - Tenaga Kerj</v>
          </cell>
          <cell r="D220">
            <v>0</v>
          </cell>
          <cell r="E220">
            <v>0</v>
          </cell>
          <cell r="F220">
            <v>0</v>
          </cell>
          <cell r="G220">
            <v>0</v>
          </cell>
          <cell r="H220">
            <v>0</v>
          </cell>
          <cell r="I220">
            <v>0</v>
          </cell>
          <cell r="J220">
            <v>0</v>
          </cell>
          <cell r="K220">
            <v>0</v>
          </cell>
          <cell r="M220" t="str">
            <v xml:space="preserve"> 1825-08-011</v>
          </cell>
          <cell r="N220" t="str">
            <v>Kecambah - Material</v>
          </cell>
          <cell r="O220">
            <v>0</v>
          </cell>
          <cell r="Q220" t="str">
            <v xml:space="preserve"> 1825-08-011</v>
          </cell>
          <cell r="R220" t="str">
            <v>Kecambah - Material</v>
          </cell>
          <cell r="S220">
            <v>0</v>
          </cell>
          <cell r="U220" t="str">
            <v xml:space="preserve"> 1825-08-011</v>
          </cell>
          <cell r="V220" t="str">
            <v>Kecambah - Material</v>
          </cell>
          <cell r="W220">
            <v>0</v>
          </cell>
          <cell r="Y220" t="str">
            <v xml:space="preserve"> 1825-08-011</v>
          </cell>
          <cell r="Z220" t="str">
            <v>Kecambah - Material</v>
          </cell>
          <cell r="AA220">
            <v>0</v>
          </cell>
          <cell r="AC220" t="str">
            <v xml:space="preserve"> 1825-08-011</v>
          </cell>
          <cell r="AD220" t="str">
            <v>Kecambah - Material</v>
          </cell>
          <cell r="AE220">
            <v>0</v>
          </cell>
        </row>
        <row r="221">
          <cell r="B221" t="str">
            <v xml:space="preserve"> 1730-09-011</v>
          </cell>
          <cell r="C221" t="str">
            <v>Sensus - Material</v>
          </cell>
          <cell r="D221">
            <v>0</v>
          </cell>
          <cell r="E221">
            <v>0</v>
          </cell>
          <cell r="F221">
            <v>0</v>
          </cell>
          <cell r="G221">
            <v>0</v>
          </cell>
          <cell r="H221">
            <v>0</v>
          </cell>
          <cell r="I221">
            <v>0</v>
          </cell>
          <cell r="J221">
            <v>0</v>
          </cell>
          <cell r="K221">
            <v>0</v>
          </cell>
          <cell r="M221" t="str">
            <v xml:space="preserve"> 1825-08-012</v>
          </cell>
          <cell r="N221" t="str">
            <v>Kecambah - Transportasi</v>
          </cell>
          <cell r="O221">
            <v>0</v>
          </cell>
          <cell r="Q221" t="str">
            <v xml:space="preserve"> 1825-08-012</v>
          </cell>
          <cell r="R221" t="str">
            <v>Kecambah - Transportasi</v>
          </cell>
          <cell r="S221">
            <v>0</v>
          </cell>
          <cell r="U221" t="str">
            <v xml:space="preserve"> 1825-08-012</v>
          </cell>
          <cell r="V221" t="str">
            <v>Kecambah - Transportasi</v>
          </cell>
          <cell r="W221">
            <v>0</v>
          </cell>
          <cell r="Y221" t="str">
            <v xml:space="preserve"> 1825-08-012</v>
          </cell>
          <cell r="Z221" t="str">
            <v>Kecambah - Transportasi</v>
          </cell>
          <cell r="AA221">
            <v>0</v>
          </cell>
          <cell r="AC221" t="str">
            <v xml:space="preserve"> 1825-08-012</v>
          </cell>
          <cell r="AD221" t="str">
            <v>Kecambah - Transportasi</v>
          </cell>
          <cell r="AE221">
            <v>0</v>
          </cell>
        </row>
        <row r="222">
          <cell r="B222" t="str">
            <v xml:space="preserve"> 1730-09-012</v>
          </cell>
          <cell r="C222" t="str">
            <v>Transportasi - Sensus</v>
          </cell>
          <cell r="D222">
            <v>0</v>
          </cell>
          <cell r="E222">
            <v>0</v>
          </cell>
          <cell r="F222">
            <v>0</v>
          </cell>
          <cell r="G222">
            <v>0</v>
          </cell>
          <cell r="H222">
            <v>0</v>
          </cell>
          <cell r="I222">
            <v>0</v>
          </cell>
          <cell r="J222">
            <v>0</v>
          </cell>
          <cell r="K222">
            <v>0</v>
          </cell>
          <cell r="M222" t="str">
            <v xml:space="preserve"> 1826-08-010</v>
          </cell>
          <cell r="N222" t="str">
            <v>Peralatan Pembibitan</v>
          </cell>
          <cell r="O222">
            <v>0</v>
          </cell>
          <cell r="Q222" t="str">
            <v xml:space="preserve"> 1826-08-010</v>
          </cell>
          <cell r="R222" t="str">
            <v>Peralatan Pembibitan</v>
          </cell>
          <cell r="S222">
            <v>0</v>
          </cell>
          <cell r="U222" t="str">
            <v xml:space="preserve"> 1826-08-010</v>
          </cell>
          <cell r="V222" t="str">
            <v>Peralatan Pembibitan</v>
          </cell>
          <cell r="W222">
            <v>0</v>
          </cell>
          <cell r="Y222" t="str">
            <v xml:space="preserve"> 1826-08-010</v>
          </cell>
          <cell r="Z222" t="str">
            <v>Peralatan Pembibitan</v>
          </cell>
          <cell r="AA222">
            <v>0</v>
          </cell>
          <cell r="AC222" t="str">
            <v xml:space="preserve"> 1826-08-010</v>
          </cell>
          <cell r="AD222" t="str">
            <v>Peralatan Pembibitan</v>
          </cell>
          <cell r="AE222">
            <v>0</v>
          </cell>
        </row>
        <row r="223">
          <cell r="B223" t="str">
            <v xml:space="preserve"> 1731-09-101</v>
          </cell>
          <cell r="C223" t="str">
            <v>Patok &amp; Tanda - Tenaga Kerja</v>
          </cell>
          <cell r="D223">
            <v>0</v>
          </cell>
          <cell r="E223">
            <v>0</v>
          </cell>
          <cell r="F223">
            <v>0</v>
          </cell>
          <cell r="G223">
            <v>0</v>
          </cell>
          <cell r="H223">
            <v>0</v>
          </cell>
          <cell r="I223">
            <v>0</v>
          </cell>
          <cell r="J223">
            <v>0</v>
          </cell>
          <cell r="K223">
            <v>0</v>
          </cell>
          <cell r="M223" t="str">
            <v xml:space="preserve"> 1827-08-010</v>
          </cell>
          <cell r="N223" t="str">
            <v>Pagar - Pembibitan Kecil</v>
          </cell>
          <cell r="O223">
            <v>0</v>
          </cell>
          <cell r="Q223" t="str">
            <v xml:space="preserve"> 1827-08-010</v>
          </cell>
          <cell r="R223" t="str">
            <v>Pagar - Pembibitan Kecil</v>
          </cell>
          <cell r="S223">
            <v>0</v>
          </cell>
          <cell r="U223" t="str">
            <v xml:space="preserve"> 1827-08-010</v>
          </cell>
          <cell r="V223" t="str">
            <v>Pagar - Pembibitan Kecil</v>
          </cell>
          <cell r="W223">
            <v>0</v>
          </cell>
          <cell r="Y223" t="str">
            <v xml:space="preserve"> 1827-08-010</v>
          </cell>
          <cell r="Z223" t="str">
            <v>Pagar - Pembibitan Kecil</v>
          </cell>
          <cell r="AA223">
            <v>0</v>
          </cell>
          <cell r="AC223" t="str">
            <v xml:space="preserve"> 1827-08-010</v>
          </cell>
          <cell r="AD223" t="str">
            <v>Pagar - Pembibitan Kecil</v>
          </cell>
          <cell r="AE223">
            <v>0</v>
          </cell>
        </row>
        <row r="224">
          <cell r="B224" t="str">
            <v xml:space="preserve"> 1731-09-102</v>
          </cell>
          <cell r="C224" t="str">
            <v>Patok &amp; Tanda - Material</v>
          </cell>
          <cell r="D224">
            <v>0</v>
          </cell>
          <cell r="E224">
            <v>0</v>
          </cell>
          <cell r="F224">
            <v>0</v>
          </cell>
          <cell r="G224">
            <v>0</v>
          </cell>
          <cell r="H224">
            <v>0</v>
          </cell>
          <cell r="I224">
            <v>0</v>
          </cell>
          <cell r="J224">
            <v>0</v>
          </cell>
          <cell r="K224">
            <v>0</v>
          </cell>
          <cell r="M224" t="str">
            <v xml:space="preserve"> 1827-08-011</v>
          </cell>
          <cell r="N224" t="str">
            <v>Pagar - Pembibitan Utama</v>
          </cell>
          <cell r="O224">
            <v>0</v>
          </cell>
          <cell r="Q224" t="str">
            <v xml:space="preserve"> 1827-08-011</v>
          </cell>
          <cell r="R224" t="str">
            <v>Pagar - Pembibitan Utama</v>
          </cell>
          <cell r="S224">
            <v>0</v>
          </cell>
          <cell r="U224" t="str">
            <v xml:space="preserve"> 1827-08-011</v>
          </cell>
          <cell r="V224" t="str">
            <v>Pagar - Pembibitan Utama</v>
          </cell>
          <cell r="W224">
            <v>0</v>
          </cell>
          <cell r="Y224" t="str">
            <v xml:space="preserve"> 1827-08-011</v>
          </cell>
          <cell r="Z224" t="str">
            <v>Pagar - Pembibitan Utama</v>
          </cell>
          <cell r="AA224">
            <v>0</v>
          </cell>
          <cell r="AC224" t="str">
            <v xml:space="preserve"> 1827-08-011</v>
          </cell>
          <cell r="AD224" t="str">
            <v>Pagar - Pembibitan Utama</v>
          </cell>
          <cell r="AE224">
            <v>0</v>
          </cell>
        </row>
        <row r="225">
          <cell r="B225" t="str">
            <v xml:space="preserve"> 1731-09-103</v>
          </cell>
          <cell r="C225" t="str">
            <v>Patok &amp; Tanda - Transportasi</v>
          </cell>
          <cell r="D225">
            <v>0</v>
          </cell>
          <cell r="E225">
            <v>0</v>
          </cell>
          <cell r="F225">
            <v>0</v>
          </cell>
          <cell r="G225">
            <v>0</v>
          </cell>
          <cell r="H225">
            <v>0</v>
          </cell>
          <cell r="I225">
            <v>0</v>
          </cell>
          <cell r="J225">
            <v>0</v>
          </cell>
          <cell r="K225">
            <v>0</v>
          </cell>
          <cell r="M225" t="str">
            <v xml:space="preserve"> 1828-08-010</v>
          </cell>
          <cell r="N225" t="str">
            <v>Bangunan Pembibitan</v>
          </cell>
          <cell r="O225">
            <v>0</v>
          </cell>
          <cell r="Q225" t="str">
            <v xml:space="preserve"> 1828-08-010</v>
          </cell>
          <cell r="R225" t="str">
            <v>Bangunan Pembibitan</v>
          </cell>
          <cell r="S225">
            <v>0</v>
          </cell>
          <cell r="U225" t="str">
            <v xml:space="preserve"> 1828-08-010</v>
          </cell>
          <cell r="V225" t="str">
            <v>Bangunan Pembibitan</v>
          </cell>
          <cell r="W225">
            <v>0</v>
          </cell>
          <cell r="Y225" t="str">
            <v xml:space="preserve"> 1828-08-010</v>
          </cell>
          <cell r="Z225" t="str">
            <v>Bangunan Pembibitan</v>
          </cell>
          <cell r="AA225">
            <v>0</v>
          </cell>
          <cell r="AC225" t="str">
            <v xml:space="preserve"> 1828-08-010</v>
          </cell>
          <cell r="AD225" t="str">
            <v>Bangunan Pembibitan</v>
          </cell>
          <cell r="AE225">
            <v>0</v>
          </cell>
        </row>
        <row r="226">
          <cell r="B226" t="str">
            <v xml:space="preserve"> 1732-09-010</v>
          </cell>
          <cell r="C226" t="str">
            <v>Jalan Pikul - Tenaga Kerja</v>
          </cell>
          <cell r="D226">
            <v>0</v>
          </cell>
          <cell r="E226">
            <v>0</v>
          </cell>
          <cell r="F226">
            <v>0</v>
          </cell>
          <cell r="G226">
            <v>0</v>
          </cell>
          <cell r="H226">
            <v>0</v>
          </cell>
          <cell r="I226">
            <v>0</v>
          </cell>
          <cell r="J226">
            <v>0</v>
          </cell>
          <cell r="K226">
            <v>0</v>
          </cell>
          <cell r="M226" t="str">
            <v xml:space="preserve"> 1829-08-010</v>
          </cell>
          <cell r="N226" t="str">
            <v>Penyiraman - Tenaga Kerja</v>
          </cell>
          <cell r="O226">
            <v>0</v>
          </cell>
          <cell r="Q226" t="str">
            <v xml:space="preserve"> 1829-08-010</v>
          </cell>
          <cell r="R226" t="str">
            <v>Penyiraman - Tenaga Kerja</v>
          </cell>
          <cell r="S226">
            <v>0</v>
          </cell>
          <cell r="U226" t="str">
            <v xml:space="preserve"> 1829-08-010</v>
          </cell>
          <cell r="V226" t="str">
            <v>Penyiraman - Tenaga Kerja</v>
          </cell>
          <cell r="W226">
            <v>0</v>
          </cell>
          <cell r="Y226" t="str">
            <v xml:space="preserve"> 1829-08-010</v>
          </cell>
          <cell r="Z226" t="str">
            <v>Penyiraman - Tenaga Kerja</v>
          </cell>
          <cell r="AA226">
            <v>0</v>
          </cell>
          <cell r="AC226" t="str">
            <v xml:space="preserve"> 1829-08-010</v>
          </cell>
          <cell r="AD226" t="str">
            <v>Penyiraman - Tenaga Kerja</v>
          </cell>
          <cell r="AE226">
            <v>0</v>
          </cell>
        </row>
        <row r="227">
          <cell r="B227" t="str">
            <v xml:space="preserve"> 1732-09-011</v>
          </cell>
          <cell r="C227" t="str">
            <v>Jalan Pikul - Material</v>
          </cell>
          <cell r="D227">
            <v>0</v>
          </cell>
          <cell r="E227">
            <v>0</v>
          </cell>
          <cell r="F227">
            <v>0</v>
          </cell>
          <cell r="G227">
            <v>0</v>
          </cell>
          <cell r="H227">
            <v>0</v>
          </cell>
          <cell r="I227">
            <v>0</v>
          </cell>
          <cell r="J227">
            <v>0</v>
          </cell>
          <cell r="K227">
            <v>0</v>
          </cell>
          <cell r="M227" t="str">
            <v xml:space="preserve"> 1829-08-011</v>
          </cell>
          <cell r="N227" t="str">
            <v>Penyiraman - Bahan Bakar</v>
          </cell>
          <cell r="O227">
            <v>0</v>
          </cell>
          <cell r="Q227" t="str">
            <v xml:space="preserve"> 1829-08-011</v>
          </cell>
          <cell r="R227" t="str">
            <v>Penyiraman - Bahan Bakar</v>
          </cell>
          <cell r="S227">
            <v>0</v>
          </cell>
          <cell r="U227" t="str">
            <v xml:space="preserve"> 1829-08-011</v>
          </cell>
          <cell r="V227" t="str">
            <v>Penyiraman - Bahan Bakar</v>
          </cell>
          <cell r="W227">
            <v>0</v>
          </cell>
          <cell r="Y227" t="str">
            <v xml:space="preserve"> 1829-08-011</v>
          </cell>
          <cell r="Z227" t="str">
            <v>Penyiraman - Bahan Bakar</v>
          </cell>
          <cell r="AA227">
            <v>0</v>
          </cell>
          <cell r="AC227" t="str">
            <v xml:space="preserve"> 1829-08-011</v>
          </cell>
          <cell r="AD227" t="str">
            <v>Penyiraman - Bahan Bakar</v>
          </cell>
          <cell r="AE227">
            <v>0</v>
          </cell>
        </row>
        <row r="228">
          <cell r="B228" t="str">
            <v xml:space="preserve"> 1732-09-012</v>
          </cell>
          <cell r="C228" t="str">
            <v>Titian - Tenaga Kerja</v>
          </cell>
          <cell r="D228">
            <v>0</v>
          </cell>
          <cell r="E228">
            <v>0</v>
          </cell>
          <cell r="F228">
            <v>0</v>
          </cell>
          <cell r="G228">
            <v>0</v>
          </cell>
          <cell r="H228">
            <v>0</v>
          </cell>
          <cell r="I228">
            <v>0</v>
          </cell>
          <cell r="J228">
            <v>0</v>
          </cell>
          <cell r="K228">
            <v>0</v>
          </cell>
          <cell r="M228" t="str">
            <v xml:space="preserve"> 1829-08-012</v>
          </cell>
          <cell r="N228" t="str">
            <v>Penyiraman - Pemeliharaan Mesin</v>
          </cell>
          <cell r="O228">
            <v>0</v>
          </cell>
          <cell r="Q228" t="str">
            <v xml:space="preserve"> 1829-08-012</v>
          </cell>
          <cell r="R228" t="str">
            <v>Penyiraman - Pemeliharaan Mesin</v>
          </cell>
          <cell r="S228">
            <v>0</v>
          </cell>
          <cell r="U228" t="str">
            <v xml:space="preserve"> 1829-08-012</v>
          </cell>
          <cell r="V228" t="str">
            <v>Penyiraman - Pemeliharaan Mesin</v>
          </cell>
          <cell r="W228">
            <v>0</v>
          </cell>
          <cell r="Y228" t="str">
            <v xml:space="preserve"> 1829-08-012</v>
          </cell>
          <cell r="Z228" t="str">
            <v>Penyiraman - Pemeliharaan Mesin</v>
          </cell>
          <cell r="AA228">
            <v>0</v>
          </cell>
          <cell r="AC228" t="str">
            <v xml:space="preserve"> 1829-08-012</v>
          </cell>
          <cell r="AD228" t="str">
            <v>Penyiraman - Pemeliharaan Mesin</v>
          </cell>
          <cell r="AE228">
            <v>0</v>
          </cell>
        </row>
        <row r="229">
          <cell r="B229" t="str">
            <v xml:space="preserve"> 1732-09-013</v>
          </cell>
          <cell r="C229" t="str">
            <v>Titian - Material</v>
          </cell>
          <cell r="D229">
            <v>0</v>
          </cell>
          <cell r="E229">
            <v>0</v>
          </cell>
          <cell r="F229">
            <v>0</v>
          </cell>
          <cell r="G229">
            <v>0</v>
          </cell>
          <cell r="H229">
            <v>0</v>
          </cell>
          <cell r="I229">
            <v>0</v>
          </cell>
          <cell r="J229">
            <v>0</v>
          </cell>
          <cell r="K229">
            <v>0</v>
          </cell>
          <cell r="M229" t="str">
            <v xml:space="preserve"> 1829-08-013</v>
          </cell>
          <cell r="N229" t="str">
            <v>Instalasi &amp; Pemeliharaan Pipa</v>
          </cell>
          <cell r="O229">
            <v>0</v>
          </cell>
          <cell r="Q229" t="str">
            <v xml:space="preserve"> 1829-08-013</v>
          </cell>
          <cell r="R229" t="str">
            <v>Instalasi &amp; Pemeliharaan Pipa</v>
          </cell>
          <cell r="S229">
            <v>0</v>
          </cell>
          <cell r="U229" t="str">
            <v xml:space="preserve"> 1829-08-013</v>
          </cell>
          <cell r="V229" t="str">
            <v>Instalasi &amp; Pemeliharaan Pipa</v>
          </cell>
          <cell r="W229">
            <v>0</v>
          </cell>
          <cell r="Y229" t="str">
            <v xml:space="preserve"> 1829-08-013</v>
          </cell>
          <cell r="Z229" t="str">
            <v>Instalasi &amp; Pemeliharaan Pipa</v>
          </cell>
          <cell r="AA229">
            <v>0</v>
          </cell>
          <cell r="AC229" t="str">
            <v xml:space="preserve"> 1829-08-013</v>
          </cell>
          <cell r="AD229" t="str">
            <v>Instalasi &amp; Pemeliharaan Pipa</v>
          </cell>
          <cell r="AE229">
            <v>0</v>
          </cell>
        </row>
        <row r="230">
          <cell r="B230" t="str">
            <v xml:space="preserve"> 1732-09-014</v>
          </cell>
          <cell r="C230" t="str">
            <v>Titian &amp; Jalan Pikul - Transportasi</v>
          </cell>
          <cell r="D230">
            <v>0</v>
          </cell>
          <cell r="E230">
            <v>0</v>
          </cell>
          <cell r="F230">
            <v>0</v>
          </cell>
          <cell r="G230">
            <v>0</v>
          </cell>
          <cell r="H230">
            <v>0</v>
          </cell>
          <cell r="I230">
            <v>0</v>
          </cell>
          <cell r="J230">
            <v>0</v>
          </cell>
          <cell r="K230">
            <v>0</v>
          </cell>
          <cell r="M230" t="str">
            <v xml:space="preserve"> 1830-08-010</v>
          </cell>
          <cell r="N230" t="str">
            <v>Pemupukan - Tenaga Kerja</v>
          </cell>
          <cell r="O230">
            <v>0</v>
          </cell>
          <cell r="Q230" t="str">
            <v xml:space="preserve"> 1830-08-010</v>
          </cell>
          <cell r="R230" t="str">
            <v>Pemupukan - Tenaga Kerja</v>
          </cell>
          <cell r="S230">
            <v>0</v>
          </cell>
          <cell r="U230" t="str">
            <v xml:space="preserve"> 1830-08-010</v>
          </cell>
          <cell r="V230" t="str">
            <v>Pemupukan - Tenaga Kerja</v>
          </cell>
          <cell r="W230">
            <v>0</v>
          </cell>
          <cell r="Y230" t="str">
            <v xml:space="preserve"> 1830-08-010</v>
          </cell>
          <cell r="Z230" t="str">
            <v>Pemupukan - Tenaga Kerja</v>
          </cell>
          <cell r="AA230">
            <v>0</v>
          </cell>
          <cell r="AC230" t="str">
            <v xml:space="preserve"> 1830-08-010</v>
          </cell>
          <cell r="AD230" t="str">
            <v>Pemupukan - Tenaga Kerja</v>
          </cell>
          <cell r="AE230">
            <v>0</v>
          </cell>
        </row>
        <row r="231">
          <cell r="B231" t="str">
            <v xml:space="preserve"> 1733-09-010</v>
          </cell>
          <cell r="C231" t="str">
            <v>H &amp; P - Tenaga Kerja</v>
          </cell>
          <cell r="D231">
            <v>0</v>
          </cell>
          <cell r="E231">
            <v>0</v>
          </cell>
          <cell r="F231">
            <v>0</v>
          </cell>
          <cell r="G231">
            <v>0</v>
          </cell>
          <cell r="H231">
            <v>0</v>
          </cell>
          <cell r="I231">
            <v>0</v>
          </cell>
          <cell r="J231">
            <v>0</v>
          </cell>
          <cell r="K231">
            <v>0</v>
          </cell>
          <cell r="M231" t="str">
            <v xml:space="preserve"> 1830-08-011</v>
          </cell>
          <cell r="N231" t="str">
            <v>Pemupukan - Material</v>
          </cell>
          <cell r="O231">
            <v>0</v>
          </cell>
          <cell r="Q231" t="str">
            <v xml:space="preserve"> 1830-08-011</v>
          </cell>
          <cell r="R231" t="str">
            <v>Pemupukan - Material</v>
          </cell>
          <cell r="S231">
            <v>0</v>
          </cell>
          <cell r="U231" t="str">
            <v xml:space="preserve"> 1830-08-011</v>
          </cell>
          <cell r="V231" t="str">
            <v>Pemupukan - Material</v>
          </cell>
          <cell r="W231">
            <v>0</v>
          </cell>
          <cell r="Y231" t="str">
            <v xml:space="preserve"> 1830-08-011</v>
          </cell>
          <cell r="Z231" t="str">
            <v>Pemupukan - Material</v>
          </cell>
          <cell r="AA231">
            <v>0</v>
          </cell>
          <cell r="AC231" t="str">
            <v xml:space="preserve"> 1830-08-011</v>
          </cell>
          <cell r="AD231" t="str">
            <v>Pemupukan - Material</v>
          </cell>
          <cell r="AE231">
            <v>0</v>
          </cell>
        </row>
        <row r="232">
          <cell r="B232" t="str">
            <v xml:space="preserve"> 1733-09-011</v>
          </cell>
          <cell r="C232" t="str">
            <v>H &amp; P - Material</v>
          </cell>
          <cell r="D232">
            <v>0</v>
          </cell>
          <cell r="E232">
            <v>0</v>
          </cell>
          <cell r="F232">
            <v>0</v>
          </cell>
          <cell r="G232">
            <v>0</v>
          </cell>
          <cell r="H232">
            <v>0</v>
          </cell>
          <cell r="I232">
            <v>0</v>
          </cell>
          <cell r="J232">
            <v>0</v>
          </cell>
          <cell r="K232">
            <v>0</v>
          </cell>
          <cell r="M232" t="str">
            <v xml:space="preserve"> 1830-08-012</v>
          </cell>
          <cell r="N232" t="str">
            <v>Pemupukan - Transportasi</v>
          </cell>
          <cell r="O232">
            <v>0</v>
          </cell>
          <cell r="Q232" t="str">
            <v xml:space="preserve"> 1830-08-012</v>
          </cell>
          <cell r="R232" t="str">
            <v>Pemupukan - Transportasi</v>
          </cell>
          <cell r="S232">
            <v>0</v>
          </cell>
          <cell r="U232" t="str">
            <v xml:space="preserve"> 1830-08-012</v>
          </cell>
          <cell r="V232" t="str">
            <v>Pemupukan - Transportasi</v>
          </cell>
          <cell r="W232">
            <v>0</v>
          </cell>
          <cell r="Y232" t="str">
            <v xml:space="preserve"> 1830-08-012</v>
          </cell>
          <cell r="Z232" t="str">
            <v>Pemupukan - Transportasi</v>
          </cell>
          <cell r="AA232">
            <v>0</v>
          </cell>
          <cell r="AC232" t="str">
            <v xml:space="preserve"> 1830-08-012</v>
          </cell>
          <cell r="AD232" t="str">
            <v>Pemupukan - Transportasi</v>
          </cell>
          <cell r="AE232">
            <v>0</v>
          </cell>
        </row>
        <row r="233">
          <cell r="B233" t="str">
            <v xml:space="preserve"> 1733-09-012</v>
          </cell>
          <cell r="C233" t="str">
            <v>H &amp; P - Transportasi</v>
          </cell>
          <cell r="D233">
            <v>0</v>
          </cell>
          <cell r="E233">
            <v>0</v>
          </cell>
          <cell r="F233">
            <v>0</v>
          </cell>
          <cell r="G233">
            <v>0</v>
          </cell>
          <cell r="H233">
            <v>0</v>
          </cell>
          <cell r="I233">
            <v>0</v>
          </cell>
          <cell r="J233">
            <v>0</v>
          </cell>
          <cell r="K233">
            <v>0</v>
          </cell>
          <cell r="M233" t="str">
            <v xml:space="preserve"> 1831-08-010</v>
          </cell>
          <cell r="N233" t="str">
            <v>Hama &amp; Penyakit - Tenaga Kerja</v>
          </cell>
          <cell r="O233">
            <v>0</v>
          </cell>
          <cell r="Q233" t="str">
            <v xml:space="preserve"> 1831-08-010</v>
          </cell>
          <cell r="R233" t="str">
            <v>Hama &amp; Penyakit - Tenaga Kerja</v>
          </cell>
          <cell r="S233">
            <v>0</v>
          </cell>
          <cell r="U233" t="str">
            <v xml:space="preserve"> 1831-08-010</v>
          </cell>
          <cell r="V233" t="str">
            <v>Hama &amp; Penyakit - Tenaga Kerja</v>
          </cell>
          <cell r="W233">
            <v>0</v>
          </cell>
          <cell r="Y233" t="str">
            <v xml:space="preserve"> 1831-08-010</v>
          </cell>
          <cell r="Z233" t="str">
            <v>Hama &amp; Penyakit - Tenaga Kerja</v>
          </cell>
          <cell r="AA233">
            <v>0</v>
          </cell>
          <cell r="AC233" t="str">
            <v xml:space="preserve"> 1831-08-010</v>
          </cell>
          <cell r="AD233" t="str">
            <v>Hama &amp; Penyakit - Tenaga Kerja</v>
          </cell>
          <cell r="AE233">
            <v>0</v>
          </cell>
        </row>
        <row r="234">
          <cell r="B234" t="str">
            <v xml:space="preserve"> 1734-09-010</v>
          </cell>
          <cell r="C234" t="str">
            <v>Pemupukan - Tenaga Kerja</v>
          </cell>
          <cell r="D234">
            <v>0</v>
          </cell>
          <cell r="E234">
            <v>0</v>
          </cell>
          <cell r="F234">
            <v>0</v>
          </cell>
          <cell r="G234">
            <v>0</v>
          </cell>
          <cell r="H234">
            <v>0</v>
          </cell>
          <cell r="I234">
            <v>0</v>
          </cell>
          <cell r="J234">
            <v>0</v>
          </cell>
          <cell r="K234">
            <v>0</v>
          </cell>
          <cell r="M234" t="str">
            <v xml:space="preserve"> 1831-08-011</v>
          </cell>
          <cell r="N234" t="str">
            <v>Hama &amp; Penyakit - Material</v>
          </cell>
          <cell r="O234">
            <v>0</v>
          </cell>
          <cell r="Q234" t="str">
            <v xml:space="preserve"> 1831-08-011</v>
          </cell>
          <cell r="R234" t="str">
            <v>Hama &amp; Penyakit - Material</v>
          </cell>
          <cell r="S234">
            <v>0</v>
          </cell>
          <cell r="U234" t="str">
            <v xml:space="preserve"> 1831-08-011</v>
          </cell>
          <cell r="V234" t="str">
            <v>Hama &amp; Penyakit - Material</v>
          </cell>
          <cell r="W234">
            <v>0</v>
          </cell>
          <cell r="Y234" t="str">
            <v xml:space="preserve"> 1831-08-011</v>
          </cell>
          <cell r="Z234" t="str">
            <v>Hama &amp; Penyakit - Material</v>
          </cell>
          <cell r="AA234">
            <v>0</v>
          </cell>
          <cell r="AC234" t="str">
            <v xml:space="preserve"> 1831-08-011</v>
          </cell>
          <cell r="AD234" t="str">
            <v>Hama &amp; Penyakit - Material</v>
          </cell>
          <cell r="AE234">
            <v>0</v>
          </cell>
        </row>
        <row r="235">
          <cell r="B235" t="str">
            <v xml:space="preserve"> 1734-09-011</v>
          </cell>
          <cell r="C235" t="str">
            <v>Pemupukan - Material</v>
          </cell>
          <cell r="D235">
            <v>0</v>
          </cell>
          <cell r="E235">
            <v>0</v>
          </cell>
          <cell r="F235">
            <v>0</v>
          </cell>
          <cell r="G235">
            <v>0</v>
          </cell>
          <cell r="H235">
            <v>0</v>
          </cell>
          <cell r="I235">
            <v>0</v>
          </cell>
          <cell r="J235">
            <v>0</v>
          </cell>
          <cell r="K235">
            <v>0</v>
          </cell>
          <cell r="M235" t="str">
            <v xml:space="preserve"> 1831-08-012</v>
          </cell>
          <cell r="N235" t="str">
            <v>Hama &amp; Penyakit - Transportasi</v>
          </cell>
          <cell r="O235">
            <v>0</v>
          </cell>
          <cell r="Q235" t="str">
            <v xml:space="preserve"> 1831-08-012</v>
          </cell>
          <cell r="R235" t="str">
            <v>Hama &amp; Penyakit - Transportasi</v>
          </cell>
          <cell r="S235">
            <v>0</v>
          </cell>
          <cell r="U235" t="str">
            <v xml:space="preserve"> 1831-08-012</v>
          </cell>
          <cell r="V235" t="str">
            <v>Hama &amp; Penyakit - Transportasi</v>
          </cell>
          <cell r="W235">
            <v>0</v>
          </cell>
          <cell r="Y235" t="str">
            <v xml:space="preserve"> 1831-08-012</v>
          </cell>
          <cell r="Z235" t="str">
            <v>Hama &amp; Penyakit - Transportasi</v>
          </cell>
          <cell r="AA235">
            <v>0</v>
          </cell>
          <cell r="AC235" t="str">
            <v xml:space="preserve"> 1831-08-012</v>
          </cell>
          <cell r="AD235" t="str">
            <v>Hama &amp; Penyakit - Transportasi</v>
          </cell>
          <cell r="AE235">
            <v>0</v>
          </cell>
        </row>
        <row r="236">
          <cell r="B236" t="str">
            <v xml:space="preserve"> 1734-09-012</v>
          </cell>
          <cell r="C236" t="str">
            <v>Pemupukan - Peralatan</v>
          </cell>
          <cell r="D236">
            <v>0</v>
          </cell>
          <cell r="E236">
            <v>0</v>
          </cell>
          <cell r="F236">
            <v>0</v>
          </cell>
          <cell r="G236">
            <v>0</v>
          </cell>
          <cell r="H236">
            <v>0</v>
          </cell>
          <cell r="I236">
            <v>0</v>
          </cell>
          <cell r="J236">
            <v>0</v>
          </cell>
          <cell r="K236">
            <v>0</v>
          </cell>
          <cell r="M236" t="str">
            <v xml:space="preserve"> 1832-08-010</v>
          </cell>
          <cell r="N236" t="str">
            <v>Perawatan bibit - Tenaga Kerja</v>
          </cell>
          <cell r="O236">
            <v>0</v>
          </cell>
          <cell r="Q236" t="str">
            <v xml:space="preserve"> 1832-08-010</v>
          </cell>
          <cell r="R236" t="str">
            <v>Perawatan bibit - Tenaga Kerja</v>
          </cell>
          <cell r="S236">
            <v>0</v>
          </cell>
          <cell r="U236" t="str">
            <v xml:space="preserve"> 1832-08-010</v>
          </cell>
          <cell r="V236" t="str">
            <v>Perawatan bibit - Tenaga Kerja</v>
          </cell>
          <cell r="W236">
            <v>0</v>
          </cell>
          <cell r="Y236" t="str">
            <v xml:space="preserve"> 1832-08-010</v>
          </cell>
          <cell r="Z236" t="str">
            <v>Perawatan bibit - Tenaga Kerja</v>
          </cell>
          <cell r="AA236">
            <v>0</v>
          </cell>
          <cell r="AC236" t="str">
            <v xml:space="preserve"> 1832-08-010</v>
          </cell>
          <cell r="AD236" t="str">
            <v>Perawatan bibit - Tenaga Kerja</v>
          </cell>
          <cell r="AE236">
            <v>0</v>
          </cell>
        </row>
        <row r="237">
          <cell r="B237" t="str">
            <v xml:space="preserve"> 1734-09-013</v>
          </cell>
          <cell r="C237" t="str">
            <v>Pemupukan - Transportasi</v>
          </cell>
          <cell r="D237">
            <v>0</v>
          </cell>
          <cell r="E237">
            <v>0</v>
          </cell>
          <cell r="F237">
            <v>0</v>
          </cell>
          <cell r="G237">
            <v>0</v>
          </cell>
          <cell r="H237">
            <v>0</v>
          </cell>
          <cell r="I237">
            <v>0</v>
          </cell>
          <cell r="J237">
            <v>0</v>
          </cell>
          <cell r="K237">
            <v>0</v>
          </cell>
          <cell r="M237" t="str">
            <v xml:space="preserve"> 1832-08-011</v>
          </cell>
          <cell r="N237" t="str">
            <v>Perawatan Jalan pembibitan</v>
          </cell>
          <cell r="O237">
            <v>0</v>
          </cell>
          <cell r="Q237" t="str">
            <v xml:space="preserve"> 1832-08-011</v>
          </cell>
          <cell r="R237" t="str">
            <v>Perawatan Jalan pembibitan</v>
          </cell>
          <cell r="S237">
            <v>0</v>
          </cell>
          <cell r="U237" t="str">
            <v xml:space="preserve"> 1832-08-011</v>
          </cell>
          <cell r="V237" t="str">
            <v>Perawatan Jalan pembibitan</v>
          </cell>
          <cell r="W237">
            <v>0</v>
          </cell>
          <cell r="Y237" t="str">
            <v xml:space="preserve"> 1832-08-011</v>
          </cell>
          <cell r="Z237" t="str">
            <v>Perawatan Jalan pembibitan</v>
          </cell>
          <cell r="AA237">
            <v>0</v>
          </cell>
          <cell r="AC237" t="str">
            <v xml:space="preserve"> 1832-08-011</v>
          </cell>
          <cell r="AD237" t="str">
            <v>Perawatan Jalan pembibitan</v>
          </cell>
          <cell r="AE237">
            <v>0</v>
          </cell>
        </row>
        <row r="238">
          <cell r="B238" t="str">
            <v xml:space="preserve"> 1735-09-010</v>
          </cell>
          <cell r="C238" t="str">
            <v>Penyisipan - Tenaga Kerja</v>
          </cell>
          <cell r="D238">
            <v>0</v>
          </cell>
          <cell r="E238">
            <v>0</v>
          </cell>
          <cell r="F238">
            <v>0</v>
          </cell>
          <cell r="G238">
            <v>0</v>
          </cell>
          <cell r="H238">
            <v>0</v>
          </cell>
          <cell r="I238">
            <v>0</v>
          </cell>
          <cell r="J238">
            <v>0</v>
          </cell>
          <cell r="K238">
            <v>0</v>
          </cell>
          <cell r="M238" t="str">
            <v xml:space="preserve"> 1832-08-012</v>
          </cell>
          <cell r="N238" t="str">
            <v>Perawatan bibit - transportasi</v>
          </cell>
          <cell r="O238">
            <v>0</v>
          </cell>
          <cell r="Q238" t="str">
            <v xml:space="preserve"> 1832-08-012</v>
          </cell>
          <cell r="R238" t="str">
            <v>Perawatan bibit - transportasi</v>
          </cell>
          <cell r="S238">
            <v>0</v>
          </cell>
          <cell r="U238" t="str">
            <v xml:space="preserve"> 1832-08-012</v>
          </cell>
          <cell r="V238" t="str">
            <v>Perawatan bibit - transportasi</v>
          </cell>
          <cell r="W238">
            <v>0</v>
          </cell>
          <cell r="Y238" t="str">
            <v xml:space="preserve"> 1832-08-012</v>
          </cell>
          <cell r="Z238" t="str">
            <v>Perawatan bibit - transportasi</v>
          </cell>
          <cell r="AA238">
            <v>0</v>
          </cell>
          <cell r="AC238" t="str">
            <v xml:space="preserve"> 1832-08-012</v>
          </cell>
          <cell r="AD238" t="str">
            <v>Perawatan bibit - transportasi</v>
          </cell>
          <cell r="AE238">
            <v>0</v>
          </cell>
        </row>
        <row r="239">
          <cell r="B239" t="str">
            <v xml:space="preserve"> 1735-09-011</v>
          </cell>
          <cell r="C239" t="str">
            <v>Penyisipan - Bibit</v>
          </cell>
          <cell r="D239">
            <v>0</v>
          </cell>
          <cell r="E239">
            <v>0</v>
          </cell>
          <cell r="F239">
            <v>0</v>
          </cell>
          <cell r="G239">
            <v>0</v>
          </cell>
          <cell r="H239">
            <v>0</v>
          </cell>
          <cell r="I239">
            <v>0</v>
          </cell>
          <cell r="J239">
            <v>0</v>
          </cell>
          <cell r="K239">
            <v>0</v>
          </cell>
          <cell r="M239" t="str">
            <v xml:space="preserve"> 1832-08-013</v>
          </cell>
          <cell r="N239" t="str">
            <v>Perawatan bibit - Keamanan</v>
          </cell>
          <cell r="O239">
            <v>0</v>
          </cell>
          <cell r="Q239" t="str">
            <v xml:space="preserve"> 1832-08-013</v>
          </cell>
          <cell r="R239" t="str">
            <v>Perawatan bibit - Keamanan</v>
          </cell>
          <cell r="S239">
            <v>0</v>
          </cell>
          <cell r="U239" t="str">
            <v xml:space="preserve"> 1832-08-013</v>
          </cell>
          <cell r="V239" t="str">
            <v>Perawatan bibit - Keamanan</v>
          </cell>
          <cell r="W239">
            <v>0</v>
          </cell>
          <cell r="Y239" t="str">
            <v xml:space="preserve"> 1832-08-013</v>
          </cell>
          <cell r="Z239" t="str">
            <v>Perawatan bibit - Keamanan</v>
          </cell>
          <cell r="AA239">
            <v>0</v>
          </cell>
          <cell r="AC239" t="str">
            <v xml:space="preserve"> 1832-08-013</v>
          </cell>
          <cell r="AD239" t="str">
            <v>Perawatan bibit - Keamanan</v>
          </cell>
          <cell r="AE239">
            <v>0</v>
          </cell>
        </row>
        <row r="240">
          <cell r="B240" t="str">
            <v xml:space="preserve"> 1735-09-012</v>
          </cell>
          <cell r="C240" t="str">
            <v>Penyisipan - Pupuk</v>
          </cell>
          <cell r="D240">
            <v>0</v>
          </cell>
          <cell r="E240">
            <v>0</v>
          </cell>
          <cell r="F240">
            <v>0</v>
          </cell>
          <cell r="G240">
            <v>0</v>
          </cell>
          <cell r="H240">
            <v>0</v>
          </cell>
          <cell r="I240">
            <v>0</v>
          </cell>
          <cell r="J240">
            <v>0</v>
          </cell>
          <cell r="K240">
            <v>0</v>
          </cell>
          <cell r="M240" t="str">
            <v xml:space="preserve"> 1833-08-010</v>
          </cell>
          <cell r="N240" t="str">
            <v>Sensus Bibit - Tenaga Kerja</v>
          </cell>
          <cell r="O240">
            <v>0</v>
          </cell>
          <cell r="Q240" t="str">
            <v xml:space="preserve"> 1833-08-010</v>
          </cell>
          <cell r="R240" t="str">
            <v>Sensus Bibit - Tenaga Kerja</v>
          </cell>
          <cell r="S240">
            <v>0</v>
          </cell>
          <cell r="U240" t="str">
            <v xml:space="preserve"> 1833-08-010</v>
          </cell>
          <cell r="V240" t="str">
            <v>Sensus Bibit - Tenaga Kerja</v>
          </cell>
          <cell r="W240">
            <v>0</v>
          </cell>
          <cell r="Y240" t="str">
            <v xml:space="preserve"> 1833-08-010</v>
          </cell>
          <cell r="Z240" t="str">
            <v>Sensus Bibit - Tenaga Kerja</v>
          </cell>
          <cell r="AA240">
            <v>0</v>
          </cell>
          <cell r="AC240" t="str">
            <v xml:space="preserve"> 1833-08-010</v>
          </cell>
          <cell r="AD240" t="str">
            <v>Sensus Bibit - Tenaga Kerja</v>
          </cell>
          <cell r="AE240">
            <v>0</v>
          </cell>
        </row>
        <row r="241">
          <cell r="B241" t="str">
            <v xml:space="preserve"> 1735-09-013</v>
          </cell>
          <cell r="C241" t="str">
            <v>Penyisipan - Transportasi</v>
          </cell>
          <cell r="D241">
            <v>0</v>
          </cell>
          <cell r="E241">
            <v>0</v>
          </cell>
          <cell r="F241">
            <v>0</v>
          </cell>
          <cell r="G241">
            <v>0</v>
          </cell>
          <cell r="H241">
            <v>0</v>
          </cell>
          <cell r="I241">
            <v>0</v>
          </cell>
          <cell r="J241">
            <v>0</v>
          </cell>
          <cell r="K241">
            <v>0</v>
          </cell>
          <cell r="M241" t="str">
            <v xml:space="preserve"> 1833-08-011</v>
          </cell>
          <cell r="N241" t="str">
            <v>Peralatan sensus bibit</v>
          </cell>
          <cell r="O241">
            <v>0</v>
          </cell>
          <cell r="Q241" t="str">
            <v xml:space="preserve"> 1833-08-011</v>
          </cell>
          <cell r="R241" t="str">
            <v>Peralatan sensus bibit</v>
          </cell>
          <cell r="S241">
            <v>0</v>
          </cell>
          <cell r="U241" t="str">
            <v xml:space="preserve"> 1833-08-011</v>
          </cell>
          <cell r="V241" t="str">
            <v>Peralatan sensus bibit</v>
          </cell>
          <cell r="W241">
            <v>0</v>
          </cell>
          <cell r="Y241" t="str">
            <v xml:space="preserve"> 1833-08-011</v>
          </cell>
          <cell r="Z241" t="str">
            <v>Peralatan sensus bibit</v>
          </cell>
          <cell r="AA241">
            <v>0</v>
          </cell>
          <cell r="AC241" t="str">
            <v xml:space="preserve"> 1833-08-011</v>
          </cell>
          <cell r="AD241" t="str">
            <v>Peralatan sensus bibit</v>
          </cell>
          <cell r="AE241">
            <v>0</v>
          </cell>
        </row>
        <row r="242">
          <cell r="B242" t="str">
            <v xml:space="preserve"> 1801-07-010</v>
          </cell>
          <cell r="C242" t="str">
            <v>Pembukaan Lahan - Alat Berat</v>
          </cell>
          <cell r="D242">
            <v>0</v>
          </cell>
          <cell r="E242">
            <v>0</v>
          </cell>
          <cell r="F242">
            <v>0</v>
          </cell>
          <cell r="G242">
            <v>0</v>
          </cell>
          <cell r="H242">
            <v>0</v>
          </cell>
          <cell r="I242">
            <v>0</v>
          </cell>
          <cell r="J242">
            <v>0</v>
          </cell>
          <cell r="K242">
            <v>0</v>
          </cell>
          <cell r="M242" t="str">
            <v xml:space="preserve"> 1834-08-010</v>
          </cell>
          <cell r="N242" t="str">
            <v>Seleksi bibit - Tenaga Kerja</v>
          </cell>
          <cell r="O242">
            <v>0</v>
          </cell>
          <cell r="Q242" t="str">
            <v xml:space="preserve"> 1834-08-010</v>
          </cell>
          <cell r="R242" t="str">
            <v>Seleksi bibit - Tenaga Kerja</v>
          </cell>
          <cell r="S242">
            <v>0</v>
          </cell>
          <cell r="U242" t="str">
            <v xml:space="preserve"> 1834-08-010</v>
          </cell>
          <cell r="V242" t="str">
            <v>Seleksi bibit - Tenaga Kerja</v>
          </cell>
          <cell r="W242">
            <v>0</v>
          </cell>
          <cell r="Y242" t="str">
            <v xml:space="preserve"> 1834-08-010</v>
          </cell>
          <cell r="Z242" t="str">
            <v>Seleksi bibit - Tenaga Kerja</v>
          </cell>
          <cell r="AA242">
            <v>0</v>
          </cell>
          <cell r="AC242" t="str">
            <v xml:space="preserve"> 1834-08-010</v>
          </cell>
          <cell r="AD242" t="str">
            <v>Seleksi bibit - Tenaga Kerja</v>
          </cell>
          <cell r="AE242">
            <v>0</v>
          </cell>
        </row>
        <row r="243">
          <cell r="B243" t="str">
            <v xml:space="preserve"> 1801-07-011</v>
          </cell>
          <cell r="C243" t="str">
            <v>Pembukaan Lahan - Manual</v>
          </cell>
          <cell r="D243">
            <v>0</v>
          </cell>
          <cell r="E243">
            <v>0</v>
          </cell>
          <cell r="F243">
            <v>0</v>
          </cell>
          <cell r="G243">
            <v>0</v>
          </cell>
          <cell r="H243">
            <v>0</v>
          </cell>
          <cell r="I243">
            <v>0</v>
          </cell>
          <cell r="J243">
            <v>0</v>
          </cell>
          <cell r="K243">
            <v>0</v>
          </cell>
          <cell r="M243" t="str">
            <v xml:space="preserve"> 1834-08-011</v>
          </cell>
          <cell r="N243" t="str">
            <v>Seleksi Bibit - Transportasi</v>
          </cell>
          <cell r="O243">
            <v>0</v>
          </cell>
          <cell r="Q243" t="str">
            <v xml:space="preserve"> 1834-08-011</v>
          </cell>
          <cell r="R243" t="str">
            <v>Seleksi Bibit - Transportasi</v>
          </cell>
          <cell r="S243">
            <v>0</v>
          </cell>
          <cell r="U243" t="str">
            <v xml:space="preserve"> 1834-08-011</v>
          </cell>
          <cell r="V243" t="str">
            <v>Seleksi Bibit - Transportasi</v>
          </cell>
          <cell r="W243">
            <v>0</v>
          </cell>
          <cell r="Y243" t="str">
            <v xml:space="preserve"> 1834-08-011</v>
          </cell>
          <cell r="Z243" t="str">
            <v>Seleksi Bibit - Transportasi</v>
          </cell>
          <cell r="AA243">
            <v>0</v>
          </cell>
          <cell r="AC243" t="str">
            <v xml:space="preserve"> 1834-08-011</v>
          </cell>
          <cell r="AD243" t="str">
            <v>Seleksi Bibit - Transportasi</v>
          </cell>
          <cell r="AE243">
            <v>0</v>
          </cell>
        </row>
        <row r="244">
          <cell r="B244" t="str">
            <v xml:space="preserve"> 1801-07-012</v>
          </cell>
          <cell r="C244" t="str">
            <v>Pembukaan Lahan - Tenaga Kerja</v>
          </cell>
          <cell r="D244">
            <v>0</v>
          </cell>
          <cell r="E244">
            <v>0</v>
          </cell>
          <cell r="F244">
            <v>0</v>
          </cell>
          <cell r="G244">
            <v>0</v>
          </cell>
          <cell r="H244">
            <v>0</v>
          </cell>
          <cell r="I244">
            <v>0</v>
          </cell>
          <cell r="J244">
            <v>0</v>
          </cell>
          <cell r="K244">
            <v>0</v>
          </cell>
          <cell r="M244" t="str">
            <v xml:space="preserve"> 1835-08-010</v>
          </cell>
          <cell r="N244" t="str">
            <v>Pindah tanam - Tenaga Kerja</v>
          </cell>
          <cell r="O244">
            <v>0</v>
          </cell>
          <cell r="Q244" t="str">
            <v xml:space="preserve"> 1835-08-010</v>
          </cell>
          <cell r="R244" t="str">
            <v>Pindah tanam - Tenaga Kerja</v>
          </cell>
          <cell r="S244">
            <v>0</v>
          </cell>
          <cell r="U244" t="str">
            <v xml:space="preserve"> 1835-08-010</v>
          </cell>
          <cell r="V244" t="str">
            <v>Pindah tanam - Tenaga Kerja</v>
          </cell>
          <cell r="W244">
            <v>0</v>
          </cell>
          <cell r="Y244" t="str">
            <v xml:space="preserve"> 1835-08-010</v>
          </cell>
          <cell r="Z244" t="str">
            <v>Pindah tanam - Tenaga Kerja</v>
          </cell>
          <cell r="AA244">
            <v>0</v>
          </cell>
          <cell r="AC244" t="str">
            <v xml:space="preserve"> 1835-08-010</v>
          </cell>
          <cell r="AD244" t="str">
            <v>Pindah tanam - Tenaga Kerja</v>
          </cell>
          <cell r="AE244">
            <v>0</v>
          </cell>
        </row>
        <row r="245">
          <cell r="B245" t="str">
            <v xml:space="preserve"> 1801-07-013</v>
          </cell>
          <cell r="C245" t="str">
            <v>Pembukaan Lahan - Transportasi</v>
          </cell>
          <cell r="D245">
            <v>0</v>
          </cell>
          <cell r="E245">
            <v>0</v>
          </cell>
          <cell r="F245">
            <v>0</v>
          </cell>
          <cell r="G245">
            <v>0</v>
          </cell>
          <cell r="H245">
            <v>0</v>
          </cell>
          <cell r="I245">
            <v>0</v>
          </cell>
          <cell r="J245">
            <v>0</v>
          </cell>
          <cell r="K245">
            <v>0</v>
          </cell>
          <cell r="M245" t="str">
            <v xml:space="preserve"> 1835-08-011</v>
          </cell>
          <cell r="N245" t="str">
            <v>Pindah tanam - Transportasi</v>
          </cell>
          <cell r="O245">
            <v>0</v>
          </cell>
          <cell r="Q245" t="str">
            <v xml:space="preserve"> 1835-08-011</v>
          </cell>
          <cell r="R245" t="str">
            <v>Pindah tanam - Transportasi</v>
          </cell>
          <cell r="S245">
            <v>0</v>
          </cell>
          <cell r="U245" t="str">
            <v xml:space="preserve"> 1835-08-011</v>
          </cell>
          <cell r="V245" t="str">
            <v>Pindah tanam - Transportasi</v>
          </cell>
          <cell r="W245">
            <v>0</v>
          </cell>
          <cell r="Y245" t="str">
            <v xml:space="preserve"> 1835-08-011</v>
          </cell>
          <cell r="Z245" t="str">
            <v>Pindah tanam - Transportasi</v>
          </cell>
          <cell r="AA245">
            <v>0</v>
          </cell>
          <cell r="AC245" t="str">
            <v xml:space="preserve"> 1835-08-011</v>
          </cell>
          <cell r="AD245" t="str">
            <v>Pindah tanam - Transportasi</v>
          </cell>
          <cell r="AE245">
            <v>0</v>
          </cell>
        </row>
        <row r="246">
          <cell r="B246" t="str">
            <v xml:space="preserve"> 1802-07-010</v>
          </cell>
          <cell r="C246" t="str">
            <v>Penyiapan lahan - Leveling</v>
          </cell>
          <cell r="D246">
            <v>0</v>
          </cell>
          <cell r="E246">
            <v>0</v>
          </cell>
          <cell r="F246">
            <v>0</v>
          </cell>
          <cell r="G246">
            <v>0</v>
          </cell>
          <cell r="H246">
            <v>0</v>
          </cell>
          <cell r="I246">
            <v>0</v>
          </cell>
          <cell r="J246">
            <v>0</v>
          </cell>
          <cell r="K246">
            <v>0</v>
          </cell>
          <cell r="M246" t="str">
            <v xml:space="preserve"> 1836-08-010</v>
          </cell>
          <cell r="N246" t="str">
            <v>Transfer Lapangan - Tenaga Kerja</v>
          </cell>
          <cell r="O246">
            <v>0</v>
          </cell>
          <cell r="Q246" t="str">
            <v xml:space="preserve"> 1836-08-010</v>
          </cell>
          <cell r="R246" t="str">
            <v>Transfer Lapangan - Tenaga Kerja</v>
          </cell>
          <cell r="S246">
            <v>0</v>
          </cell>
          <cell r="U246" t="str">
            <v xml:space="preserve"> 1836-08-010</v>
          </cell>
          <cell r="V246" t="str">
            <v>Transfer Lapangan - Tenaga Kerja</v>
          </cell>
          <cell r="W246">
            <v>0</v>
          </cell>
          <cell r="Y246" t="str">
            <v xml:space="preserve"> 1836-08-010</v>
          </cell>
          <cell r="Z246" t="str">
            <v>Transfer Lapangan - Tenaga Kerja</v>
          </cell>
          <cell r="AA246">
            <v>0</v>
          </cell>
          <cell r="AC246" t="str">
            <v xml:space="preserve"> 1836-08-010</v>
          </cell>
          <cell r="AD246" t="str">
            <v>Transfer Lapangan - Tenaga Kerja</v>
          </cell>
          <cell r="AE246">
            <v>0</v>
          </cell>
        </row>
        <row r="247">
          <cell r="B247" t="str">
            <v xml:space="preserve"> 1802-07-011</v>
          </cell>
          <cell r="C247" t="str">
            <v>Penyiapan Lahan - Jalan</v>
          </cell>
          <cell r="D247">
            <v>0</v>
          </cell>
          <cell r="E247">
            <v>0</v>
          </cell>
          <cell r="F247">
            <v>0</v>
          </cell>
          <cell r="G247">
            <v>0</v>
          </cell>
          <cell r="H247">
            <v>0</v>
          </cell>
          <cell r="I247">
            <v>0</v>
          </cell>
          <cell r="J247">
            <v>0</v>
          </cell>
          <cell r="K247">
            <v>0</v>
          </cell>
          <cell r="M247" t="str">
            <v xml:space="preserve"> 2100-00-100</v>
          </cell>
          <cell r="N247" t="str">
            <v>Pembelian TBS Plasma</v>
          </cell>
          <cell r="O247">
            <v>0</v>
          </cell>
          <cell r="Q247" t="str">
            <v xml:space="preserve"> 2100-00-100</v>
          </cell>
          <cell r="R247" t="str">
            <v>Pembelian TBS Plasma</v>
          </cell>
          <cell r="S247">
            <v>0</v>
          </cell>
          <cell r="U247" t="str">
            <v xml:space="preserve"> 2100-00-100</v>
          </cell>
          <cell r="V247" t="str">
            <v>Pembelian TBS Plasma</v>
          </cell>
          <cell r="W247">
            <v>0</v>
          </cell>
          <cell r="Y247" t="str">
            <v xml:space="preserve"> 2100-00-100</v>
          </cell>
          <cell r="Z247" t="str">
            <v>Pembelian TBS Plasma</v>
          </cell>
          <cell r="AA247">
            <v>0</v>
          </cell>
          <cell r="AC247" t="str">
            <v xml:space="preserve"> 2100-00-100</v>
          </cell>
          <cell r="AD247" t="str">
            <v>Pembelian TBS Plasma</v>
          </cell>
          <cell r="AE247">
            <v>0</v>
          </cell>
        </row>
        <row r="248">
          <cell r="B248" t="str">
            <v xml:space="preserve"> 1802-07-012</v>
          </cell>
          <cell r="C248" t="str">
            <v>Penyiapan Lahan - Parit</v>
          </cell>
          <cell r="D248">
            <v>0</v>
          </cell>
          <cell r="E248">
            <v>0</v>
          </cell>
          <cell r="F248">
            <v>0</v>
          </cell>
          <cell r="G248">
            <v>0</v>
          </cell>
          <cell r="H248">
            <v>0</v>
          </cell>
          <cell r="I248">
            <v>0</v>
          </cell>
          <cell r="J248">
            <v>0</v>
          </cell>
          <cell r="K248">
            <v>0</v>
          </cell>
          <cell r="M248" t="str">
            <v xml:space="preserve"> 2110-00-100</v>
          </cell>
          <cell r="N248" t="str">
            <v>Pembelian TBS Plasma</v>
          </cell>
          <cell r="O248">
            <v>0</v>
          </cell>
          <cell r="Q248" t="str">
            <v xml:space="preserve"> 2110-00-100</v>
          </cell>
          <cell r="R248" t="str">
            <v>Pembelian TBS Plasma</v>
          </cell>
          <cell r="S248">
            <v>0</v>
          </cell>
          <cell r="U248" t="str">
            <v xml:space="preserve"> 2110-00-100</v>
          </cell>
          <cell r="V248" t="str">
            <v>Pembelian TBS Plasma</v>
          </cell>
          <cell r="W248">
            <v>0</v>
          </cell>
          <cell r="Y248" t="str">
            <v xml:space="preserve"> 2110-00-100</v>
          </cell>
          <cell r="Z248" t="str">
            <v>Pembelian TBS Plasma</v>
          </cell>
          <cell r="AA248">
            <v>0</v>
          </cell>
          <cell r="AC248" t="str">
            <v xml:space="preserve"> 2110-00-100</v>
          </cell>
          <cell r="AD248" t="str">
            <v>Pembelian TBS Plasma</v>
          </cell>
          <cell r="AE248">
            <v>0</v>
          </cell>
        </row>
        <row r="249">
          <cell r="B249" t="str">
            <v xml:space="preserve"> 1802-07-013</v>
          </cell>
          <cell r="C249" t="str">
            <v>Penyiapan Lahan - Waduk</v>
          </cell>
          <cell r="D249">
            <v>0</v>
          </cell>
          <cell r="E249">
            <v>0</v>
          </cell>
          <cell r="F249">
            <v>0</v>
          </cell>
          <cell r="G249">
            <v>0</v>
          </cell>
          <cell r="H249">
            <v>0</v>
          </cell>
          <cell r="I249">
            <v>0</v>
          </cell>
          <cell r="J249">
            <v>0</v>
          </cell>
          <cell r="K249">
            <v>0</v>
          </cell>
          <cell r="M249" t="str">
            <v xml:space="preserve"> 2110-00-200</v>
          </cell>
          <cell r="N249" t="str">
            <v>Pembelian TBS Luar</v>
          </cell>
          <cell r="O249">
            <v>0</v>
          </cell>
          <cell r="Q249" t="str">
            <v xml:space="preserve"> 2110-00-200</v>
          </cell>
          <cell r="R249" t="str">
            <v>Pembelian TBS Luar</v>
          </cell>
          <cell r="S249">
            <v>0</v>
          </cell>
          <cell r="U249" t="str">
            <v xml:space="preserve"> 2110-00-200</v>
          </cell>
          <cell r="V249" t="str">
            <v>Pembelian TBS Luar</v>
          </cell>
          <cell r="W249">
            <v>0</v>
          </cell>
          <cell r="Y249" t="str">
            <v xml:space="preserve"> 2110-00-200</v>
          </cell>
          <cell r="Z249" t="str">
            <v>Pembelian TBS Luar</v>
          </cell>
          <cell r="AA249">
            <v>0</v>
          </cell>
          <cell r="AC249" t="str">
            <v xml:space="preserve"> 2110-00-200</v>
          </cell>
          <cell r="AD249" t="str">
            <v>Pembelian TBS Luar</v>
          </cell>
          <cell r="AE249">
            <v>0</v>
          </cell>
        </row>
        <row r="250">
          <cell r="B250" t="str">
            <v xml:space="preserve"> 1802-07-014</v>
          </cell>
          <cell r="C250" t="str">
            <v>Penyiapan Lahan - Tenaga Kerja</v>
          </cell>
          <cell r="D250">
            <v>0</v>
          </cell>
          <cell r="E250">
            <v>0</v>
          </cell>
          <cell r="F250">
            <v>0</v>
          </cell>
          <cell r="G250">
            <v>0</v>
          </cell>
          <cell r="H250">
            <v>0</v>
          </cell>
          <cell r="I250">
            <v>0</v>
          </cell>
          <cell r="J250">
            <v>0</v>
          </cell>
          <cell r="K250">
            <v>0</v>
          </cell>
          <cell r="M250" t="str">
            <v xml:space="preserve"> 2120-00-100</v>
          </cell>
          <cell r="N250" t="str">
            <v>Pembayaran dimuka</v>
          </cell>
          <cell r="O250">
            <v>0</v>
          </cell>
          <cell r="Q250" t="str">
            <v xml:space="preserve"> 2120-00-100</v>
          </cell>
          <cell r="R250" t="str">
            <v>Pembayaran dimuka</v>
          </cell>
          <cell r="S250">
            <v>0</v>
          </cell>
          <cell r="U250" t="str">
            <v xml:space="preserve"> 2120-00-100</v>
          </cell>
          <cell r="V250" t="str">
            <v>Pembayaran dimuka</v>
          </cell>
          <cell r="W250">
            <v>0</v>
          </cell>
          <cell r="Y250" t="str">
            <v xml:space="preserve"> 2120-00-100</v>
          </cell>
          <cell r="Z250" t="str">
            <v>Pembayaran dimuka</v>
          </cell>
          <cell r="AA250">
            <v>0</v>
          </cell>
          <cell r="AC250" t="str">
            <v xml:space="preserve"> 2120-00-100</v>
          </cell>
          <cell r="AD250" t="str">
            <v>Pembayaran dimuka</v>
          </cell>
          <cell r="AE250">
            <v>0</v>
          </cell>
        </row>
        <row r="251">
          <cell r="B251" t="str">
            <v xml:space="preserve"> 1802-07-015</v>
          </cell>
          <cell r="C251" t="str">
            <v>Penyiapan Lahan - Material</v>
          </cell>
          <cell r="D251">
            <v>0</v>
          </cell>
          <cell r="E251">
            <v>0</v>
          </cell>
          <cell r="F251">
            <v>0</v>
          </cell>
          <cell r="G251">
            <v>0</v>
          </cell>
          <cell r="H251">
            <v>0</v>
          </cell>
          <cell r="I251">
            <v>0</v>
          </cell>
          <cell r="J251">
            <v>0</v>
          </cell>
          <cell r="K251">
            <v>0</v>
          </cell>
          <cell r="M251" t="str">
            <v xml:space="preserve"> 2130-00-101</v>
          </cell>
          <cell r="N251" t="str">
            <v>Hutang Gaji Karyawan HO</v>
          </cell>
          <cell r="O251">
            <v>0</v>
          </cell>
          <cell r="Q251" t="str">
            <v xml:space="preserve"> 2130-00-101</v>
          </cell>
          <cell r="R251" t="str">
            <v>Hutang Gaji Karyawan HO</v>
          </cell>
          <cell r="S251">
            <v>0</v>
          </cell>
          <cell r="U251" t="str">
            <v xml:space="preserve"> 2130-00-101</v>
          </cell>
          <cell r="V251" t="str">
            <v>Hutang Gaji Karyawan HO</v>
          </cell>
          <cell r="W251">
            <v>-3450000</v>
          </cell>
          <cell r="Y251" t="str">
            <v xml:space="preserve"> 2130-00-101</v>
          </cell>
          <cell r="Z251" t="str">
            <v>Hutang Gaji Karyawan HO</v>
          </cell>
          <cell r="AA251">
            <v>2450000</v>
          </cell>
          <cell r="AC251" t="str">
            <v xml:space="preserve"> 2130-00-101</v>
          </cell>
          <cell r="AD251" t="str">
            <v>Hutang Gaji Karyawan HO</v>
          </cell>
          <cell r="AE251">
            <v>1529000</v>
          </cell>
        </row>
        <row r="252">
          <cell r="B252" t="str">
            <v xml:space="preserve"> 1802-07-016</v>
          </cell>
          <cell r="C252" t="str">
            <v>Penyiapan Lahan - Transportasi</v>
          </cell>
          <cell r="D252">
            <v>0</v>
          </cell>
          <cell r="E252">
            <v>0</v>
          </cell>
          <cell r="F252">
            <v>0</v>
          </cell>
          <cell r="G252">
            <v>0</v>
          </cell>
          <cell r="H252">
            <v>0</v>
          </cell>
          <cell r="I252">
            <v>0</v>
          </cell>
          <cell r="J252">
            <v>0</v>
          </cell>
          <cell r="K252">
            <v>0</v>
          </cell>
          <cell r="M252" t="str">
            <v xml:space="preserve"> 2130-00-105</v>
          </cell>
          <cell r="N252" t="str">
            <v>Hutang Gaji Karyawan Kebun</v>
          </cell>
          <cell r="O252">
            <v>0</v>
          </cell>
          <cell r="Q252" t="str">
            <v xml:space="preserve"> 2130-00-105</v>
          </cell>
          <cell r="R252" t="str">
            <v>Hutang Gaji Karyawan Kebun</v>
          </cell>
          <cell r="S252">
            <v>0</v>
          </cell>
          <cell r="U252" t="str">
            <v xml:space="preserve"> 2130-00-105</v>
          </cell>
          <cell r="V252" t="str">
            <v>Hutang Gaji Karyawan Kebun</v>
          </cell>
          <cell r="W252">
            <v>0</v>
          </cell>
          <cell r="Y252" t="str">
            <v xml:space="preserve"> 2130-00-105</v>
          </cell>
          <cell r="Z252" t="str">
            <v>Hutang Gaji Karyawan Kebun</v>
          </cell>
          <cell r="AA252">
            <v>0</v>
          </cell>
          <cell r="AC252" t="str">
            <v xml:space="preserve"> 2130-00-105</v>
          </cell>
          <cell r="AD252" t="str">
            <v>Hutang Gaji Karyawan Kebun</v>
          </cell>
          <cell r="AE252">
            <v>0</v>
          </cell>
        </row>
        <row r="253">
          <cell r="B253" t="str">
            <v xml:space="preserve"> 1803-07-010</v>
          </cell>
          <cell r="C253" t="str">
            <v>Material - Polybags Kecil</v>
          </cell>
          <cell r="D253">
            <v>0</v>
          </cell>
          <cell r="E253">
            <v>0</v>
          </cell>
          <cell r="F253">
            <v>0</v>
          </cell>
          <cell r="G253">
            <v>0</v>
          </cell>
          <cell r="H253">
            <v>0</v>
          </cell>
          <cell r="I253">
            <v>0</v>
          </cell>
          <cell r="J253">
            <v>0</v>
          </cell>
          <cell r="K253">
            <v>0</v>
          </cell>
          <cell r="M253" t="str">
            <v xml:space="preserve"> 2130-00-106</v>
          </cell>
          <cell r="N253" t="str">
            <v>Hutang Jamsostek</v>
          </cell>
          <cell r="O253">
            <v>0</v>
          </cell>
          <cell r="Q253" t="str">
            <v xml:space="preserve"> 2130-00-106</v>
          </cell>
          <cell r="R253" t="str">
            <v>Hutang Jamsostek</v>
          </cell>
          <cell r="S253">
            <v>0</v>
          </cell>
          <cell r="U253" t="str">
            <v xml:space="preserve"> 2130-00-106</v>
          </cell>
          <cell r="V253" t="str">
            <v>Hutang Jamsostek</v>
          </cell>
          <cell r="W253">
            <v>0</v>
          </cell>
          <cell r="Y253" t="str">
            <v xml:space="preserve"> 2130-00-106</v>
          </cell>
          <cell r="Z253" t="str">
            <v>Hutang Jamsostek</v>
          </cell>
          <cell r="AA253">
            <v>0</v>
          </cell>
          <cell r="AC253" t="str">
            <v xml:space="preserve"> 2130-00-106</v>
          </cell>
          <cell r="AD253" t="str">
            <v>Hutang Jamsostek</v>
          </cell>
          <cell r="AE253">
            <v>0</v>
          </cell>
        </row>
        <row r="254">
          <cell r="B254" t="str">
            <v xml:space="preserve"> 1803-07-011</v>
          </cell>
          <cell r="C254" t="str">
            <v>Material - Polybags Besar</v>
          </cell>
          <cell r="D254">
            <v>0</v>
          </cell>
          <cell r="E254">
            <v>0</v>
          </cell>
          <cell r="F254">
            <v>0</v>
          </cell>
          <cell r="G254">
            <v>0</v>
          </cell>
          <cell r="H254">
            <v>0</v>
          </cell>
          <cell r="I254">
            <v>0</v>
          </cell>
          <cell r="J254">
            <v>0</v>
          </cell>
          <cell r="K254">
            <v>0</v>
          </cell>
          <cell r="M254" t="str">
            <v xml:space="preserve"> 2140-00-100</v>
          </cell>
          <cell r="N254" t="str">
            <v>Hutang Ke Supplier</v>
          </cell>
          <cell r="O254">
            <v>0</v>
          </cell>
          <cell r="Q254" t="str">
            <v xml:space="preserve"> 2140-00-100</v>
          </cell>
          <cell r="R254" t="str">
            <v>Hutang Ke Supplier</v>
          </cell>
          <cell r="S254">
            <v>-1406033000</v>
          </cell>
          <cell r="U254" t="str">
            <v xml:space="preserve"> 2140-00-100</v>
          </cell>
          <cell r="V254" t="str">
            <v>Hutang Ke Supplier</v>
          </cell>
          <cell r="W254">
            <v>-2378827.7799999998</v>
          </cell>
          <cell r="Y254" t="str">
            <v xml:space="preserve"> 2140-00-100</v>
          </cell>
          <cell r="Z254" t="str">
            <v>Hutang Ke Supplier</v>
          </cell>
          <cell r="AA254">
            <v>1378142527.78</v>
          </cell>
          <cell r="AC254" t="str">
            <v xml:space="preserve"> 2140-00-100</v>
          </cell>
          <cell r="AD254" t="str">
            <v>Hutang Ke Supplier</v>
          </cell>
          <cell r="AE254">
            <v>-121121982</v>
          </cell>
        </row>
        <row r="255">
          <cell r="B255" t="str">
            <v xml:space="preserve"> 1803-07-012</v>
          </cell>
          <cell r="C255" t="str">
            <v>Polybags - Tenaga Kerja</v>
          </cell>
          <cell r="D255">
            <v>0</v>
          </cell>
          <cell r="E255">
            <v>0</v>
          </cell>
          <cell r="F255">
            <v>0</v>
          </cell>
          <cell r="G255">
            <v>0</v>
          </cell>
          <cell r="H255">
            <v>0</v>
          </cell>
          <cell r="I255">
            <v>0</v>
          </cell>
          <cell r="J255">
            <v>0</v>
          </cell>
          <cell r="K255">
            <v>0</v>
          </cell>
          <cell r="M255" t="str">
            <v xml:space="preserve"> 2150-00-100</v>
          </cell>
          <cell r="N255" t="str">
            <v>Hutang Ke Kontraktor</v>
          </cell>
          <cell r="O255">
            <v>0</v>
          </cell>
          <cell r="Q255" t="str">
            <v xml:space="preserve"> 2150-00-100</v>
          </cell>
          <cell r="R255" t="str">
            <v>Hutang Ke Kontraktor</v>
          </cell>
          <cell r="S255">
            <v>0</v>
          </cell>
          <cell r="U255" t="str">
            <v xml:space="preserve"> 2150-00-100</v>
          </cell>
          <cell r="V255" t="str">
            <v>Hutang Ke Kontraktor</v>
          </cell>
          <cell r="W255">
            <v>0</v>
          </cell>
          <cell r="Y255" t="str">
            <v xml:space="preserve"> 2150-00-100</v>
          </cell>
          <cell r="Z255" t="str">
            <v>Hutang Ke Kontraktor</v>
          </cell>
          <cell r="AA255">
            <v>0</v>
          </cell>
          <cell r="AC255" t="str">
            <v xml:space="preserve"> 2150-00-100</v>
          </cell>
          <cell r="AD255" t="str">
            <v>Hutang Ke Kontraktor</v>
          </cell>
          <cell r="AE255">
            <v>0</v>
          </cell>
        </row>
        <row r="256">
          <cell r="B256" t="str">
            <v xml:space="preserve"> 1803-07-013</v>
          </cell>
          <cell r="C256" t="str">
            <v>Polybags - Transportasi</v>
          </cell>
          <cell r="D256">
            <v>0</v>
          </cell>
          <cell r="E256">
            <v>0</v>
          </cell>
          <cell r="F256">
            <v>0</v>
          </cell>
          <cell r="G256">
            <v>0</v>
          </cell>
          <cell r="H256">
            <v>0</v>
          </cell>
          <cell r="I256">
            <v>0</v>
          </cell>
          <cell r="J256">
            <v>0</v>
          </cell>
          <cell r="K256">
            <v>0</v>
          </cell>
          <cell r="M256" t="str">
            <v xml:space="preserve"> 2160-00-100</v>
          </cell>
          <cell r="N256" t="str">
            <v>Hutang Lancar Lain -Lain</v>
          </cell>
          <cell r="O256">
            <v>56444190.549999997</v>
          </cell>
          <cell r="Q256" t="str">
            <v xml:space="preserve"> 2160-00-100</v>
          </cell>
          <cell r="R256" t="str">
            <v>Hutang Lancar Lain -Lain</v>
          </cell>
          <cell r="S256">
            <v>57338081</v>
          </cell>
          <cell r="U256" t="str">
            <v xml:space="preserve"> 2160-00-100</v>
          </cell>
          <cell r="V256" t="str">
            <v>Hutang Lancar Lain -Lain</v>
          </cell>
          <cell r="W256">
            <v>58246127</v>
          </cell>
          <cell r="Y256" t="str">
            <v xml:space="preserve"> 2160-00-100</v>
          </cell>
          <cell r="Z256" t="str">
            <v>Hutang Lancar Lain -Lain</v>
          </cell>
          <cell r="AA256">
            <v>59168553</v>
          </cell>
          <cell r="AC256" t="str">
            <v xml:space="preserve"> 2160-00-100</v>
          </cell>
          <cell r="AD256" t="str">
            <v>Hutang Lancar Lain -Lain</v>
          </cell>
          <cell r="AE256">
            <v>60105588</v>
          </cell>
        </row>
        <row r="257">
          <cell r="B257" t="str">
            <v xml:space="preserve"> 1803-07-014</v>
          </cell>
          <cell r="C257" t="str">
            <v>Polybags - Material lain-lain</v>
          </cell>
          <cell r="D257">
            <v>0</v>
          </cell>
          <cell r="E257">
            <v>0</v>
          </cell>
          <cell r="F257">
            <v>0</v>
          </cell>
          <cell r="G257">
            <v>0</v>
          </cell>
          <cell r="H257">
            <v>0</v>
          </cell>
          <cell r="I257">
            <v>0</v>
          </cell>
          <cell r="J257">
            <v>0</v>
          </cell>
          <cell r="K257">
            <v>0</v>
          </cell>
          <cell r="M257" t="str">
            <v xml:space="preserve"> 2170-00-010</v>
          </cell>
          <cell r="N257" t="str">
            <v>Pajak Lokal &amp; Restribusi</v>
          </cell>
          <cell r="O257">
            <v>0</v>
          </cell>
          <cell r="Q257" t="str">
            <v xml:space="preserve"> 2170-00-010</v>
          </cell>
          <cell r="R257" t="str">
            <v>Pajak Lokal &amp; Restribusi</v>
          </cell>
          <cell r="S257">
            <v>0</v>
          </cell>
          <cell r="U257" t="str">
            <v xml:space="preserve"> 2170-00-010</v>
          </cell>
          <cell r="V257" t="str">
            <v>Pajak Lokal &amp; Restribusi</v>
          </cell>
          <cell r="W257">
            <v>0</v>
          </cell>
          <cell r="Y257" t="str">
            <v xml:space="preserve"> 2170-00-010</v>
          </cell>
          <cell r="Z257" t="str">
            <v>Pajak Lokal &amp; Restribusi</v>
          </cell>
          <cell r="AA257">
            <v>0</v>
          </cell>
          <cell r="AC257" t="str">
            <v xml:space="preserve"> 2170-00-010</v>
          </cell>
          <cell r="AD257" t="str">
            <v>Pajak Lokal &amp; Restribusi</v>
          </cell>
          <cell r="AE257">
            <v>0</v>
          </cell>
        </row>
        <row r="258">
          <cell r="B258" t="str">
            <v xml:space="preserve"> 1804-07-010</v>
          </cell>
          <cell r="C258" t="str">
            <v>Bedengan - Tenaga Kerja</v>
          </cell>
          <cell r="D258">
            <v>0</v>
          </cell>
          <cell r="E258">
            <v>0</v>
          </cell>
          <cell r="F258">
            <v>0</v>
          </cell>
          <cell r="G258">
            <v>0</v>
          </cell>
          <cell r="H258">
            <v>0</v>
          </cell>
          <cell r="I258">
            <v>0</v>
          </cell>
          <cell r="J258">
            <v>0</v>
          </cell>
          <cell r="K258">
            <v>0</v>
          </cell>
          <cell r="M258" t="str">
            <v xml:space="preserve"> 2170-00-011</v>
          </cell>
          <cell r="N258" t="str">
            <v>Pajak Keluaran - PPh Pasal 4 (2)</v>
          </cell>
          <cell r="O258">
            <v>19758199</v>
          </cell>
          <cell r="Q258" t="str">
            <v xml:space="preserve"> 2170-00-011</v>
          </cell>
          <cell r="R258" t="str">
            <v>Pajak Keluaran - PPh Pasal 4 (2)</v>
          </cell>
          <cell r="S258">
            <v>0</v>
          </cell>
          <cell r="U258" t="str">
            <v xml:space="preserve"> 2170-00-011</v>
          </cell>
          <cell r="V258" t="str">
            <v>Pajak Keluaran - PPh Pasal 4 (2)</v>
          </cell>
          <cell r="W258">
            <v>0</v>
          </cell>
          <cell r="Y258" t="str">
            <v xml:space="preserve"> 2170-00-011</v>
          </cell>
          <cell r="Z258" t="str">
            <v>Pajak Keluaran - PPh Pasal 4 (2)</v>
          </cell>
          <cell r="AA258">
            <v>0</v>
          </cell>
          <cell r="AC258" t="str">
            <v xml:space="preserve"> 2170-00-011</v>
          </cell>
          <cell r="AD258" t="str">
            <v>Pajak Keluaran - PPh Pasal 4 (2)</v>
          </cell>
          <cell r="AE258">
            <v>-22227974</v>
          </cell>
        </row>
        <row r="259">
          <cell r="B259" t="str">
            <v xml:space="preserve"> 1804-07-011</v>
          </cell>
          <cell r="C259" t="str">
            <v>Bedengan - Material</v>
          </cell>
          <cell r="D259">
            <v>0</v>
          </cell>
          <cell r="E259">
            <v>0</v>
          </cell>
          <cell r="F259">
            <v>0</v>
          </cell>
          <cell r="G259">
            <v>0</v>
          </cell>
          <cell r="H259">
            <v>0</v>
          </cell>
          <cell r="I259">
            <v>0</v>
          </cell>
          <cell r="J259">
            <v>0</v>
          </cell>
          <cell r="K259">
            <v>0</v>
          </cell>
          <cell r="M259" t="str">
            <v xml:space="preserve"> 2170-00-012</v>
          </cell>
          <cell r="N259" t="str">
            <v>Pajak Keluaran - PPh Pasal 21</v>
          </cell>
          <cell r="O259">
            <v>8640</v>
          </cell>
          <cell r="Q259" t="str">
            <v xml:space="preserve"> 2170-00-012</v>
          </cell>
          <cell r="R259" t="str">
            <v>Pajak Keluaran - PPh Pasal 21</v>
          </cell>
          <cell r="S259">
            <v>0</v>
          </cell>
          <cell r="U259" t="str">
            <v xml:space="preserve"> 2170-00-012</v>
          </cell>
          <cell r="V259" t="str">
            <v>Pajak Keluaran - PPh Pasal 21</v>
          </cell>
          <cell r="W259">
            <v>0</v>
          </cell>
          <cell r="Y259" t="str">
            <v xml:space="preserve"> 2170-00-012</v>
          </cell>
          <cell r="Z259" t="str">
            <v>Pajak Keluaran - PPh Pasal 21</v>
          </cell>
          <cell r="AA259">
            <v>0</v>
          </cell>
          <cell r="AC259" t="str">
            <v xml:space="preserve"> 2170-00-012</v>
          </cell>
          <cell r="AD259" t="str">
            <v>Pajak Keluaran - PPh Pasal 21</v>
          </cell>
          <cell r="AE259">
            <v>0</v>
          </cell>
        </row>
        <row r="260">
          <cell r="B260" t="str">
            <v xml:space="preserve"> 1804-07-012</v>
          </cell>
          <cell r="C260" t="str">
            <v>Bedengan - Transportasi</v>
          </cell>
          <cell r="D260">
            <v>0</v>
          </cell>
          <cell r="E260">
            <v>0</v>
          </cell>
          <cell r="F260">
            <v>0</v>
          </cell>
          <cell r="G260">
            <v>0</v>
          </cell>
          <cell r="H260">
            <v>0</v>
          </cell>
          <cell r="I260">
            <v>0</v>
          </cell>
          <cell r="J260">
            <v>0</v>
          </cell>
          <cell r="K260">
            <v>0</v>
          </cell>
          <cell r="M260" t="str">
            <v xml:space="preserve"> 2170-00-013</v>
          </cell>
          <cell r="N260" t="str">
            <v>Pajak Keluaran - PPh Pasal 23</v>
          </cell>
          <cell r="O260">
            <v>-3607500</v>
          </cell>
          <cell r="Q260" t="str">
            <v xml:space="preserve"> 2170-00-013</v>
          </cell>
          <cell r="R260" t="str">
            <v>Pajak Keluaran - PPh Pasal 23</v>
          </cell>
          <cell r="S260">
            <v>4750000</v>
          </cell>
          <cell r="U260" t="str">
            <v xml:space="preserve"> 2170-00-013</v>
          </cell>
          <cell r="V260" t="str">
            <v>Pajak Keluaran - PPh Pasal 23</v>
          </cell>
          <cell r="W260">
            <v>523000</v>
          </cell>
          <cell r="Y260" t="str">
            <v xml:space="preserve"> 2170-00-013</v>
          </cell>
          <cell r="Z260" t="str">
            <v>Pajak Keluaran - PPh Pasal 23</v>
          </cell>
          <cell r="AA260">
            <v>-2460500</v>
          </cell>
          <cell r="AC260" t="str">
            <v xml:space="preserve"> 2170-00-013</v>
          </cell>
          <cell r="AD260" t="str">
            <v>Pajak Keluaran - PPh Pasal 23</v>
          </cell>
          <cell r="AE260">
            <v>2292500</v>
          </cell>
        </row>
        <row r="261">
          <cell r="B261" t="str">
            <v xml:space="preserve"> 1805-07-010</v>
          </cell>
          <cell r="C261" t="str">
            <v>Kecambah - Tenaga Kerja</v>
          </cell>
          <cell r="D261">
            <v>0</v>
          </cell>
          <cell r="E261">
            <v>0</v>
          </cell>
          <cell r="F261">
            <v>0</v>
          </cell>
          <cell r="G261">
            <v>0</v>
          </cell>
          <cell r="H261">
            <v>0</v>
          </cell>
          <cell r="I261">
            <v>0</v>
          </cell>
          <cell r="J261">
            <v>0</v>
          </cell>
          <cell r="K261">
            <v>0</v>
          </cell>
          <cell r="M261" t="str">
            <v xml:space="preserve"> 2170-00-014</v>
          </cell>
          <cell r="N261" t="str">
            <v>Pajak Keluaran - PPh Pasal 25</v>
          </cell>
          <cell r="O261">
            <v>0</v>
          </cell>
          <cell r="Q261" t="str">
            <v xml:space="preserve"> 2170-00-014</v>
          </cell>
          <cell r="R261" t="str">
            <v>Pajak Keluaran - PPh Pasal 25</v>
          </cell>
          <cell r="S261">
            <v>0</v>
          </cell>
          <cell r="U261" t="str">
            <v xml:space="preserve"> 2170-00-014</v>
          </cell>
          <cell r="V261" t="str">
            <v>Pajak Keluaran - PPh Pasal 25</v>
          </cell>
          <cell r="W261">
            <v>0</v>
          </cell>
          <cell r="Y261" t="str">
            <v xml:space="preserve"> 2170-00-014</v>
          </cell>
          <cell r="Z261" t="str">
            <v>Pajak Keluaran - PPh Pasal 25</v>
          </cell>
          <cell r="AA261">
            <v>0</v>
          </cell>
          <cell r="AC261" t="str">
            <v xml:space="preserve"> 2170-00-014</v>
          </cell>
          <cell r="AD261" t="str">
            <v>Pajak Keluaran - PPh Pasal 25</v>
          </cell>
          <cell r="AE261">
            <v>0</v>
          </cell>
        </row>
        <row r="262">
          <cell r="B262" t="str">
            <v xml:space="preserve"> 1805-07-011</v>
          </cell>
          <cell r="C262" t="str">
            <v>Kecambah - Material</v>
          </cell>
          <cell r="D262">
            <v>0</v>
          </cell>
          <cell r="E262">
            <v>0</v>
          </cell>
          <cell r="F262">
            <v>0</v>
          </cell>
          <cell r="G262">
            <v>0</v>
          </cell>
          <cell r="H262">
            <v>0</v>
          </cell>
          <cell r="I262">
            <v>0</v>
          </cell>
          <cell r="J262">
            <v>0</v>
          </cell>
          <cell r="K262">
            <v>0</v>
          </cell>
          <cell r="M262" t="str">
            <v xml:space="preserve"> 2170-00-015</v>
          </cell>
          <cell r="N262" t="str">
            <v>Pajak Masukan - PPh Pasal 26</v>
          </cell>
          <cell r="O262">
            <v>0</v>
          </cell>
          <cell r="Q262" t="str">
            <v xml:space="preserve"> 2170-00-015</v>
          </cell>
          <cell r="R262" t="str">
            <v>Pajak Masukan - PPh Pasal 26</v>
          </cell>
          <cell r="S262">
            <v>0</v>
          </cell>
          <cell r="U262" t="str">
            <v xml:space="preserve"> 2170-00-015</v>
          </cell>
          <cell r="V262" t="str">
            <v>Pajak Masukan - PPh Pasal 26</v>
          </cell>
          <cell r="W262">
            <v>0</v>
          </cell>
          <cell r="Y262" t="str">
            <v xml:space="preserve"> 2170-00-015</v>
          </cell>
          <cell r="Z262" t="str">
            <v>Pajak Masukan - PPh Pasal 26</v>
          </cell>
          <cell r="AA262">
            <v>0</v>
          </cell>
          <cell r="AC262" t="str">
            <v xml:space="preserve"> 2170-00-015</v>
          </cell>
          <cell r="AD262" t="str">
            <v>Pajak Masukan - PPh Pasal 26</v>
          </cell>
          <cell r="AE262">
            <v>0</v>
          </cell>
        </row>
        <row r="263">
          <cell r="B263" t="str">
            <v xml:space="preserve"> 1805-07-012</v>
          </cell>
          <cell r="C263" t="str">
            <v>Kecambah - Transportasi</v>
          </cell>
          <cell r="D263">
            <v>0</v>
          </cell>
          <cell r="E263">
            <v>0</v>
          </cell>
          <cell r="F263">
            <v>0</v>
          </cell>
          <cell r="G263">
            <v>0</v>
          </cell>
          <cell r="H263">
            <v>0</v>
          </cell>
          <cell r="I263">
            <v>0</v>
          </cell>
          <cell r="J263">
            <v>0</v>
          </cell>
          <cell r="K263">
            <v>0</v>
          </cell>
          <cell r="M263" t="str">
            <v xml:space="preserve"> 2170-00-016</v>
          </cell>
          <cell r="N263" t="str">
            <v>Pajak Keluaran - PPN</v>
          </cell>
          <cell r="O263">
            <v>0</v>
          </cell>
          <cell r="Q263" t="str">
            <v xml:space="preserve"> 2170-00-016</v>
          </cell>
          <cell r="R263" t="str">
            <v>Pajak Keluaran - PPN</v>
          </cell>
          <cell r="S263">
            <v>0</v>
          </cell>
          <cell r="U263" t="str">
            <v xml:space="preserve"> 2170-00-016</v>
          </cell>
          <cell r="V263" t="str">
            <v>Pajak Keluaran - PPN</v>
          </cell>
          <cell r="W263">
            <v>0</v>
          </cell>
          <cell r="Y263" t="str">
            <v xml:space="preserve"> 2170-00-016</v>
          </cell>
          <cell r="Z263" t="str">
            <v>Pajak Keluaran - PPN</v>
          </cell>
          <cell r="AA263">
            <v>0</v>
          </cell>
          <cell r="AC263" t="str">
            <v xml:space="preserve"> 2170-00-016</v>
          </cell>
          <cell r="AD263" t="str">
            <v>Pajak Keluaran - PPN</v>
          </cell>
          <cell r="AE263">
            <v>0</v>
          </cell>
        </row>
        <row r="264">
          <cell r="B264" t="str">
            <v xml:space="preserve"> 1806-07-010</v>
          </cell>
          <cell r="C264" t="str">
            <v>Peralatan Pembibitan</v>
          </cell>
          <cell r="D264">
            <v>0</v>
          </cell>
          <cell r="E264">
            <v>0</v>
          </cell>
          <cell r="F264">
            <v>0</v>
          </cell>
          <cell r="G264">
            <v>0</v>
          </cell>
          <cell r="H264">
            <v>0</v>
          </cell>
          <cell r="I264">
            <v>0</v>
          </cell>
          <cell r="J264">
            <v>0</v>
          </cell>
          <cell r="K264">
            <v>0</v>
          </cell>
          <cell r="M264" t="str">
            <v xml:space="preserve"> 2210-00-010</v>
          </cell>
          <cell r="N264" t="str">
            <v>Hutang Bank</v>
          </cell>
          <cell r="O264">
            <v>0</v>
          </cell>
          <cell r="Q264" t="str">
            <v xml:space="preserve"> 2210-00-010</v>
          </cell>
          <cell r="R264" t="str">
            <v>Hutang Bank</v>
          </cell>
          <cell r="S264">
            <v>0</v>
          </cell>
          <cell r="U264" t="str">
            <v xml:space="preserve"> 2210-00-010</v>
          </cell>
          <cell r="V264" t="str">
            <v>Hutang Bank</v>
          </cell>
          <cell r="W264">
            <v>0</v>
          </cell>
          <cell r="Y264" t="str">
            <v xml:space="preserve"> 2210-00-010</v>
          </cell>
          <cell r="Z264" t="str">
            <v>Hutang Bank</v>
          </cell>
          <cell r="AA264">
            <v>0</v>
          </cell>
          <cell r="AC264" t="str">
            <v xml:space="preserve"> 2210-00-010</v>
          </cell>
          <cell r="AD264" t="str">
            <v>Hutang Bank</v>
          </cell>
          <cell r="AE264">
            <v>0</v>
          </cell>
        </row>
        <row r="265">
          <cell r="B265" t="str">
            <v xml:space="preserve"> 1807-07-010</v>
          </cell>
          <cell r="C265" t="str">
            <v>Pagar - Pembibitan Kecil</v>
          </cell>
          <cell r="D265">
            <v>0</v>
          </cell>
          <cell r="E265">
            <v>0</v>
          </cell>
          <cell r="F265">
            <v>0</v>
          </cell>
          <cell r="G265">
            <v>0</v>
          </cell>
          <cell r="H265">
            <v>0</v>
          </cell>
          <cell r="I265">
            <v>0</v>
          </cell>
          <cell r="J265">
            <v>0</v>
          </cell>
          <cell r="K265">
            <v>0</v>
          </cell>
          <cell r="M265" t="str">
            <v xml:space="preserve"> 2220-00-010</v>
          </cell>
          <cell r="N265" t="str">
            <v>Exchange Bond</v>
          </cell>
          <cell r="O265">
            <v>-189000000</v>
          </cell>
          <cell r="Q265" t="str">
            <v xml:space="preserve"> 2220-00-010</v>
          </cell>
          <cell r="R265" t="str">
            <v>Exchange Bond</v>
          </cell>
          <cell r="S265">
            <v>511650000</v>
          </cell>
          <cell r="U265" t="str">
            <v xml:space="preserve"> 2220-00-010</v>
          </cell>
          <cell r="V265" t="str">
            <v>Exchange Bond</v>
          </cell>
          <cell r="W265">
            <v>183600000</v>
          </cell>
          <cell r="Y265" t="str">
            <v xml:space="preserve"> 2220-00-010</v>
          </cell>
          <cell r="Z265" t="str">
            <v>Exchange Bond</v>
          </cell>
          <cell r="AA265">
            <v>87750000</v>
          </cell>
          <cell r="AC265" t="str">
            <v xml:space="preserve"> 2220-00-010</v>
          </cell>
          <cell r="AD265" t="str">
            <v>Exchange Bond</v>
          </cell>
          <cell r="AE265">
            <v>108000000</v>
          </cell>
        </row>
        <row r="266">
          <cell r="B266" t="str">
            <v xml:space="preserve"> 1807-07-011</v>
          </cell>
          <cell r="C266" t="str">
            <v>Pagar - Bibit Utama</v>
          </cell>
          <cell r="D266">
            <v>0</v>
          </cell>
          <cell r="E266">
            <v>0</v>
          </cell>
          <cell r="F266">
            <v>0</v>
          </cell>
          <cell r="G266">
            <v>0</v>
          </cell>
          <cell r="H266">
            <v>0</v>
          </cell>
          <cell r="I266">
            <v>0</v>
          </cell>
          <cell r="J266">
            <v>0</v>
          </cell>
          <cell r="K266">
            <v>0</v>
          </cell>
          <cell r="M266" t="str">
            <v xml:space="preserve"> 2230-00-010</v>
          </cell>
          <cell r="N266" t="str">
            <v>Convertible Bond</v>
          </cell>
          <cell r="O266">
            <v>-6895585079</v>
          </cell>
          <cell r="Q266" t="str">
            <v xml:space="preserve"> 2230-00-010</v>
          </cell>
          <cell r="R266" t="str">
            <v>Convertible Bond</v>
          </cell>
          <cell r="S266">
            <v>-2985947463</v>
          </cell>
          <cell r="U266" t="str">
            <v xml:space="preserve"> 2230-00-010</v>
          </cell>
          <cell r="V266" t="str">
            <v>Convertible Bond</v>
          </cell>
          <cell r="W266">
            <v>1029495792</v>
          </cell>
          <cell r="Y266" t="str">
            <v xml:space="preserve"> 2230-00-010</v>
          </cell>
          <cell r="Z266" t="str">
            <v>Convertible Bond</v>
          </cell>
          <cell r="AA266">
            <v>-4189185570</v>
          </cell>
          <cell r="AC266" t="str">
            <v xml:space="preserve"> 2230-00-010</v>
          </cell>
          <cell r="AD266" t="str">
            <v>Convertible Bond</v>
          </cell>
          <cell r="AE266">
            <v>-4228037240</v>
          </cell>
        </row>
        <row r="267">
          <cell r="B267" t="str">
            <v xml:space="preserve"> 1808-07-010</v>
          </cell>
          <cell r="C267" t="str">
            <v>Bangunan Pembibitan</v>
          </cell>
          <cell r="D267">
            <v>0</v>
          </cell>
          <cell r="E267">
            <v>0</v>
          </cell>
          <cell r="F267">
            <v>0</v>
          </cell>
          <cell r="G267">
            <v>0</v>
          </cell>
          <cell r="H267">
            <v>0</v>
          </cell>
          <cell r="I267">
            <v>0</v>
          </cell>
          <cell r="J267">
            <v>0</v>
          </cell>
          <cell r="K267">
            <v>0</v>
          </cell>
          <cell r="M267" t="str">
            <v xml:space="preserve"> 2240-00-010</v>
          </cell>
          <cell r="N267" t="str">
            <v>Hutang Ke Pemegang Saham</v>
          </cell>
          <cell r="O267">
            <v>-26250000</v>
          </cell>
          <cell r="Q267" t="str">
            <v xml:space="preserve"> 2240-00-010</v>
          </cell>
          <cell r="R267" t="str">
            <v>Hutang Ke Pemegang Saham</v>
          </cell>
          <cell r="S267">
            <v>-26250000</v>
          </cell>
          <cell r="U267" t="str">
            <v xml:space="preserve"> 2240-00-010</v>
          </cell>
          <cell r="V267" t="str">
            <v>Hutang Ke Pemegang Saham</v>
          </cell>
          <cell r="W267">
            <v>-26250000</v>
          </cell>
          <cell r="Y267" t="str">
            <v xml:space="preserve"> 2240-00-010</v>
          </cell>
          <cell r="Z267" t="str">
            <v>Hutang Ke Pemegang Saham</v>
          </cell>
          <cell r="AA267">
            <v>-26250000</v>
          </cell>
          <cell r="AC267" t="str">
            <v xml:space="preserve"> 2240-00-010</v>
          </cell>
          <cell r="AD267" t="str">
            <v>Hutang Ke Pemegang Saham</v>
          </cell>
          <cell r="AE267">
            <v>75344750</v>
          </cell>
        </row>
        <row r="268">
          <cell r="B268" t="str">
            <v xml:space="preserve"> 1809-07-010</v>
          </cell>
          <cell r="C268" t="str">
            <v>Penyiraman - Tenaga Kerja</v>
          </cell>
          <cell r="D268">
            <v>0</v>
          </cell>
          <cell r="E268">
            <v>0</v>
          </cell>
          <cell r="F268">
            <v>0</v>
          </cell>
          <cell r="G268">
            <v>0</v>
          </cell>
          <cell r="H268">
            <v>0</v>
          </cell>
          <cell r="I268">
            <v>0</v>
          </cell>
          <cell r="J268">
            <v>0</v>
          </cell>
          <cell r="K268">
            <v>0</v>
          </cell>
          <cell r="M268" t="str">
            <v xml:space="preserve"> 2250-00-010</v>
          </cell>
          <cell r="N268" t="str">
            <v>Hutang Ke Head Office</v>
          </cell>
          <cell r="O268">
            <v>859170824.63999999</v>
          </cell>
          <cell r="Q268" t="str">
            <v xml:space="preserve"> 2250-00-010</v>
          </cell>
          <cell r="R268" t="str">
            <v>Hutang Ke Head Office</v>
          </cell>
          <cell r="S268">
            <v>3257903058</v>
          </cell>
          <cell r="U268" t="str">
            <v xml:space="preserve"> 2250-00-010</v>
          </cell>
          <cell r="V268" t="str">
            <v>Hutang Ke Head Office</v>
          </cell>
          <cell r="W268">
            <v>1619762157</v>
          </cell>
          <cell r="Y268" t="str">
            <v xml:space="preserve"> 2250-00-010</v>
          </cell>
          <cell r="Z268" t="str">
            <v>Hutang Ke Head Office</v>
          </cell>
          <cell r="AA268">
            <v>3745296681</v>
          </cell>
          <cell r="AC268" t="str">
            <v xml:space="preserve"> 2250-00-010</v>
          </cell>
          <cell r="AD268" t="str">
            <v>Hutang Ke Head Office</v>
          </cell>
          <cell r="AE268">
            <v>3104477770.3600001</v>
          </cell>
        </row>
        <row r="269">
          <cell r="B269" t="str">
            <v xml:space="preserve"> 1809-07-011</v>
          </cell>
          <cell r="C269" t="str">
            <v>Penyiraman - Bahan Bakar</v>
          </cell>
          <cell r="D269">
            <v>0</v>
          </cell>
          <cell r="E269">
            <v>0</v>
          </cell>
          <cell r="F269">
            <v>0</v>
          </cell>
          <cell r="G269">
            <v>0</v>
          </cell>
          <cell r="H269">
            <v>0</v>
          </cell>
          <cell r="I269">
            <v>0</v>
          </cell>
          <cell r="J269">
            <v>0</v>
          </cell>
          <cell r="K269">
            <v>0</v>
          </cell>
          <cell r="M269" t="str">
            <v xml:space="preserve"> 2250-00-011</v>
          </cell>
          <cell r="N269" t="str">
            <v>Hutang Ke PT TBSM</v>
          </cell>
          <cell r="O269">
            <v>0</v>
          </cell>
          <cell r="Q269" t="str">
            <v xml:space="preserve"> 2250-00-011</v>
          </cell>
          <cell r="R269" t="str">
            <v>Hutang Ke PT TBSM</v>
          </cell>
          <cell r="S269">
            <v>0</v>
          </cell>
          <cell r="U269" t="str">
            <v xml:space="preserve"> 2250-00-011</v>
          </cell>
          <cell r="V269" t="str">
            <v>Hutang Ke PT TBSM</v>
          </cell>
          <cell r="W269">
            <v>0</v>
          </cell>
          <cell r="Y269" t="str">
            <v xml:space="preserve"> 2250-00-011</v>
          </cell>
          <cell r="Z269" t="str">
            <v>Hutang Ke PT TBSM</v>
          </cell>
          <cell r="AA269">
            <v>0</v>
          </cell>
          <cell r="AC269" t="str">
            <v xml:space="preserve"> 2250-00-011</v>
          </cell>
          <cell r="AD269" t="str">
            <v>Hutang Ke PT TBSM</v>
          </cell>
          <cell r="AE269">
            <v>0</v>
          </cell>
        </row>
        <row r="270">
          <cell r="B270" t="str">
            <v xml:space="preserve"> 1809-07-012</v>
          </cell>
          <cell r="C270" t="str">
            <v>Penyiraman - Pemeliharaan Mesin</v>
          </cell>
          <cell r="D270">
            <v>0</v>
          </cell>
          <cell r="E270">
            <v>0</v>
          </cell>
          <cell r="F270">
            <v>0</v>
          </cell>
          <cell r="G270">
            <v>0</v>
          </cell>
          <cell r="H270">
            <v>0</v>
          </cell>
          <cell r="I270">
            <v>0</v>
          </cell>
          <cell r="J270">
            <v>0</v>
          </cell>
          <cell r="K270">
            <v>0</v>
          </cell>
          <cell r="M270" t="str">
            <v xml:space="preserve"> 3100-00-010</v>
          </cell>
          <cell r="N270" t="str">
            <v>Modal Saham</v>
          </cell>
          <cell r="O270">
            <v>0</v>
          </cell>
          <cell r="Q270" t="str">
            <v xml:space="preserve"> 3100-00-010</v>
          </cell>
          <cell r="R270" t="str">
            <v>Modal Saham</v>
          </cell>
          <cell r="S270">
            <v>0</v>
          </cell>
          <cell r="U270" t="str">
            <v xml:space="preserve"> 3100-00-010</v>
          </cell>
          <cell r="V270" t="str">
            <v>Modal Saham</v>
          </cell>
          <cell r="W270">
            <v>0</v>
          </cell>
          <cell r="Y270" t="str">
            <v xml:space="preserve"> 3100-00-010</v>
          </cell>
          <cell r="Z270" t="str">
            <v>Modal Saham</v>
          </cell>
          <cell r="AA270">
            <v>0</v>
          </cell>
          <cell r="AC270" t="str">
            <v xml:space="preserve"> 3100-00-010</v>
          </cell>
          <cell r="AD270" t="str">
            <v>Modal Saham</v>
          </cell>
          <cell r="AE270">
            <v>0</v>
          </cell>
        </row>
        <row r="271">
          <cell r="B271" t="str">
            <v xml:space="preserve"> 1809-07-013</v>
          </cell>
          <cell r="C271" t="str">
            <v>Instalasi &amp; Pemeliharaan Pipa</v>
          </cell>
          <cell r="D271">
            <v>0</v>
          </cell>
          <cell r="E271">
            <v>0</v>
          </cell>
          <cell r="F271">
            <v>0</v>
          </cell>
          <cell r="G271">
            <v>0</v>
          </cell>
          <cell r="H271">
            <v>0</v>
          </cell>
          <cell r="I271">
            <v>0</v>
          </cell>
          <cell r="J271">
            <v>0</v>
          </cell>
          <cell r="K271">
            <v>0</v>
          </cell>
          <cell r="M271" t="str">
            <v xml:space="preserve"> 3200-00-010</v>
          </cell>
          <cell r="N271" t="str">
            <v>Laba di Tahan</v>
          </cell>
          <cell r="O271">
            <v>0</v>
          </cell>
          <cell r="Q271" t="str">
            <v xml:space="preserve"> 3200-00-010</v>
          </cell>
          <cell r="R271" t="str">
            <v>Laba di Tahan</v>
          </cell>
          <cell r="S271">
            <v>0</v>
          </cell>
          <cell r="U271" t="str">
            <v xml:space="preserve"> 3200-00-010</v>
          </cell>
          <cell r="V271" t="str">
            <v>Laba di Tahan</v>
          </cell>
          <cell r="W271">
            <v>0</v>
          </cell>
          <cell r="Y271" t="str">
            <v xml:space="preserve"> 3200-00-010</v>
          </cell>
          <cell r="Z271" t="str">
            <v>Laba di Tahan</v>
          </cell>
          <cell r="AA271">
            <v>0</v>
          </cell>
          <cell r="AC271" t="str">
            <v xml:space="preserve"> 3200-00-010</v>
          </cell>
          <cell r="AD271" t="str">
            <v>Laba di Tahan</v>
          </cell>
          <cell r="AE271">
            <v>0</v>
          </cell>
        </row>
        <row r="272">
          <cell r="B272" t="str">
            <v xml:space="preserve"> 1810-07-010</v>
          </cell>
          <cell r="C272" t="str">
            <v>Pemupukan - Tenaga Kerja</v>
          </cell>
          <cell r="D272">
            <v>0</v>
          </cell>
          <cell r="E272">
            <v>0</v>
          </cell>
          <cell r="F272">
            <v>0</v>
          </cell>
          <cell r="G272">
            <v>0</v>
          </cell>
          <cell r="H272">
            <v>0</v>
          </cell>
          <cell r="I272">
            <v>0</v>
          </cell>
          <cell r="J272">
            <v>0</v>
          </cell>
          <cell r="K272">
            <v>0</v>
          </cell>
          <cell r="M272" t="str">
            <v xml:space="preserve"> 3300-00-010</v>
          </cell>
          <cell r="N272" t="str">
            <v>Laba di tahan tahun Berjalan</v>
          </cell>
          <cell r="O272">
            <v>0</v>
          </cell>
          <cell r="Q272" t="str">
            <v xml:space="preserve"> 3300-00-010</v>
          </cell>
          <cell r="R272" t="str">
            <v>Laba di tahan tahun Berjalan</v>
          </cell>
          <cell r="S272">
            <v>0</v>
          </cell>
          <cell r="U272" t="str">
            <v xml:space="preserve"> 3300-00-010</v>
          </cell>
          <cell r="V272" t="str">
            <v>Laba di tahan tahun Berjalan</v>
          </cell>
          <cell r="W272">
            <v>0</v>
          </cell>
          <cell r="Y272" t="str">
            <v xml:space="preserve"> 3300-00-010</v>
          </cell>
          <cell r="Z272" t="str">
            <v>Laba di tahan tahun Berjalan</v>
          </cell>
          <cell r="AA272">
            <v>0</v>
          </cell>
          <cell r="AC272" t="str">
            <v xml:space="preserve"> 3300-00-010</v>
          </cell>
          <cell r="AD272" t="str">
            <v>Laba di tahan tahun Berjalan</v>
          </cell>
          <cell r="AE272">
            <v>0</v>
          </cell>
        </row>
        <row r="273">
          <cell r="B273" t="str">
            <v xml:space="preserve"> 1810-07-011</v>
          </cell>
          <cell r="C273" t="str">
            <v>Pemupukan - Material</v>
          </cell>
          <cell r="D273">
            <v>0</v>
          </cell>
          <cell r="E273">
            <v>0</v>
          </cell>
          <cell r="F273">
            <v>0</v>
          </cell>
          <cell r="G273">
            <v>0</v>
          </cell>
          <cell r="H273">
            <v>0</v>
          </cell>
          <cell r="I273">
            <v>0</v>
          </cell>
          <cell r="J273">
            <v>0</v>
          </cell>
          <cell r="K273">
            <v>0</v>
          </cell>
          <cell r="M273" t="str">
            <v xml:space="preserve"> 3300-00-011</v>
          </cell>
          <cell r="N273" t="str">
            <v>Penyeimbang Neraca</v>
          </cell>
          <cell r="O273">
            <v>0</v>
          </cell>
          <cell r="Q273" t="str">
            <v xml:space="preserve"> 3300-00-011</v>
          </cell>
          <cell r="R273" t="str">
            <v>Penyeimbang Neraca</v>
          </cell>
          <cell r="S273">
            <v>0</v>
          </cell>
          <cell r="U273" t="str">
            <v xml:space="preserve"> 3300-00-011</v>
          </cell>
          <cell r="V273" t="str">
            <v>Penyeimbang Neraca</v>
          </cell>
          <cell r="W273">
            <v>0</v>
          </cell>
          <cell r="Y273" t="str">
            <v xml:space="preserve"> 3300-00-011</v>
          </cell>
          <cell r="Z273" t="str">
            <v>Penyeimbang Neraca</v>
          </cell>
          <cell r="AA273">
            <v>0</v>
          </cell>
          <cell r="AC273" t="str">
            <v xml:space="preserve"> 3300-00-011</v>
          </cell>
          <cell r="AD273" t="str">
            <v>Penyeimbang Neraca</v>
          </cell>
          <cell r="AE273">
            <v>0</v>
          </cell>
        </row>
        <row r="274">
          <cell r="B274" t="str">
            <v xml:space="preserve"> 1810-07-012</v>
          </cell>
          <cell r="C274" t="str">
            <v>Pemupukan - Transportasi</v>
          </cell>
          <cell r="D274">
            <v>0</v>
          </cell>
          <cell r="E274">
            <v>0</v>
          </cell>
          <cell r="F274">
            <v>0</v>
          </cell>
          <cell r="G274">
            <v>0</v>
          </cell>
          <cell r="H274">
            <v>0</v>
          </cell>
          <cell r="I274">
            <v>0</v>
          </cell>
          <cell r="J274">
            <v>0</v>
          </cell>
          <cell r="K274">
            <v>0</v>
          </cell>
          <cell r="M274" t="str">
            <v xml:space="preserve"> 4100-00-010</v>
          </cell>
          <cell r="N274" t="str">
            <v>Penjualan - Crude Palm Oil</v>
          </cell>
          <cell r="O274">
            <v>0</v>
          </cell>
          <cell r="Q274" t="str">
            <v xml:space="preserve"> 4100-00-010</v>
          </cell>
          <cell r="R274" t="str">
            <v>Penjualan - Crude Palm Oil</v>
          </cell>
          <cell r="S274">
            <v>0</v>
          </cell>
          <cell r="U274" t="str">
            <v xml:space="preserve"> 4100-00-010</v>
          </cell>
          <cell r="V274" t="str">
            <v>Penjualan - Crude Palm Oil</v>
          </cell>
          <cell r="W274">
            <v>0</v>
          </cell>
          <cell r="Y274" t="str">
            <v xml:space="preserve"> 4100-00-010</v>
          </cell>
          <cell r="Z274" t="str">
            <v>Penjualan - Crude Palm Oil</v>
          </cell>
          <cell r="AA274">
            <v>0</v>
          </cell>
          <cell r="AC274" t="str">
            <v xml:space="preserve"> 4100-00-010</v>
          </cell>
          <cell r="AD274" t="str">
            <v>Penjualan - Crude Palm Oil</v>
          </cell>
          <cell r="AE274">
            <v>0</v>
          </cell>
        </row>
        <row r="275">
          <cell r="B275" t="str">
            <v xml:space="preserve"> 1811-07-010</v>
          </cell>
          <cell r="C275" t="str">
            <v>Hama &amp; Penyakit - Tenaga Kerja</v>
          </cell>
          <cell r="D275">
            <v>0</v>
          </cell>
          <cell r="E275">
            <v>0</v>
          </cell>
          <cell r="F275">
            <v>0</v>
          </cell>
          <cell r="G275">
            <v>0</v>
          </cell>
          <cell r="H275">
            <v>0</v>
          </cell>
          <cell r="I275">
            <v>0</v>
          </cell>
          <cell r="J275">
            <v>0</v>
          </cell>
          <cell r="K275">
            <v>0</v>
          </cell>
          <cell r="M275" t="str">
            <v xml:space="preserve"> 4200-00-010</v>
          </cell>
          <cell r="N275" t="str">
            <v>Penjualan - Palm Kernel</v>
          </cell>
          <cell r="O275">
            <v>0</v>
          </cell>
          <cell r="Q275" t="str">
            <v xml:space="preserve"> 4200-00-010</v>
          </cell>
          <cell r="R275" t="str">
            <v>Penjualan - Palm Kernel</v>
          </cell>
          <cell r="S275">
            <v>0</v>
          </cell>
          <cell r="U275" t="str">
            <v xml:space="preserve"> 4200-00-010</v>
          </cell>
          <cell r="V275" t="str">
            <v>Penjualan - Palm Kernel</v>
          </cell>
          <cell r="W275">
            <v>0</v>
          </cell>
          <cell r="Y275" t="str">
            <v xml:space="preserve"> 4200-00-010</v>
          </cell>
          <cell r="Z275" t="str">
            <v>Penjualan - Palm Kernel</v>
          </cell>
          <cell r="AA275">
            <v>0</v>
          </cell>
          <cell r="AC275" t="str">
            <v xml:space="preserve"> 4200-00-010</v>
          </cell>
          <cell r="AD275" t="str">
            <v>Penjualan - Palm Kernel</v>
          </cell>
          <cell r="AE275">
            <v>0</v>
          </cell>
        </row>
        <row r="276">
          <cell r="B276" t="str">
            <v xml:space="preserve"> 1811-07-011</v>
          </cell>
          <cell r="C276" t="str">
            <v>Hama &amp; Penyakit - Material</v>
          </cell>
          <cell r="D276">
            <v>0</v>
          </cell>
          <cell r="E276">
            <v>0</v>
          </cell>
          <cell r="F276">
            <v>0</v>
          </cell>
          <cell r="G276">
            <v>0</v>
          </cell>
          <cell r="H276">
            <v>0</v>
          </cell>
          <cell r="I276">
            <v>0</v>
          </cell>
          <cell r="J276">
            <v>0</v>
          </cell>
          <cell r="K276">
            <v>0</v>
          </cell>
          <cell r="M276" t="str">
            <v xml:space="preserve"> 4300-00-010</v>
          </cell>
          <cell r="N276" t="str">
            <v>Penjualan - TBS</v>
          </cell>
          <cell r="O276">
            <v>0</v>
          </cell>
          <cell r="Q276" t="str">
            <v xml:space="preserve"> 4300-00-010</v>
          </cell>
          <cell r="R276" t="str">
            <v>Penjualan - TBS</v>
          </cell>
          <cell r="S276">
            <v>0</v>
          </cell>
          <cell r="U276" t="str">
            <v xml:space="preserve"> 4300-00-010</v>
          </cell>
          <cell r="V276" t="str">
            <v>Penjualan - TBS</v>
          </cell>
          <cell r="W276">
            <v>0</v>
          </cell>
          <cell r="Y276" t="str">
            <v xml:space="preserve"> 4300-00-010</v>
          </cell>
          <cell r="Z276" t="str">
            <v>Penjualan - TBS</v>
          </cell>
          <cell r="AA276">
            <v>0</v>
          </cell>
          <cell r="AC276" t="str">
            <v xml:space="preserve"> 4300-00-010</v>
          </cell>
          <cell r="AD276" t="str">
            <v>Penjualan - TBS</v>
          </cell>
          <cell r="AE276">
            <v>0</v>
          </cell>
        </row>
        <row r="277">
          <cell r="B277" t="str">
            <v xml:space="preserve"> 1811-07-012</v>
          </cell>
          <cell r="C277" t="str">
            <v>Hama &amp; penyakit - Transportasi</v>
          </cell>
          <cell r="D277">
            <v>0</v>
          </cell>
          <cell r="E277">
            <v>0</v>
          </cell>
          <cell r="F277">
            <v>0</v>
          </cell>
          <cell r="G277">
            <v>0</v>
          </cell>
          <cell r="H277">
            <v>0</v>
          </cell>
          <cell r="I277">
            <v>0</v>
          </cell>
          <cell r="J277">
            <v>0</v>
          </cell>
          <cell r="K277">
            <v>0</v>
          </cell>
          <cell r="M277" t="str">
            <v xml:space="preserve"> 4400-00-010</v>
          </cell>
          <cell r="N277" t="str">
            <v>Pendapatan Operasional Lainnya</v>
          </cell>
          <cell r="O277">
            <v>0</v>
          </cell>
          <cell r="Q277" t="str">
            <v xml:space="preserve"> 4400-00-010</v>
          </cell>
          <cell r="R277" t="str">
            <v>Pendapatan Operasional Lainnya</v>
          </cell>
          <cell r="S277">
            <v>0</v>
          </cell>
          <cell r="U277" t="str">
            <v xml:space="preserve"> 4400-00-010</v>
          </cell>
          <cell r="V277" t="str">
            <v>Pendapatan Operasional Lainnya</v>
          </cell>
          <cell r="W277">
            <v>0</v>
          </cell>
          <cell r="Y277" t="str">
            <v xml:space="preserve"> 4400-00-010</v>
          </cell>
          <cell r="Z277" t="str">
            <v>Pendapatan Operasional Lainnya</v>
          </cell>
          <cell r="AA277">
            <v>0</v>
          </cell>
          <cell r="AC277" t="str">
            <v xml:space="preserve"> 4400-00-010</v>
          </cell>
          <cell r="AD277" t="str">
            <v>Pendapatan Operasional Lainnya</v>
          </cell>
          <cell r="AE277">
            <v>0</v>
          </cell>
        </row>
        <row r="278">
          <cell r="B278" t="str">
            <v xml:space="preserve"> 1812-07-010</v>
          </cell>
          <cell r="C278" t="str">
            <v>Perawatan bibit - Tenaga Kerja</v>
          </cell>
          <cell r="D278">
            <v>0</v>
          </cell>
          <cell r="E278">
            <v>0</v>
          </cell>
          <cell r="F278">
            <v>0</v>
          </cell>
          <cell r="G278">
            <v>0</v>
          </cell>
          <cell r="H278">
            <v>0</v>
          </cell>
          <cell r="I278">
            <v>0</v>
          </cell>
          <cell r="J278">
            <v>0</v>
          </cell>
          <cell r="K278">
            <v>0</v>
          </cell>
          <cell r="M278" t="str">
            <v xml:space="preserve"> 5110-00-010</v>
          </cell>
          <cell r="N278" t="str">
            <v>Stock Awal - Crude Palm Oil</v>
          </cell>
          <cell r="O278">
            <v>0</v>
          </cell>
          <cell r="Q278" t="str">
            <v xml:space="preserve"> 5110-00-010</v>
          </cell>
          <cell r="R278" t="str">
            <v>Stock Awal - Crude Palm Oil</v>
          </cell>
          <cell r="S278">
            <v>0</v>
          </cell>
          <cell r="U278" t="str">
            <v xml:space="preserve"> 5110-00-010</v>
          </cell>
          <cell r="V278" t="str">
            <v>Stock Awal - Crude Palm Oil</v>
          </cell>
          <cell r="W278">
            <v>0</v>
          </cell>
          <cell r="Y278" t="str">
            <v xml:space="preserve"> 5110-00-010</v>
          </cell>
          <cell r="Z278" t="str">
            <v>Stock Awal - Crude Palm Oil</v>
          </cell>
          <cell r="AA278">
            <v>0</v>
          </cell>
          <cell r="AC278" t="str">
            <v xml:space="preserve"> 5110-00-010</v>
          </cell>
          <cell r="AD278" t="str">
            <v>Stock Awal - Crude Palm Oil</v>
          </cell>
          <cell r="AE278">
            <v>0</v>
          </cell>
        </row>
        <row r="279">
          <cell r="B279" t="str">
            <v xml:space="preserve"> 1812-07-011</v>
          </cell>
          <cell r="C279" t="str">
            <v>Perawatan Jalan bibitan</v>
          </cell>
          <cell r="D279">
            <v>0</v>
          </cell>
          <cell r="E279">
            <v>0</v>
          </cell>
          <cell r="F279">
            <v>0</v>
          </cell>
          <cell r="G279">
            <v>0</v>
          </cell>
          <cell r="H279">
            <v>0</v>
          </cell>
          <cell r="I279">
            <v>0</v>
          </cell>
          <cell r="J279">
            <v>0</v>
          </cell>
          <cell r="K279">
            <v>0</v>
          </cell>
          <cell r="M279" t="str">
            <v xml:space="preserve"> 5120-00-010</v>
          </cell>
          <cell r="N279" t="str">
            <v>Stock Awal - Palm Kernel</v>
          </cell>
          <cell r="O279">
            <v>0</v>
          </cell>
          <cell r="Q279" t="str">
            <v xml:space="preserve"> 5120-00-010</v>
          </cell>
          <cell r="R279" t="str">
            <v>Stock Awal - Palm Kernel</v>
          </cell>
          <cell r="S279">
            <v>0</v>
          </cell>
          <cell r="U279" t="str">
            <v xml:space="preserve"> 5120-00-010</v>
          </cell>
          <cell r="V279" t="str">
            <v>Stock Awal - Palm Kernel</v>
          </cell>
          <cell r="W279">
            <v>0</v>
          </cell>
          <cell r="Y279" t="str">
            <v xml:space="preserve"> 5120-00-010</v>
          </cell>
          <cell r="Z279" t="str">
            <v>Stock Awal - Palm Kernel</v>
          </cell>
          <cell r="AA279">
            <v>0</v>
          </cell>
          <cell r="AC279" t="str">
            <v xml:space="preserve"> 5120-00-010</v>
          </cell>
          <cell r="AD279" t="str">
            <v>Stock Awal - Palm Kernel</v>
          </cell>
          <cell r="AE279">
            <v>0</v>
          </cell>
        </row>
        <row r="280">
          <cell r="B280" t="str">
            <v xml:space="preserve"> 1812-07-012</v>
          </cell>
          <cell r="C280" t="str">
            <v>Perawatan Parit bibitan</v>
          </cell>
          <cell r="D280">
            <v>0</v>
          </cell>
          <cell r="E280">
            <v>0</v>
          </cell>
          <cell r="F280">
            <v>0</v>
          </cell>
          <cell r="G280">
            <v>0</v>
          </cell>
          <cell r="H280">
            <v>0</v>
          </cell>
          <cell r="I280">
            <v>0</v>
          </cell>
          <cell r="J280">
            <v>0</v>
          </cell>
          <cell r="K280">
            <v>0</v>
          </cell>
          <cell r="M280" t="str">
            <v xml:space="preserve"> 5130-00-010</v>
          </cell>
          <cell r="N280" t="str">
            <v>Stock Awal - TBS</v>
          </cell>
          <cell r="O280">
            <v>0</v>
          </cell>
          <cell r="Q280" t="str">
            <v xml:space="preserve"> 5130-00-010</v>
          </cell>
          <cell r="R280" t="str">
            <v>Stock Awal - TBS</v>
          </cell>
          <cell r="S280">
            <v>0</v>
          </cell>
          <cell r="U280" t="str">
            <v xml:space="preserve"> 5130-00-010</v>
          </cell>
          <cell r="V280" t="str">
            <v>Stock Awal - TBS</v>
          </cell>
          <cell r="W280">
            <v>0</v>
          </cell>
          <cell r="Y280" t="str">
            <v xml:space="preserve"> 5130-00-010</v>
          </cell>
          <cell r="Z280" t="str">
            <v>Stock Awal - TBS</v>
          </cell>
          <cell r="AA280">
            <v>0</v>
          </cell>
          <cell r="AC280" t="str">
            <v xml:space="preserve"> 5130-00-010</v>
          </cell>
          <cell r="AD280" t="str">
            <v>Stock Awal - TBS</v>
          </cell>
          <cell r="AE280">
            <v>0</v>
          </cell>
        </row>
        <row r="281">
          <cell r="B281" t="str">
            <v xml:space="preserve"> 1812-07-013</v>
          </cell>
          <cell r="C281" t="str">
            <v>Perawatan bibit - Transportasi</v>
          </cell>
          <cell r="D281">
            <v>0</v>
          </cell>
          <cell r="E281">
            <v>0</v>
          </cell>
          <cell r="F281">
            <v>0</v>
          </cell>
          <cell r="G281">
            <v>0</v>
          </cell>
          <cell r="H281">
            <v>0</v>
          </cell>
          <cell r="I281">
            <v>0</v>
          </cell>
          <cell r="J281">
            <v>0</v>
          </cell>
          <cell r="K281">
            <v>0</v>
          </cell>
          <cell r="M281" t="str">
            <v xml:space="preserve"> 5200-00-010</v>
          </cell>
          <cell r="N281" t="str">
            <v>Pembelian TBS Luar</v>
          </cell>
          <cell r="O281">
            <v>0</v>
          </cell>
          <cell r="Q281" t="str">
            <v xml:space="preserve"> 5200-00-010</v>
          </cell>
          <cell r="R281" t="str">
            <v>Pembelian TBS Luar</v>
          </cell>
          <cell r="S281">
            <v>0</v>
          </cell>
          <cell r="U281" t="str">
            <v xml:space="preserve"> 5200-00-010</v>
          </cell>
          <cell r="V281" t="str">
            <v>Pembelian TBS Luar</v>
          </cell>
          <cell r="W281">
            <v>0</v>
          </cell>
          <cell r="Y281" t="str">
            <v xml:space="preserve"> 5200-00-010</v>
          </cell>
          <cell r="Z281" t="str">
            <v>Pembelian TBS Luar</v>
          </cell>
          <cell r="AA281">
            <v>0</v>
          </cell>
          <cell r="AC281" t="str">
            <v xml:space="preserve"> 5200-00-010</v>
          </cell>
          <cell r="AD281" t="str">
            <v>Pembelian TBS Luar</v>
          </cell>
          <cell r="AE281">
            <v>0</v>
          </cell>
        </row>
        <row r="282">
          <cell r="B282" t="str">
            <v xml:space="preserve"> 1812-07-014</v>
          </cell>
          <cell r="C282" t="str">
            <v>Perawatan bibit - Keamanan</v>
          </cell>
          <cell r="D282">
            <v>0</v>
          </cell>
          <cell r="E282">
            <v>0</v>
          </cell>
          <cell r="F282">
            <v>0</v>
          </cell>
          <cell r="G282">
            <v>0</v>
          </cell>
          <cell r="H282">
            <v>0</v>
          </cell>
          <cell r="I282">
            <v>0</v>
          </cell>
          <cell r="J282">
            <v>0</v>
          </cell>
          <cell r="K282">
            <v>0</v>
          </cell>
          <cell r="M282" t="str">
            <v xml:space="preserve"> 5301-08-010</v>
          </cell>
          <cell r="N282" t="str">
            <v>Perawatan Jalan Utama</v>
          </cell>
          <cell r="O282">
            <v>0</v>
          </cell>
          <cell r="Q282" t="str">
            <v xml:space="preserve"> 5301-08-010</v>
          </cell>
          <cell r="R282" t="str">
            <v>Perawatan Jalan Utama</v>
          </cell>
          <cell r="S282">
            <v>0</v>
          </cell>
          <cell r="U282" t="str">
            <v xml:space="preserve"> 5301-08-010</v>
          </cell>
          <cell r="V282" t="str">
            <v>Perawatan Jalan Utama</v>
          </cell>
          <cell r="W282">
            <v>0</v>
          </cell>
          <cell r="Y282" t="str">
            <v xml:space="preserve"> 5301-08-010</v>
          </cell>
          <cell r="Z282" t="str">
            <v>Perawatan Jalan Utama</v>
          </cell>
          <cell r="AA282">
            <v>0</v>
          </cell>
          <cell r="AC282" t="str">
            <v xml:space="preserve"> 5301-08-010</v>
          </cell>
          <cell r="AD282" t="str">
            <v>Perawatan Jalan Utama</v>
          </cell>
          <cell r="AE282">
            <v>0</v>
          </cell>
        </row>
        <row r="283">
          <cell r="B283" t="str">
            <v xml:space="preserve"> 1812-07-015</v>
          </cell>
          <cell r="C283" t="str">
            <v>Perawatan Bibit - Material</v>
          </cell>
          <cell r="D283">
            <v>0</v>
          </cell>
          <cell r="E283">
            <v>0</v>
          </cell>
          <cell r="F283">
            <v>0</v>
          </cell>
          <cell r="G283">
            <v>0</v>
          </cell>
          <cell r="H283">
            <v>0</v>
          </cell>
          <cell r="I283">
            <v>0</v>
          </cell>
          <cell r="J283">
            <v>0</v>
          </cell>
          <cell r="K283">
            <v>0</v>
          </cell>
          <cell r="M283" t="str">
            <v xml:space="preserve"> 5301-08-011</v>
          </cell>
          <cell r="N283" t="str">
            <v>Latrit Jalan Utama</v>
          </cell>
          <cell r="O283">
            <v>0</v>
          </cell>
          <cell r="Q283" t="str">
            <v xml:space="preserve"> 5301-08-011</v>
          </cell>
          <cell r="R283" t="str">
            <v>Latrit Jalan Utama</v>
          </cell>
          <cell r="S283">
            <v>0</v>
          </cell>
          <cell r="U283" t="str">
            <v xml:space="preserve"> 5301-08-011</v>
          </cell>
          <cell r="V283" t="str">
            <v>Latrit Jalan Utama</v>
          </cell>
          <cell r="W283">
            <v>0</v>
          </cell>
          <cell r="Y283" t="str">
            <v xml:space="preserve"> 5301-08-011</v>
          </cell>
          <cell r="Z283" t="str">
            <v>Latrit Jalan Utama</v>
          </cell>
          <cell r="AA283">
            <v>0</v>
          </cell>
          <cell r="AC283" t="str">
            <v xml:space="preserve"> 5301-08-011</v>
          </cell>
          <cell r="AD283" t="str">
            <v>Latrit Jalan Utama</v>
          </cell>
          <cell r="AE283">
            <v>0</v>
          </cell>
        </row>
        <row r="284">
          <cell r="B284" t="str">
            <v xml:space="preserve"> 1813-07-010</v>
          </cell>
          <cell r="C284" t="str">
            <v>Sensus Bibit - Tenaga Kerja</v>
          </cell>
          <cell r="D284">
            <v>0</v>
          </cell>
          <cell r="E284">
            <v>0</v>
          </cell>
          <cell r="F284">
            <v>0</v>
          </cell>
          <cell r="G284">
            <v>0</v>
          </cell>
          <cell r="H284">
            <v>0</v>
          </cell>
          <cell r="I284">
            <v>0</v>
          </cell>
          <cell r="J284">
            <v>0</v>
          </cell>
          <cell r="K284">
            <v>0</v>
          </cell>
          <cell r="M284" t="str">
            <v xml:space="preserve"> 5301-08-012</v>
          </cell>
          <cell r="N284" t="str">
            <v>Perawatan Jalan Koleksi</v>
          </cell>
          <cell r="O284">
            <v>0</v>
          </cell>
          <cell r="Q284" t="str">
            <v xml:space="preserve"> 5301-08-012</v>
          </cell>
          <cell r="R284" t="str">
            <v>Perawatan Jalan Koleksi</v>
          </cell>
          <cell r="S284">
            <v>0</v>
          </cell>
          <cell r="U284" t="str">
            <v xml:space="preserve"> 5301-08-012</v>
          </cell>
          <cell r="V284" t="str">
            <v>Perawatan Jalan Koleksi</v>
          </cell>
          <cell r="W284">
            <v>0</v>
          </cell>
          <cell r="Y284" t="str">
            <v xml:space="preserve"> 5301-08-012</v>
          </cell>
          <cell r="Z284" t="str">
            <v>Perawatan Jalan Koleksi</v>
          </cell>
          <cell r="AA284">
            <v>0</v>
          </cell>
          <cell r="AC284" t="str">
            <v xml:space="preserve"> 5301-08-012</v>
          </cell>
          <cell r="AD284" t="str">
            <v>Perawatan Jalan Koleksi</v>
          </cell>
          <cell r="AE284">
            <v>0</v>
          </cell>
        </row>
        <row r="285">
          <cell r="B285" t="str">
            <v xml:space="preserve"> 1813-07-011</v>
          </cell>
          <cell r="C285" t="str">
            <v>Peralatan sensus bibit</v>
          </cell>
          <cell r="D285">
            <v>0</v>
          </cell>
          <cell r="E285">
            <v>0</v>
          </cell>
          <cell r="F285">
            <v>0</v>
          </cell>
          <cell r="G285">
            <v>0</v>
          </cell>
          <cell r="H285">
            <v>0</v>
          </cell>
          <cell r="I285">
            <v>0</v>
          </cell>
          <cell r="J285">
            <v>0</v>
          </cell>
          <cell r="K285">
            <v>0</v>
          </cell>
          <cell r="M285" t="str">
            <v xml:space="preserve"> 5301-08-013</v>
          </cell>
          <cell r="N285" t="str">
            <v>Latrit Jalan Koleksi</v>
          </cell>
          <cell r="O285">
            <v>0</v>
          </cell>
          <cell r="Q285" t="str">
            <v xml:space="preserve"> 5301-08-013</v>
          </cell>
          <cell r="R285" t="str">
            <v>Latrit Jalan Koleksi</v>
          </cell>
          <cell r="S285">
            <v>0</v>
          </cell>
          <cell r="U285" t="str">
            <v xml:space="preserve"> 5301-08-013</v>
          </cell>
          <cell r="V285" t="str">
            <v>Latrit Jalan Koleksi</v>
          </cell>
          <cell r="W285">
            <v>0</v>
          </cell>
          <cell r="Y285" t="str">
            <v xml:space="preserve"> 5301-08-013</v>
          </cell>
          <cell r="Z285" t="str">
            <v>Latrit Jalan Koleksi</v>
          </cell>
          <cell r="AA285">
            <v>0</v>
          </cell>
          <cell r="AC285" t="str">
            <v xml:space="preserve"> 5301-08-013</v>
          </cell>
          <cell r="AD285" t="str">
            <v>Latrit Jalan Koleksi</v>
          </cell>
          <cell r="AE285">
            <v>0</v>
          </cell>
        </row>
        <row r="286">
          <cell r="B286" t="str">
            <v xml:space="preserve"> 1814-07-010</v>
          </cell>
          <cell r="C286" t="str">
            <v>Seleksi bibit - Tenaga Kerja</v>
          </cell>
          <cell r="D286">
            <v>0</v>
          </cell>
          <cell r="E286">
            <v>0</v>
          </cell>
          <cell r="F286">
            <v>0</v>
          </cell>
          <cell r="G286">
            <v>0</v>
          </cell>
          <cell r="H286">
            <v>0</v>
          </cell>
          <cell r="I286">
            <v>0</v>
          </cell>
          <cell r="J286">
            <v>0</v>
          </cell>
          <cell r="K286">
            <v>0</v>
          </cell>
          <cell r="M286" t="str">
            <v xml:space="preserve"> 5301-08-014</v>
          </cell>
          <cell r="N286" t="str">
            <v>Perawatan Jalan - Tenaga Kerja</v>
          </cell>
          <cell r="O286">
            <v>0</v>
          </cell>
          <cell r="Q286" t="str">
            <v xml:space="preserve"> 5301-08-014</v>
          </cell>
          <cell r="R286" t="str">
            <v>Perawatan Jalan - Tenaga Kerja</v>
          </cell>
          <cell r="S286">
            <v>0</v>
          </cell>
          <cell r="U286" t="str">
            <v xml:space="preserve"> 5301-08-014</v>
          </cell>
          <cell r="V286" t="str">
            <v>Perawatan Jalan - Tenaga Kerja</v>
          </cell>
          <cell r="W286">
            <v>0</v>
          </cell>
          <cell r="Y286" t="str">
            <v xml:space="preserve"> 5301-08-014</v>
          </cell>
          <cell r="Z286" t="str">
            <v>Perawatan Jalan - Tenaga Kerja</v>
          </cell>
          <cell r="AA286">
            <v>0</v>
          </cell>
          <cell r="AC286" t="str">
            <v xml:space="preserve"> 5301-08-014</v>
          </cell>
          <cell r="AD286" t="str">
            <v>Perawatan Jalan - Tenaga Kerja</v>
          </cell>
          <cell r="AE286">
            <v>0</v>
          </cell>
        </row>
        <row r="287">
          <cell r="B287" t="str">
            <v xml:space="preserve"> 1814-07-011</v>
          </cell>
          <cell r="C287" t="str">
            <v>Seleksi bibit - Transportasi</v>
          </cell>
          <cell r="D287">
            <v>0</v>
          </cell>
          <cell r="E287">
            <v>0</v>
          </cell>
          <cell r="F287">
            <v>0</v>
          </cell>
          <cell r="G287">
            <v>0</v>
          </cell>
          <cell r="H287">
            <v>0</v>
          </cell>
          <cell r="I287">
            <v>0</v>
          </cell>
          <cell r="J287">
            <v>0</v>
          </cell>
          <cell r="K287">
            <v>0</v>
          </cell>
          <cell r="M287" t="str">
            <v xml:space="preserve"> 5301-08-015</v>
          </cell>
          <cell r="N287" t="str">
            <v>Perawatan Jalan - Transportasi</v>
          </cell>
          <cell r="O287">
            <v>0</v>
          </cell>
          <cell r="Q287" t="str">
            <v xml:space="preserve"> 5301-08-015</v>
          </cell>
          <cell r="R287" t="str">
            <v>Perawatan Jalan - Transportasi</v>
          </cell>
          <cell r="S287">
            <v>0</v>
          </cell>
          <cell r="U287" t="str">
            <v xml:space="preserve"> 5301-08-015</v>
          </cell>
          <cell r="V287" t="str">
            <v>Perawatan Jalan - Transportasi</v>
          </cell>
          <cell r="W287">
            <v>0</v>
          </cell>
          <cell r="Y287" t="str">
            <v xml:space="preserve"> 5301-08-015</v>
          </cell>
          <cell r="Z287" t="str">
            <v>Perawatan Jalan - Transportasi</v>
          </cell>
          <cell r="AA287">
            <v>0</v>
          </cell>
          <cell r="AC287" t="str">
            <v xml:space="preserve"> 5301-08-015</v>
          </cell>
          <cell r="AD287" t="str">
            <v>Perawatan Jalan - Transportasi</v>
          </cell>
          <cell r="AE287">
            <v>0</v>
          </cell>
        </row>
        <row r="288">
          <cell r="B288" t="str">
            <v xml:space="preserve"> 1815-07-010</v>
          </cell>
          <cell r="C288" t="str">
            <v>Pindah tanam - Tenaga Kerja</v>
          </cell>
          <cell r="D288">
            <v>0</v>
          </cell>
          <cell r="E288">
            <v>0</v>
          </cell>
          <cell r="F288">
            <v>0</v>
          </cell>
          <cell r="G288">
            <v>0</v>
          </cell>
          <cell r="H288">
            <v>0</v>
          </cell>
          <cell r="I288">
            <v>0</v>
          </cell>
          <cell r="J288">
            <v>0</v>
          </cell>
          <cell r="K288">
            <v>0</v>
          </cell>
          <cell r="M288" t="str">
            <v xml:space="preserve"> 5302-08-010</v>
          </cell>
          <cell r="N288" t="str">
            <v>Pembuatan Jembatan</v>
          </cell>
          <cell r="O288">
            <v>0</v>
          </cell>
          <cell r="Q288" t="str">
            <v xml:space="preserve"> 5302-08-010</v>
          </cell>
          <cell r="R288" t="str">
            <v>Pembuatan Jembatan</v>
          </cell>
          <cell r="S288">
            <v>0</v>
          </cell>
          <cell r="U288" t="str">
            <v xml:space="preserve"> 5302-08-010</v>
          </cell>
          <cell r="V288" t="str">
            <v>Pembuatan Jembatan</v>
          </cell>
          <cell r="W288">
            <v>0</v>
          </cell>
          <cell r="Y288" t="str">
            <v xml:space="preserve"> 5302-08-010</v>
          </cell>
          <cell r="Z288" t="str">
            <v>Pembuatan Jembatan</v>
          </cell>
          <cell r="AA288">
            <v>0</v>
          </cell>
          <cell r="AC288" t="str">
            <v xml:space="preserve"> 5302-08-010</v>
          </cell>
          <cell r="AD288" t="str">
            <v>Pembuatan Jembatan</v>
          </cell>
          <cell r="AE288">
            <v>0</v>
          </cell>
        </row>
        <row r="289">
          <cell r="B289" t="str">
            <v xml:space="preserve"> 1815-07-011</v>
          </cell>
          <cell r="C289" t="str">
            <v>Pindah tanam - Transportasi</v>
          </cell>
          <cell r="D289">
            <v>0</v>
          </cell>
          <cell r="E289">
            <v>0</v>
          </cell>
          <cell r="F289">
            <v>0</v>
          </cell>
          <cell r="G289">
            <v>0</v>
          </cell>
          <cell r="H289">
            <v>0</v>
          </cell>
          <cell r="I289">
            <v>0</v>
          </cell>
          <cell r="J289">
            <v>0</v>
          </cell>
          <cell r="K289">
            <v>0</v>
          </cell>
          <cell r="M289" t="str">
            <v xml:space="preserve"> 5302-08-011</v>
          </cell>
          <cell r="N289" t="str">
            <v>Perawatan Jembatan - Material</v>
          </cell>
          <cell r="O289">
            <v>0</v>
          </cell>
          <cell r="Q289" t="str">
            <v xml:space="preserve"> 5302-08-011</v>
          </cell>
          <cell r="R289" t="str">
            <v>Perawatan Jembatan - Material</v>
          </cell>
          <cell r="S289">
            <v>0</v>
          </cell>
          <cell r="U289" t="str">
            <v xml:space="preserve"> 5302-08-011</v>
          </cell>
          <cell r="V289" t="str">
            <v>Perawatan Jembatan - Material</v>
          </cell>
          <cell r="W289">
            <v>0</v>
          </cell>
          <cell r="Y289" t="str">
            <v xml:space="preserve"> 5302-08-011</v>
          </cell>
          <cell r="Z289" t="str">
            <v>Perawatan Jembatan - Material</v>
          </cell>
          <cell r="AA289">
            <v>0</v>
          </cell>
          <cell r="AC289" t="str">
            <v xml:space="preserve"> 5302-08-011</v>
          </cell>
          <cell r="AD289" t="str">
            <v>Perawatan Jembatan - Material</v>
          </cell>
          <cell r="AE289">
            <v>0</v>
          </cell>
        </row>
        <row r="290">
          <cell r="B290" t="str">
            <v xml:space="preserve"> 1816-07-010</v>
          </cell>
          <cell r="C290" t="str">
            <v>Transfer Lapangan - Tenaga Kerja</v>
          </cell>
          <cell r="D290">
            <v>0</v>
          </cell>
          <cell r="E290">
            <v>0</v>
          </cell>
          <cell r="F290">
            <v>0</v>
          </cell>
          <cell r="G290">
            <v>0</v>
          </cell>
          <cell r="H290">
            <v>0</v>
          </cell>
          <cell r="I290">
            <v>0</v>
          </cell>
          <cell r="J290">
            <v>0</v>
          </cell>
          <cell r="K290">
            <v>0</v>
          </cell>
          <cell r="M290" t="str">
            <v xml:space="preserve"> 5302-08-012</v>
          </cell>
          <cell r="N290" t="str">
            <v>Perawatan Jembatan - Tenaga Kerja</v>
          </cell>
          <cell r="O290">
            <v>0</v>
          </cell>
          <cell r="Q290" t="str">
            <v xml:space="preserve"> 5302-08-012</v>
          </cell>
          <cell r="R290" t="str">
            <v>Perawatan Jembatan - Tenaga Kerja</v>
          </cell>
          <cell r="S290">
            <v>0</v>
          </cell>
          <cell r="U290" t="str">
            <v xml:space="preserve"> 5302-08-012</v>
          </cell>
          <cell r="V290" t="str">
            <v>Perawatan Jembatan - Tenaga Kerja</v>
          </cell>
          <cell r="W290">
            <v>0</v>
          </cell>
          <cell r="Y290" t="str">
            <v xml:space="preserve"> 5302-08-012</v>
          </cell>
          <cell r="Z290" t="str">
            <v>Perawatan Jembatan - Tenaga Kerja</v>
          </cell>
          <cell r="AA290">
            <v>0</v>
          </cell>
          <cell r="AC290" t="str">
            <v xml:space="preserve"> 5302-08-012</v>
          </cell>
          <cell r="AD290" t="str">
            <v>Perawatan Jembatan - Tenaga Kerja</v>
          </cell>
          <cell r="AE290">
            <v>0</v>
          </cell>
        </row>
        <row r="291">
          <cell r="B291" t="str">
            <v xml:space="preserve"> 1821-08-010</v>
          </cell>
          <cell r="C291" t="str">
            <v>Pembukaan Lahan - Alat Berat</v>
          </cell>
          <cell r="D291">
            <v>0</v>
          </cell>
          <cell r="E291">
            <v>0</v>
          </cell>
          <cell r="F291">
            <v>0</v>
          </cell>
          <cell r="G291">
            <v>0</v>
          </cell>
          <cell r="H291">
            <v>0</v>
          </cell>
          <cell r="I291">
            <v>0</v>
          </cell>
          <cell r="J291">
            <v>0</v>
          </cell>
          <cell r="K291">
            <v>0</v>
          </cell>
          <cell r="M291" t="str">
            <v xml:space="preserve"> 5302-08-013</v>
          </cell>
          <cell r="N291" t="str">
            <v>Perawatan Jembatan - Transportasi</v>
          </cell>
          <cell r="O291">
            <v>0</v>
          </cell>
          <cell r="Q291" t="str">
            <v xml:space="preserve"> 5302-08-013</v>
          </cell>
          <cell r="R291" t="str">
            <v>Perawatan Jembatan - Transportasi</v>
          </cell>
          <cell r="S291">
            <v>0</v>
          </cell>
          <cell r="U291" t="str">
            <v xml:space="preserve"> 5302-08-013</v>
          </cell>
          <cell r="V291" t="str">
            <v>Perawatan Jembatan - Transportasi</v>
          </cell>
          <cell r="W291">
            <v>0</v>
          </cell>
          <cell r="Y291" t="str">
            <v xml:space="preserve"> 5302-08-013</v>
          </cell>
          <cell r="Z291" t="str">
            <v>Perawatan Jembatan - Transportasi</v>
          </cell>
          <cell r="AA291">
            <v>0</v>
          </cell>
          <cell r="AC291" t="str">
            <v xml:space="preserve"> 5302-08-013</v>
          </cell>
          <cell r="AD291" t="str">
            <v>Perawatan Jembatan - Transportasi</v>
          </cell>
          <cell r="AE291">
            <v>0</v>
          </cell>
        </row>
        <row r="292">
          <cell r="B292" t="str">
            <v xml:space="preserve"> 1821-08-011</v>
          </cell>
          <cell r="C292" t="str">
            <v>Pembukaan Lahan - Manual</v>
          </cell>
          <cell r="D292">
            <v>0</v>
          </cell>
          <cell r="E292">
            <v>0</v>
          </cell>
          <cell r="F292">
            <v>0</v>
          </cell>
          <cell r="G292">
            <v>0</v>
          </cell>
          <cell r="H292">
            <v>0</v>
          </cell>
          <cell r="I292">
            <v>0</v>
          </cell>
          <cell r="J292">
            <v>0</v>
          </cell>
          <cell r="K292">
            <v>0</v>
          </cell>
          <cell r="M292" t="str">
            <v xml:space="preserve"> 5303-08-010</v>
          </cell>
          <cell r="N292" t="str">
            <v>Pembuatan Gorong - Gorong</v>
          </cell>
          <cell r="O292">
            <v>0</v>
          </cell>
          <cell r="Q292" t="str">
            <v xml:space="preserve"> 5303-08-010</v>
          </cell>
          <cell r="R292" t="str">
            <v>Pembuatan Gorong - Gorong</v>
          </cell>
          <cell r="S292">
            <v>0</v>
          </cell>
          <cell r="U292" t="str">
            <v xml:space="preserve"> 5303-08-010</v>
          </cell>
          <cell r="V292" t="str">
            <v>Pembuatan Gorong - Gorong</v>
          </cell>
          <cell r="W292">
            <v>0</v>
          </cell>
          <cell r="Y292" t="str">
            <v xml:space="preserve"> 5303-08-010</v>
          </cell>
          <cell r="Z292" t="str">
            <v>Pembuatan Gorong - Gorong</v>
          </cell>
          <cell r="AA292">
            <v>0</v>
          </cell>
          <cell r="AC292" t="str">
            <v xml:space="preserve"> 5303-08-010</v>
          </cell>
          <cell r="AD292" t="str">
            <v>Pembuatan Gorong - Gorong</v>
          </cell>
          <cell r="AE292">
            <v>0</v>
          </cell>
        </row>
        <row r="293">
          <cell r="B293" t="str">
            <v xml:space="preserve"> 1821-08-012</v>
          </cell>
          <cell r="C293" t="str">
            <v>Pembukaan Lahan - Tenaga Kerja</v>
          </cell>
          <cell r="D293">
            <v>0</v>
          </cell>
          <cell r="E293">
            <v>0</v>
          </cell>
          <cell r="F293">
            <v>0</v>
          </cell>
          <cell r="G293">
            <v>0</v>
          </cell>
          <cell r="H293">
            <v>0</v>
          </cell>
          <cell r="I293">
            <v>0</v>
          </cell>
          <cell r="J293">
            <v>0</v>
          </cell>
          <cell r="K293">
            <v>0</v>
          </cell>
          <cell r="M293" t="str">
            <v xml:space="preserve"> 5303-08-011</v>
          </cell>
          <cell r="N293" t="str">
            <v>Perawatan Gorong  - Tenaga Kerja</v>
          </cell>
          <cell r="O293">
            <v>0</v>
          </cell>
          <cell r="Q293" t="str">
            <v xml:space="preserve"> 5303-08-011</v>
          </cell>
          <cell r="R293" t="str">
            <v>Perawatan Gorong  - Tenaga Kerja</v>
          </cell>
          <cell r="S293">
            <v>0</v>
          </cell>
          <cell r="U293" t="str">
            <v xml:space="preserve"> 5303-08-011</v>
          </cell>
          <cell r="V293" t="str">
            <v>Perawatan Gorong  - Tenaga Kerja</v>
          </cell>
          <cell r="W293">
            <v>0</v>
          </cell>
          <cell r="Y293" t="str">
            <v xml:space="preserve"> 5303-08-011</v>
          </cell>
          <cell r="Z293" t="str">
            <v>Perawatan Gorong  - Tenaga Kerja</v>
          </cell>
          <cell r="AA293">
            <v>0</v>
          </cell>
          <cell r="AC293" t="str">
            <v xml:space="preserve"> 5303-08-011</v>
          </cell>
          <cell r="AD293" t="str">
            <v>Perawatan Gorong  - Tenaga Kerja</v>
          </cell>
          <cell r="AE293">
            <v>0</v>
          </cell>
        </row>
        <row r="294">
          <cell r="B294" t="str">
            <v xml:space="preserve"> 1821-08-013</v>
          </cell>
          <cell r="C294" t="str">
            <v>Pembukaan Lahan - Transportasi</v>
          </cell>
          <cell r="D294">
            <v>0</v>
          </cell>
          <cell r="E294">
            <v>0</v>
          </cell>
          <cell r="F294">
            <v>0</v>
          </cell>
          <cell r="G294">
            <v>0</v>
          </cell>
          <cell r="H294">
            <v>0</v>
          </cell>
          <cell r="I294">
            <v>0</v>
          </cell>
          <cell r="J294">
            <v>0</v>
          </cell>
          <cell r="K294">
            <v>0</v>
          </cell>
          <cell r="M294" t="str">
            <v xml:space="preserve"> 5303-08-012</v>
          </cell>
          <cell r="N294" t="str">
            <v>Perawatan Gorong - Material</v>
          </cell>
          <cell r="O294">
            <v>0</v>
          </cell>
          <cell r="Q294" t="str">
            <v xml:space="preserve"> 5303-08-012</v>
          </cell>
          <cell r="R294" t="str">
            <v>Perawatan Gorong - Material</v>
          </cell>
          <cell r="S294">
            <v>0</v>
          </cell>
          <cell r="U294" t="str">
            <v xml:space="preserve"> 5303-08-012</v>
          </cell>
          <cell r="V294" t="str">
            <v>Perawatan Gorong - Material</v>
          </cell>
          <cell r="W294">
            <v>0</v>
          </cell>
          <cell r="Y294" t="str">
            <v xml:space="preserve"> 5303-08-012</v>
          </cell>
          <cell r="Z294" t="str">
            <v>Perawatan Gorong - Material</v>
          </cell>
          <cell r="AA294">
            <v>0</v>
          </cell>
          <cell r="AC294" t="str">
            <v xml:space="preserve"> 5303-08-012</v>
          </cell>
          <cell r="AD294" t="str">
            <v>Perawatan Gorong - Material</v>
          </cell>
          <cell r="AE294">
            <v>0</v>
          </cell>
        </row>
        <row r="295">
          <cell r="B295" t="str">
            <v xml:space="preserve"> 1822-08-010</v>
          </cell>
          <cell r="C295" t="str">
            <v>Penyiapan Lahan - Leveling</v>
          </cell>
          <cell r="D295">
            <v>0</v>
          </cell>
          <cell r="E295">
            <v>0</v>
          </cell>
          <cell r="F295">
            <v>0</v>
          </cell>
          <cell r="G295">
            <v>0</v>
          </cell>
          <cell r="H295">
            <v>0</v>
          </cell>
          <cell r="I295">
            <v>0</v>
          </cell>
          <cell r="J295">
            <v>0</v>
          </cell>
          <cell r="K295">
            <v>0</v>
          </cell>
          <cell r="M295" t="str">
            <v xml:space="preserve"> 5303-08-013</v>
          </cell>
          <cell r="N295" t="str">
            <v>Perawatan Gorong - Transportasi</v>
          </cell>
          <cell r="O295">
            <v>0</v>
          </cell>
          <cell r="Q295" t="str">
            <v xml:space="preserve"> 5303-08-013</v>
          </cell>
          <cell r="R295" t="str">
            <v>Perawatan Gorong - Transportasi</v>
          </cell>
          <cell r="S295">
            <v>0</v>
          </cell>
          <cell r="U295" t="str">
            <v xml:space="preserve"> 5303-08-013</v>
          </cell>
          <cell r="V295" t="str">
            <v>Perawatan Gorong - Transportasi</v>
          </cell>
          <cell r="W295">
            <v>0</v>
          </cell>
          <cell r="Y295" t="str">
            <v xml:space="preserve"> 5303-08-013</v>
          </cell>
          <cell r="Z295" t="str">
            <v>Perawatan Gorong - Transportasi</v>
          </cell>
          <cell r="AA295">
            <v>0</v>
          </cell>
          <cell r="AC295" t="str">
            <v xml:space="preserve"> 5303-08-013</v>
          </cell>
          <cell r="AD295" t="str">
            <v>Perawatan Gorong - Transportasi</v>
          </cell>
          <cell r="AE295">
            <v>0</v>
          </cell>
        </row>
        <row r="296">
          <cell r="B296" t="str">
            <v xml:space="preserve"> 1822-08-011</v>
          </cell>
          <cell r="C296" t="str">
            <v>Penyiapan lahan - Jalan</v>
          </cell>
          <cell r="D296">
            <v>0</v>
          </cell>
          <cell r="E296">
            <v>0</v>
          </cell>
          <cell r="F296">
            <v>0</v>
          </cell>
          <cell r="G296">
            <v>0</v>
          </cell>
          <cell r="H296">
            <v>0</v>
          </cell>
          <cell r="I296">
            <v>0</v>
          </cell>
          <cell r="J296">
            <v>0</v>
          </cell>
          <cell r="K296">
            <v>0</v>
          </cell>
          <cell r="M296" t="str">
            <v xml:space="preserve"> 5304-08-010</v>
          </cell>
          <cell r="N296" t="str">
            <v>Perawatan Parit Utama</v>
          </cell>
          <cell r="O296">
            <v>0</v>
          </cell>
          <cell r="Q296" t="str">
            <v xml:space="preserve"> 5304-08-010</v>
          </cell>
          <cell r="R296" t="str">
            <v>Perawatan Parit Utama</v>
          </cell>
          <cell r="S296">
            <v>0</v>
          </cell>
          <cell r="U296" t="str">
            <v xml:space="preserve"> 5304-08-010</v>
          </cell>
          <cell r="V296" t="str">
            <v>Perawatan Parit Utama</v>
          </cell>
          <cell r="W296">
            <v>0</v>
          </cell>
          <cell r="Y296" t="str">
            <v xml:space="preserve"> 5304-08-010</v>
          </cell>
          <cell r="Z296" t="str">
            <v>Perawatan Parit Utama</v>
          </cell>
          <cell r="AA296">
            <v>0</v>
          </cell>
          <cell r="AC296" t="str">
            <v xml:space="preserve"> 5304-08-010</v>
          </cell>
          <cell r="AD296" t="str">
            <v>Perawatan Parit Utama</v>
          </cell>
          <cell r="AE296">
            <v>0</v>
          </cell>
        </row>
        <row r="297">
          <cell r="B297" t="str">
            <v xml:space="preserve"> 1822-08-012</v>
          </cell>
          <cell r="C297" t="str">
            <v>Penyiapan Lahan - Parit</v>
          </cell>
          <cell r="D297">
            <v>0</v>
          </cell>
          <cell r="E297">
            <v>0</v>
          </cell>
          <cell r="F297">
            <v>0</v>
          </cell>
          <cell r="G297">
            <v>0</v>
          </cell>
          <cell r="H297">
            <v>0</v>
          </cell>
          <cell r="I297">
            <v>0</v>
          </cell>
          <cell r="J297">
            <v>0</v>
          </cell>
          <cell r="K297">
            <v>0</v>
          </cell>
          <cell r="M297" t="str">
            <v xml:space="preserve"> 5304-08-011</v>
          </cell>
          <cell r="N297" t="str">
            <v>Perawatan Parit Sub</v>
          </cell>
          <cell r="O297">
            <v>0</v>
          </cell>
          <cell r="Q297" t="str">
            <v xml:space="preserve"> 5304-08-011</v>
          </cell>
          <cell r="R297" t="str">
            <v>Perawatan Parit Sub</v>
          </cell>
          <cell r="S297">
            <v>0</v>
          </cell>
          <cell r="U297" t="str">
            <v xml:space="preserve"> 5304-08-011</v>
          </cell>
          <cell r="V297" t="str">
            <v>Perawatan Parit Sub</v>
          </cell>
          <cell r="W297">
            <v>0</v>
          </cell>
          <cell r="Y297" t="str">
            <v xml:space="preserve"> 5304-08-011</v>
          </cell>
          <cell r="Z297" t="str">
            <v>Perawatan Parit Sub</v>
          </cell>
          <cell r="AA297">
            <v>0</v>
          </cell>
          <cell r="AC297" t="str">
            <v xml:space="preserve"> 5304-08-011</v>
          </cell>
          <cell r="AD297" t="str">
            <v>Perawatan Parit Sub</v>
          </cell>
          <cell r="AE297">
            <v>0</v>
          </cell>
        </row>
        <row r="298">
          <cell r="B298" t="str">
            <v xml:space="preserve"> 1822-08-013</v>
          </cell>
          <cell r="C298" t="str">
            <v>Penyiapan Lahan - Waduk</v>
          </cell>
          <cell r="D298">
            <v>0</v>
          </cell>
          <cell r="E298">
            <v>0</v>
          </cell>
          <cell r="F298">
            <v>0</v>
          </cell>
          <cell r="G298">
            <v>0</v>
          </cell>
          <cell r="H298">
            <v>0</v>
          </cell>
          <cell r="I298">
            <v>0</v>
          </cell>
          <cell r="J298">
            <v>0</v>
          </cell>
          <cell r="K298">
            <v>0</v>
          </cell>
          <cell r="M298" t="str">
            <v xml:space="preserve"> 5304-08-012</v>
          </cell>
          <cell r="N298" t="str">
            <v>Perawatan Parit dalam tanaman</v>
          </cell>
          <cell r="O298">
            <v>0</v>
          </cell>
          <cell r="Q298" t="str">
            <v xml:space="preserve"> 5304-08-012</v>
          </cell>
          <cell r="R298" t="str">
            <v>Perawatan Parit dalam tanaman</v>
          </cell>
          <cell r="S298">
            <v>0</v>
          </cell>
          <cell r="U298" t="str">
            <v xml:space="preserve"> 5304-08-012</v>
          </cell>
          <cell r="V298" t="str">
            <v>Perawatan Parit dalam tanaman</v>
          </cell>
          <cell r="W298">
            <v>0</v>
          </cell>
          <cell r="Y298" t="str">
            <v xml:space="preserve"> 5304-08-012</v>
          </cell>
          <cell r="Z298" t="str">
            <v>Perawatan Parit dalam tanaman</v>
          </cell>
          <cell r="AA298">
            <v>0</v>
          </cell>
          <cell r="AC298" t="str">
            <v xml:space="preserve"> 5304-08-012</v>
          </cell>
          <cell r="AD298" t="str">
            <v>Perawatan Parit dalam tanaman</v>
          </cell>
          <cell r="AE298">
            <v>0</v>
          </cell>
        </row>
        <row r="299">
          <cell r="B299" t="str">
            <v xml:space="preserve"> 1822-08-014</v>
          </cell>
          <cell r="C299" t="str">
            <v>Penyiapan Lahan - Tenaga Kerja</v>
          </cell>
          <cell r="D299">
            <v>0</v>
          </cell>
          <cell r="E299">
            <v>0</v>
          </cell>
          <cell r="F299">
            <v>0</v>
          </cell>
          <cell r="G299">
            <v>0</v>
          </cell>
          <cell r="H299">
            <v>0</v>
          </cell>
          <cell r="I299">
            <v>0</v>
          </cell>
          <cell r="J299">
            <v>0</v>
          </cell>
          <cell r="K299">
            <v>0</v>
          </cell>
          <cell r="M299" t="str">
            <v xml:space="preserve"> 5304-08-013</v>
          </cell>
          <cell r="N299" t="str">
            <v>Perawatan Parit - Tenaga Kerja</v>
          </cell>
          <cell r="O299">
            <v>0</v>
          </cell>
          <cell r="Q299" t="str">
            <v xml:space="preserve"> 5304-08-013</v>
          </cell>
          <cell r="R299" t="str">
            <v>Perawatan Parit - Tenaga Kerja</v>
          </cell>
          <cell r="S299">
            <v>0</v>
          </cell>
          <cell r="U299" t="str">
            <v xml:space="preserve"> 5304-08-013</v>
          </cell>
          <cell r="V299" t="str">
            <v>Perawatan Parit - Tenaga Kerja</v>
          </cell>
          <cell r="W299">
            <v>0</v>
          </cell>
          <cell r="Y299" t="str">
            <v xml:space="preserve"> 5304-08-013</v>
          </cell>
          <cell r="Z299" t="str">
            <v>Perawatan Parit - Tenaga Kerja</v>
          </cell>
          <cell r="AA299">
            <v>0</v>
          </cell>
          <cell r="AC299" t="str">
            <v xml:space="preserve"> 5304-08-013</v>
          </cell>
          <cell r="AD299" t="str">
            <v>Perawatan Parit - Tenaga Kerja</v>
          </cell>
          <cell r="AE299">
            <v>0</v>
          </cell>
        </row>
        <row r="300">
          <cell r="B300" t="str">
            <v xml:space="preserve"> 1822-08-015</v>
          </cell>
          <cell r="C300" t="str">
            <v>Penyiapan Lahan - Material</v>
          </cell>
          <cell r="D300">
            <v>0</v>
          </cell>
          <cell r="E300">
            <v>0</v>
          </cell>
          <cell r="F300">
            <v>0</v>
          </cell>
          <cell r="G300">
            <v>0</v>
          </cell>
          <cell r="H300">
            <v>0</v>
          </cell>
          <cell r="I300">
            <v>0</v>
          </cell>
          <cell r="J300">
            <v>0</v>
          </cell>
          <cell r="K300">
            <v>0</v>
          </cell>
          <cell r="M300" t="str">
            <v xml:space="preserve"> 5304-08-014</v>
          </cell>
          <cell r="N300" t="str">
            <v>Perawatan Parit -  Material</v>
          </cell>
          <cell r="O300">
            <v>0</v>
          </cell>
          <cell r="Q300" t="str">
            <v xml:space="preserve"> 5304-08-014</v>
          </cell>
          <cell r="R300" t="str">
            <v>Perawatan Parit -  Material</v>
          </cell>
          <cell r="S300">
            <v>0</v>
          </cell>
          <cell r="U300" t="str">
            <v xml:space="preserve"> 5304-08-014</v>
          </cell>
          <cell r="V300" t="str">
            <v>Perawatan Parit -  Material</v>
          </cell>
          <cell r="W300">
            <v>0</v>
          </cell>
          <cell r="Y300" t="str">
            <v xml:space="preserve"> 5304-08-014</v>
          </cell>
          <cell r="Z300" t="str">
            <v>Perawatan Parit -  Material</v>
          </cell>
          <cell r="AA300">
            <v>0</v>
          </cell>
          <cell r="AC300" t="str">
            <v xml:space="preserve"> 5304-08-014</v>
          </cell>
          <cell r="AD300" t="str">
            <v>Perawatan Parit -  Material</v>
          </cell>
          <cell r="AE300">
            <v>0</v>
          </cell>
        </row>
        <row r="301">
          <cell r="B301" t="str">
            <v xml:space="preserve"> 1822-08-016</v>
          </cell>
          <cell r="C301" t="str">
            <v>Penyiapan Lahan - Transportasi</v>
          </cell>
          <cell r="D301">
            <v>0</v>
          </cell>
          <cell r="E301">
            <v>0</v>
          </cell>
          <cell r="F301">
            <v>0</v>
          </cell>
          <cell r="G301">
            <v>0</v>
          </cell>
          <cell r="H301">
            <v>0</v>
          </cell>
          <cell r="I301">
            <v>0</v>
          </cell>
          <cell r="J301">
            <v>0</v>
          </cell>
          <cell r="K301">
            <v>0</v>
          </cell>
          <cell r="M301" t="str">
            <v xml:space="preserve"> 5304-08-015</v>
          </cell>
          <cell r="N301" t="str">
            <v>Perawatan Parit - Transportasi</v>
          </cell>
          <cell r="O301">
            <v>0</v>
          </cell>
          <cell r="Q301" t="str">
            <v xml:space="preserve"> 5304-08-015</v>
          </cell>
          <cell r="R301" t="str">
            <v>Perawatan Parit - Transportasi</v>
          </cell>
          <cell r="S301">
            <v>0</v>
          </cell>
          <cell r="U301" t="str">
            <v xml:space="preserve"> 5304-08-015</v>
          </cell>
          <cell r="V301" t="str">
            <v>Perawatan Parit - Transportasi</v>
          </cell>
          <cell r="W301">
            <v>0</v>
          </cell>
          <cell r="Y301" t="str">
            <v xml:space="preserve"> 5304-08-015</v>
          </cell>
          <cell r="Z301" t="str">
            <v>Perawatan Parit - Transportasi</v>
          </cell>
          <cell r="AA301">
            <v>0</v>
          </cell>
          <cell r="AC301" t="str">
            <v xml:space="preserve"> 5304-08-015</v>
          </cell>
          <cell r="AD301" t="str">
            <v>Perawatan Parit - Transportasi</v>
          </cell>
          <cell r="AE301">
            <v>0</v>
          </cell>
        </row>
        <row r="302">
          <cell r="B302" t="str">
            <v xml:space="preserve"> 1823-08-010</v>
          </cell>
          <cell r="C302" t="str">
            <v>Material - Polybags kecil</v>
          </cell>
          <cell r="D302">
            <v>0</v>
          </cell>
          <cell r="E302">
            <v>0</v>
          </cell>
          <cell r="F302">
            <v>0</v>
          </cell>
          <cell r="G302">
            <v>0</v>
          </cell>
          <cell r="H302">
            <v>0</v>
          </cell>
          <cell r="I302">
            <v>0</v>
          </cell>
          <cell r="J302">
            <v>0</v>
          </cell>
          <cell r="K302">
            <v>0</v>
          </cell>
          <cell r="M302" t="str">
            <v xml:space="preserve"> 5305-08-010</v>
          </cell>
          <cell r="N302" t="str">
            <v>Perawatan teras - Tenaga Kerja</v>
          </cell>
          <cell r="O302">
            <v>0</v>
          </cell>
          <cell r="Q302" t="str">
            <v xml:space="preserve"> 5305-08-010</v>
          </cell>
          <cell r="R302" t="str">
            <v>Perawatan teras - Tenaga Kerja</v>
          </cell>
          <cell r="S302">
            <v>0</v>
          </cell>
          <cell r="U302" t="str">
            <v xml:space="preserve"> 5305-08-010</v>
          </cell>
          <cell r="V302" t="str">
            <v>Perawatan teras - Tenaga Kerja</v>
          </cell>
          <cell r="W302">
            <v>0</v>
          </cell>
          <cell r="Y302" t="str">
            <v xml:space="preserve"> 5305-08-010</v>
          </cell>
          <cell r="Z302" t="str">
            <v>Perawatan teras - Tenaga Kerja</v>
          </cell>
          <cell r="AA302">
            <v>0</v>
          </cell>
          <cell r="AC302" t="str">
            <v xml:space="preserve"> 5305-08-010</v>
          </cell>
          <cell r="AD302" t="str">
            <v>Perawatan teras - Tenaga Kerja</v>
          </cell>
          <cell r="AE302">
            <v>0</v>
          </cell>
        </row>
        <row r="303">
          <cell r="B303" t="str">
            <v xml:space="preserve"> 1823-08-011</v>
          </cell>
          <cell r="C303" t="str">
            <v>Material - Polybags Besar</v>
          </cell>
          <cell r="D303">
            <v>0</v>
          </cell>
          <cell r="E303">
            <v>0</v>
          </cell>
          <cell r="F303">
            <v>0</v>
          </cell>
          <cell r="G303">
            <v>0</v>
          </cell>
          <cell r="H303">
            <v>0</v>
          </cell>
          <cell r="I303">
            <v>0</v>
          </cell>
          <cell r="J303">
            <v>0</v>
          </cell>
          <cell r="K303">
            <v>0</v>
          </cell>
          <cell r="M303" t="str">
            <v xml:space="preserve"> 5305-08-011</v>
          </cell>
          <cell r="N303" t="str">
            <v>Perawatan Teras - Material</v>
          </cell>
          <cell r="O303">
            <v>0</v>
          </cell>
          <cell r="Q303" t="str">
            <v xml:space="preserve"> 5305-08-011</v>
          </cell>
          <cell r="R303" t="str">
            <v>Perawatan Teras - Material</v>
          </cell>
          <cell r="S303">
            <v>0</v>
          </cell>
          <cell r="U303" t="str">
            <v xml:space="preserve"> 5305-08-011</v>
          </cell>
          <cell r="V303" t="str">
            <v>Perawatan Teras - Material</v>
          </cell>
          <cell r="W303">
            <v>0</v>
          </cell>
          <cell r="Y303" t="str">
            <v xml:space="preserve"> 5305-08-011</v>
          </cell>
          <cell r="Z303" t="str">
            <v>Perawatan Teras - Material</v>
          </cell>
          <cell r="AA303">
            <v>0</v>
          </cell>
          <cell r="AC303" t="str">
            <v xml:space="preserve"> 5305-08-011</v>
          </cell>
          <cell r="AD303" t="str">
            <v>Perawatan Teras - Material</v>
          </cell>
          <cell r="AE303">
            <v>0</v>
          </cell>
        </row>
        <row r="304">
          <cell r="B304" t="str">
            <v xml:space="preserve"> 1823-08-012</v>
          </cell>
          <cell r="C304" t="str">
            <v>Polybags - Tenaga Kerja</v>
          </cell>
          <cell r="D304">
            <v>0</v>
          </cell>
          <cell r="E304">
            <v>0</v>
          </cell>
          <cell r="F304">
            <v>0</v>
          </cell>
          <cell r="G304">
            <v>0</v>
          </cell>
          <cell r="H304">
            <v>0</v>
          </cell>
          <cell r="I304">
            <v>0</v>
          </cell>
          <cell r="J304">
            <v>0</v>
          </cell>
          <cell r="K304">
            <v>0</v>
          </cell>
          <cell r="M304" t="str">
            <v xml:space="preserve"> 5305-08-012</v>
          </cell>
          <cell r="N304" t="str">
            <v>Perawatan teras - Transportasi</v>
          </cell>
          <cell r="O304">
            <v>0</v>
          </cell>
          <cell r="Q304" t="str">
            <v xml:space="preserve"> 5305-08-012</v>
          </cell>
          <cell r="R304" t="str">
            <v>Perawatan teras - Transportasi</v>
          </cell>
          <cell r="S304">
            <v>0</v>
          </cell>
          <cell r="U304" t="str">
            <v xml:space="preserve"> 5305-08-012</v>
          </cell>
          <cell r="V304" t="str">
            <v>Perawatan teras - Transportasi</v>
          </cell>
          <cell r="W304">
            <v>0</v>
          </cell>
          <cell r="Y304" t="str">
            <v xml:space="preserve"> 5305-08-012</v>
          </cell>
          <cell r="Z304" t="str">
            <v>Perawatan teras - Transportasi</v>
          </cell>
          <cell r="AA304">
            <v>0</v>
          </cell>
          <cell r="AC304" t="str">
            <v xml:space="preserve"> 5305-08-012</v>
          </cell>
          <cell r="AD304" t="str">
            <v>Perawatan teras - Transportasi</v>
          </cell>
          <cell r="AE304">
            <v>0</v>
          </cell>
        </row>
        <row r="305">
          <cell r="B305" t="str">
            <v xml:space="preserve"> 1823-08-013</v>
          </cell>
          <cell r="C305" t="str">
            <v>Polybags - Transportasi</v>
          </cell>
          <cell r="D305">
            <v>0</v>
          </cell>
          <cell r="E305">
            <v>0</v>
          </cell>
          <cell r="F305">
            <v>0</v>
          </cell>
          <cell r="G305">
            <v>0</v>
          </cell>
          <cell r="H305">
            <v>0</v>
          </cell>
          <cell r="I305">
            <v>0</v>
          </cell>
          <cell r="J305">
            <v>0</v>
          </cell>
          <cell r="K305">
            <v>0</v>
          </cell>
          <cell r="M305" t="str">
            <v xml:space="preserve"> 5306-08-010</v>
          </cell>
          <cell r="N305" t="str">
            <v>Penyemprotan - Tenaga Kerja</v>
          </cell>
          <cell r="O305">
            <v>0</v>
          </cell>
          <cell r="Q305" t="str">
            <v xml:space="preserve"> 5306-08-010</v>
          </cell>
          <cell r="R305" t="str">
            <v>Penyemprotan - Tenaga Kerja</v>
          </cell>
          <cell r="S305">
            <v>0</v>
          </cell>
          <cell r="U305" t="str">
            <v xml:space="preserve"> 5306-08-010</v>
          </cell>
          <cell r="V305" t="str">
            <v>Penyemprotan - Tenaga Kerja</v>
          </cell>
          <cell r="W305">
            <v>0</v>
          </cell>
          <cell r="Y305" t="str">
            <v xml:space="preserve"> 5306-08-010</v>
          </cell>
          <cell r="Z305" t="str">
            <v>Penyemprotan - Tenaga Kerja</v>
          </cell>
          <cell r="AA305">
            <v>0</v>
          </cell>
          <cell r="AC305" t="str">
            <v xml:space="preserve"> 5306-08-010</v>
          </cell>
          <cell r="AD305" t="str">
            <v>Penyemprotan - Tenaga Kerja</v>
          </cell>
          <cell r="AE305">
            <v>0</v>
          </cell>
        </row>
        <row r="306">
          <cell r="B306" t="str">
            <v xml:space="preserve"> 1823-08-014</v>
          </cell>
          <cell r="C306" t="str">
            <v>Polybags - Material Lain-Lain</v>
          </cell>
          <cell r="D306">
            <v>0</v>
          </cell>
          <cell r="E306">
            <v>0</v>
          </cell>
          <cell r="F306">
            <v>0</v>
          </cell>
          <cell r="G306">
            <v>0</v>
          </cell>
          <cell r="H306">
            <v>0</v>
          </cell>
          <cell r="I306">
            <v>0</v>
          </cell>
          <cell r="J306">
            <v>0</v>
          </cell>
          <cell r="K306">
            <v>0</v>
          </cell>
          <cell r="M306" t="str">
            <v xml:space="preserve"> 5306-08-011</v>
          </cell>
          <cell r="N306" t="str">
            <v>Penyemprotan - Material</v>
          </cell>
          <cell r="O306">
            <v>0</v>
          </cell>
          <cell r="Q306" t="str">
            <v xml:space="preserve"> 5306-08-011</v>
          </cell>
          <cell r="R306" t="str">
            <v>Penyemprotan - Material</v>
          </cell>
          <cell r="S306">
            <v>0</v>
          </cell>
          <cell r="U306" t="str">
            <v xml:space="preserve"> 5306-08-011</v>
          </cell>
          <cell r="V306" t="str">
            <v>Penyemprotan - Material</v>
          </cell>
          <cell r="W306">
            <v>0</v>
          </cell>
          <cell r="Y306" t="str">
            <v xml:space="preserve"> 5306-08-011</v>
          </cell>
          <cell r="Z306" t="str">
            <v>Penyemprotan - Material</v>
          </cell>
          <cell r="AA306">
            <v>0</v>
          </cell>
          <cell r="AC306" t="str">
            <v xml:space="preserve"> 5306-08-011</v>
          </cell>
          <cell r="AD306" t="str">
            <v>Penyemprotan - Material</v>
          </cell>
          <cell r="AE306">
            <v>0</v>
          </cell>
        </row>
        <row r="307">
          <cell r="B307" t="str">
            <v xml:space="preserve"> 1824-08-010</v>
          </cell>
          <cell r="C307" t="str">
            <v>Bedengan - Tenaga Kerja</v>
          </cell>
          <cell r="D307">
            <v>0</v>
          </cell>
          <cell r="E307">
            <v>0</v>
          </cell>
          <cell r="F307">
            <v>0</v>
          </cell>
          <cell r="G307">
            <v>0</v>
          </cell>
          <cell r="H307">
            <v>0</v>
          </cell>
          <cell r="I307">
            <v>0</v>
          </cell>
          <cell r="J307">
            <v>0</v>
          </cell>
          <cell r="K307">
            <v>0</v>
          </cell>
          <cell r="M307" t="str">
            <v xml:space="preserve"> 5306-08-012</v>
          </cell>
          <cell r="N307" t="str">
            <v>Penyemprotan - Transportasi</v>
          </cell>
          <cell r="O307">
            <v>0</v>
          </cell>
          <cell r="Q307" t="str">
            <v xml:space="preserve"> 5306-08-012</v>
          </cell>
          <cell r="R307" t="str">
            <v>Penyemprotan - Transportasi</v>
          </cell>
          <cell r="S307">
            <v>0</v>
          </cell>
          <cell r="U307" t="str">
            <v xml:space="preserve"> 5306-08-012</v>
          </cell>
          <cell r="V307" t="str">
            <v>Penyemprotan - Transportasi</v>
          </cell>
          <cell r="W307">
            <v>0</v>
          </cell>
          <cell r="Y307" t="str">
            <v xml:space="preserve"> 5306-08-012</v>
          </cell>
          <cell r="Z307" t="str">
            <v>Penyemprotan - Transportasi</v>
          </cell>
          <cell r="AA307">
            <v>0</v>
          </cell>
          <cell r="AC307" t="str">
            <v xml:space="preserve"> 5306-08-012</v>
          </cell>
          <cell r="AD307" t="str">
            <v>Penyemprotan - Transportasi</v>
          </cell>
          <cell r="AE307">
            <v>0</v>
          </cell>
        </row>
        <row r="308">
          <cell r="B308" t="str">
            <v xml:space="preserve"> 1824-08-011</v>
          </cell>
          <cell r="C308" t="str">
            <v>Bedengan - Material</v>
          </cell>
          <cell r="D308">
            <v>0</v>
          </cell>
          <cell r="E308">
            <v>0</v>
          </cell>
          <cell r="F308">
            <v>0</v>
          </cell>
          <cell r="G308">
            <v>0</v>
          </cell>
          <cell r="H308">
            <v>0</v>
          </cell>
          <cell r="I308">
            <v>0</v>
          </cell>
          <cell r="J308">
            <v>0</v>
          </cell>
          <cell r="K308">
            <v>0</v>
          </cell>
          <cell r="M308" t="str">
            <v xml:space="preserve"> 5306-08-014</v>
          </cell>
          <cell r="N308" t="str">
            <v>Tebas layang - Tenaga Kerja</v>
          </cell>
          <cell r="O308">
            <v>0</v>
          </cell>
          <cell r="Q308" t="str">
            <v xml:space="preserve"> 5306-08-014</v>
          </cell>
          <cell r="R308" t="str">
            <v>Tebas layang - Tenaga Kerja</v>
          </cell>
          <cell r="S308">
            <v>0</v>
          </cell>
          <cell r="U308" t="str">
            <v xml:space="preserve"> 5306-08-014</v>
          </cell>
          <cell r="V308" t="str">
            <v>Tebas layang - Tenaga Kerja</v>
          </cell>
          <cell r="W308">
            <v>0</v>
          </cell>
          <cell r="Y308" t="str">
            <v xml:space="preserve"> 5306-08-014</v>
          </cell>
          <cell r="Z308" t="str">
            <v>Tebas layang - Tenaga Kerja</v>
          </cell>
          <cell r="AA308">
            <v>0</v>
          </cell>
          <cell r="AC308" t="str">
            <v xml:space="preserve"> 5306-08-014</v>
          </cell>
          <cell r="AD308" t="str">
            <v>Tebas layang - Tenaga Kerja</v>
          </cell>
          <cell r="AE308">
            <v>0</v>
          </cell>
        </row>
        <row r="309">
          <cell r="B309" t="str">
            <v xml:space="preserve"> 1824-08-012</v>
          </cell>
          <cell r="C309" t="str">
            <v>Bedengan - Transportasi</v>
          </cell>
          <cell r="D309">
            <v>0</v>
          </cell>
          <cell r="E309">
            <v>0</v>
          </cell>
          <cell r="F309">
            <v>0</v>
          </cell>
          <cell r="G309">
            <v>0</v>
          </cell>
          <cell r="H309">
            <v>0</v>
          </cell>
          <cell r="I309">
            <v>0</v>
          </cell>
          <cell r="J309">
            <v>0</v>
          </cell>
          <cell r="K309">
            <v>0</v>
          </cell>
          <cell r="M309" t="str">
            <v xml:space="preserve"> 5306-08-015</v>
          </cell>
          <cell r="N309" t="str">
            <v>Tebas Layang - Material</v>
          </cell>
          <cell r="O309">
            <v>0</v>
          </cell>
          <cell r="Q309" t="str">
            <v xml:space="preserve"> 5306-08-015</v>
          </cell>
          <cell r="R309" t="str">
            <v>Tebas Layang - Material</v>
          </cell>
          <cell r="S309">
            <v>0</v>
          </cell>
          <cell r="U309" t="str">
            <v xml:space="preserve"> 5306-08-015</v>
          </cell>
          <cell r="V309" t="str">
            <v>Tebas Layang - Material</v>
          </cell>
          <cell r="W309">
            <v>0</v>
          </cell>
          <cell r="Y309" t="str">
            <v xml:space="preserve"> 5306-08-015</v>
          </cell>
          <cell r="Z309" t="str">
            <v>Tebas Layang - Material</v>
          </cell>
          <cell r="AA309">
            <v>0</v>
          </cell>
          <cell r="AC309" t="str">
            <v xml:space="preserve"> 5306-08-015</v>
          </cell>
          <cell r="AD309" t="str">
            <v>Tebas Layang - Material</v>
          </cell>
          <cell r="AE309">
            <v>0</v>
          </cell>
        </row>
        <row r="310">
          <cell r="B310" t="str">
            <v xml:space="preserve"> 1825-08-010</v>
          </cell>
          <cell r="C310" t="str">
            <v>Kecambah - Tenaga Kerja</v>
          </cell>
          <cell r="D310">
            <v>0</v>
          </cell>
          <cell r="E310">
            <v>0</v>
          </cell>
          <cell r="F310">
            <v>0</v>
          </cell>
          <cell r="G310">
            <v>0</v>
          </cell>
          <cell r="H310">
            <v>0</v>
          </cell>
          <cell r="I310">
            <v>0</v>
          </cell>
          <cell r="J310">
            <v>0</v>
          </cell>
          <cell r="K310">
            <v>0</v>
          </cell>
          <cell r="M310" t="str">
            <v xml:space="preserve"> 5306-08-016</v>
          </cell>
          <cell r="N310" t="str">
            <v>Tebas Layang - Transportasi</v>
          </cell>
          <cell r="O310">
            <v>0</v>
          </cell>
          <cell r="Q310" t="str">
            <v xml:space="preserve"> 5306-08-016</v>
          </cell>
          <cell r="R310" t="str">
            <v>Tebas Layang - Transportasi</v>
          </cell>
          <cell r="S310">
            <v>0</v>
          </cell>
          <cell r="U310" t="str">
            <v xml:space="preserve"> 5306-08-016</v>
          </cell>
          <cell r="V310" t="str">
            <v>Tebas Layang - Transportasi</v>
          </cell>
          <cell r="W310">
            <v>0</v>
          </cell>
          <cell r="Y310" t="str">
            <v xml:space="preserve"> 5306-08-016</v>
          </cell>
          <cell r="Z310" t="str">
            <v>Tebas Layang - Transportasi</v>
          </cell>
          <cell r="AA310">
            <v>0</v>
          </cell>
          <cell r="AC310" t="str">
            <v xml:space="preserve"> 5306-08-016</v>
          </cell>
          <cell r="AD310" t="str">
            <v>Tebas Layang - Transportasi</v>
          </cell>
          <cell r="AE310">
            <v>0</v>
          </cell>
        </row>
        <row r="311">
          <cell r="B311" t="str">
            <v xml:space="preserve"> 1825-08-011</v>
          </cell>
          <cell r="C311" t="str">
            <v>Kecambah - Material</v>
          </cell>
          <cell r="D311">
            <v>0</v>
          </cell>
          <cell r="E311">
            <v>0</v>
          </cell>
          <cell r="F311">
            <v>0</v>
          </cell>
          <cell r="G311">
            <v>0</v>
          </cell>
          <cell r="H311">
            <v>0</v>
          </cell>
          <cell r="I311">
            <v>0</v>
          </cell>
          <cell r="J311">
            <v>0</v>
          </cell>
          <cell r="K311">
            <v>0</v>
          </cell>
          <cell r="M311" t="str">
            <v xml:space="preserve"> 5306-08-017</v>
          </cell>
          <cell r="N311" t="str">
            <v>Perawatan Piringan - Tenaga Kerja</v>
          </cell>
          <cell r="O311">
            <v>0</v>
          </cell>
          <cell r="Q311" t="str">
            <v xml:space="preserve"> 5306-08-017</v>
          </cell>
          <cell r="R311" t="str">
            <v>Perawatan Piringan - Tenaga Kerja</v>
          </cell>
          <cell r="S311">
            <v>0</v>
          </cell>
          <cell r="U311" t="str">
            <v xml:space="preserve"> 5306-08-017</v>
          </cell>
          <cell r="V311" t="str">
            <v>Perawatan Piringan - Tenaga Kerja</v>
          </cell>
          <cell r="W311">
            <v>0</v>
          </cell>
          <cell r="Y311" t="str">
            <v xml:space="preserve"> 5306-08-017</v>
          </cell>
          <cell r="Z311" t="str">
            <v>Perawatan Piringan - Tenaga Kerja</v>
          </cell>
          <cell r="AA311">
            <v>0</v>
          </cell>
          <cell r="AC311" t="str">
            <v xml:space="preserve"> 5306-08-017</v>
          </cell>
          <cell r="AD311" t="str">
            <v>Perawatan Piringan - Tenaga Kerja</v>
          </cell>
          <cell r="AE311">
            <v>0</v>
          </cell>
        </row>
        <row r="312">
          <cell r="B312" t="str">
            <v xml:space="preserve"> 1825-08-012</v>
          </cell>
          <cell r="C312" t="str">
            <v>Kecambah - Transportasi</v>
          </cell>
          <cell r="D312">
            <v>0</v>
          </cell>
          <cell r="E312">
            <v>0</v>
          </cell>
          <cell r="F312">
            <v>0</v>
          </cell>
          <cell r="G312">
            <v>0</v>
          </cell>
          <cell r="H312">
            <v>0</v>
          </cell>
          <cell r="I312">
            <v>0</v>
          </cell>
          <cell r="J312">
            <v>0</v>
          </cell>
          <cell r="K312">
            <v>0</v>
          </cell>
          <cell r="M312" t="str">
            <v xml:space="preserve"> 5306-08-018</v>
          </cell>
          <cell r="N312" t="str">
            <v>Perawatan piringan - Material</v>
          </cell>
          <cell r="O312">
            <v>0</v>
          </cell>
          <cell r="Q312" t="str">
            <v xml:space="preserve"> 5306-08-018</v>
          </cell>
          <cell r="R312" t="str">
            <v>Perawatan piringan - Material</v>
          </cell>
          <cell r="S312">
            <v>0</v>
          </cell>
          <cell r="U312" t="str">
            <v xml:space="preserve"> 5306-08-018</v>
          </cell>
          <cell r="V312" t="str">
            <v>Perawatan piringan - Material</v>
          </cell>
          <cell r="W312">
            <v>0</v>
          </cell>
          <cell r="Y312" t="str">
            <v xml:space="preserve"> 5306-08-018</v>
          </cell>
          <cell r="Z312" t="str">
            <v>Perawatan piringan - Material</v>
          </cell>
          <cell r="AA312">
            <v>0</v>
          </cell>
          <cell r="AC312" t="str">
            <v xml:space="preserve"> 5306-08-018</v>
          </cell>
          <cell r="AD312" t="str">
            <v>Perawatan piringan - Material</v>
          </cell>
          <cell r="AE312">
            <v>0</v>
          </cell>
        </row>
        <row r="313">
          <cell r="B313" t="str">
            <v xml:space="preserve"> 1826-08-010</v>
          </cell>
          <cell r="C313" t="str">
            <v>Peralatan Pembibitan</v>
          </cell>
          <cell r="D313">
            <v>0</v>
          </cell>
          <cell r="E313">
            <v>0</v>
          </cell>
          <cell r="F313">
            <v>0</v>
          </cell>
          <cell r="G313">
            <v>0</v>
          </cell>
          <cell r="H313">
            <v>0</v>
          </cell>
          <cell r="I313">
            <v>0</v>
          </cell>
          <cell r="J313">
            <v>0</v>
          </cell>
          <cell r="K313">
            <v>0</v>
          </cell>
          <cell r="M313" t="str">
            <v xml:space="preserve"> 5306-08-019</v>
          </cell>
          <cell r="N313" t="str">
            <v>Perawatan Piringan - Transportasi</v>
          </cell>
          <cell r="O313">
            <v>0</v>
          </cell>
          <cell r="Q313" t="str">
            <v xml:space="preserve"> 5306-08-019</v>
          </cell>
          <cell r="R313" t="str">
            <v>Perawatan Piringan - Transportasi</v>
          </cell>
          <cell r="S313">
            <v>0</v>
          </cell>
          <cell r="U313" t="str">
            <v xml:space="preserve"> 5306-08-019</v>
          </cell>
          <cell r="V313" t="str">
            <v>Perawatan Piringan - Transportasi</v>
          </cell>
          <cell r="W313">
            <v>0</v>
          </cell>
          <cell r="Y313" t="str">
            <v xml:space="preserve"> 5306-08-019</v>
          </cell>
          <cell r="Z313" t="str">
            <v>Perawatan Piringan - Transportasi</v>
          </cell>
          <cell r="AA313">
            <v>0</v>
          </cell>
          <cell r="AC313" t="str">
            <v xml:space="preserve"> 5306-08-019</v>
          </cell>
          <cell r="AD313" t="str">
            <v>Perawatan Piringan - Transportasi</v>
          </cell>
          <cell r="AE313">
            <v>0</v>
          </cell>
        </row>
        <row r="314">
          <cell r="B314" t="str">
            <v xml:space="preserve"> 1827-08-010</v>
          </cell>
          <cell r="C314" t="str">
            <v>Pagar - Pembibitan Kecil</v>
          </cell>
          <cell r="D314">
            <v>0</v>
          </cell>
          <cell r="E314">
            <v>0</v>
          </cell>
          <cell r="F314">
            <v>0</v>
          </cell>
          <cell r="G314">
            <v>0</v>
          </cell>
          <cell r="H314">
            <v>0</v>
          </cell>
          <cell r="I314">
            <v>0</v>
          </cell>
          <cell r="J314">
            <v>0</v>
          </cell>
          <cell r="K314">
            <v>0</v>
          </cell>
          <cell r="M314" t="str">
            <v xml:space="preserve"> 5307-08-010</v>
          </cell>
          <cell r="N314" t="str">
            <v>Sensus - Tenaga Kerja</v>
          </cell>
          <cell r="O314">
            <v>0</v>
          </cell>
          <cell r="Q314" t="str">
            <v xml:space="preserve"> 5307-08-010</v>
          </cell>
          <cell r="R314" t="str">
            <v>Sensus - Tenaga Kerja</v>
          </cell>
          <cell r="S314">
            <v>0</v>
          </cell>
          <cell r="U314" t="str">
            <v xml:space="preserve"> 5307-08-010</v>
          </cell>
          <cell r="V314" t="str">
            <v>Sensus - Tenaga Kerja</v>
          </cell>
          <cell r="W314">
            <v>0</v>
          </cell>
          <cell r="Y314" t="str">
            <v xml:space="preserve"> 5307-08-010</v>
          </cell>
          <cell r="Z314" t="str">
            <v>Sensus - Tenaga Kerja</v>
          </cell>
          <cell r="AA314">
            <v>0</v>
          </cell>
          <cell r="AC314" t="str">
            <v xml:space="preserve"> 5307-08-010</v>
          </cell>
          <cell r="AD314" t="str">
            <v>Sensus - Tenaga Kerja</v>
          </cell>
          <cell r="AE314">
            <v>0</v>
          </cell>
        </row>
        <row r="315">
          <cell r="B315" t="str">
            <v xml:space="preserve"> 1827-08-011</v>
          </cell>
          <cell r="C315" t="str">
            <v>Pagar - Pembibitan Utama</v>
          </cell>
          <cell r="D315">
            <v>0</v>
          </cell>
          <cell r="E315">
            <v>0</v>
          </cell>
          <cell r="F315">
            <v>0</v>
          </cell>
          <cell r="G315">
            <v>0</v>
          </cell>
          <cell r="H315">
            <v>0</v>
          </cell>
          <cell r="I315">
            <v>0</v>
          </cell>
          <cell r="J315">
            <v>0</v>
          </cell>
          <cell r="K315">
            <v>0</v>
          </cell>
          <cell r="M315" t="str">
            <v xml:space="preserve"> 5307-08-011</v>
          </cell>
          <cell r="N315" t="str">
            <v>Sensus - Material</v>
          </cell>
          <cell r="O315">
            <v>0</v>
          </cell>
          <cell r="Q315" t="str">
            <v xml:space="preserve"> 5307-08-011</v>
          </cell>
          <cell r="R315" t="str">
            <v>Sensus - Material</v>
          </cell>
          <cell r="S315">
            <v>0</v>
          </cell>
          <cell r="U315" t="str">
            <v xml:space="preserve"> 5307-08-011</v>
          </cell>
          <cell r="V315" t="str">
            <v>Sensus - Material</v>
          </cell>
          <cell r="W315">
            <v>0</v>
          </cell>
          <cell r="Y315" t="str">
            <v xml:space="preserve"> 5307-08-011</v>
          </cell>
          <cell r="Z315" t="str">
            <v>Sensus - Material</v>
          </cell>
          <cell r="AA315">
            <v>0</v>
          </cell>
          <cell r="AC315" t="str">
            <v xml:space="preserve"> 5307-08-011</v>
          </cell>
          <cell r="AD315" t="str">
            <v>Sensus - Material</v>
          </cell>
          <cell r="AE315">
            <v>0</v>
          </cell>
        </row>
        <row r="316">
          <cell r="B316" t="str">
            <v xml:space="preserve"> 1828-08-010</v>
          </cell>
          <cell r="C316" t="str">
            <v>Bangunan Pembibitan</v>
          </cell>
          <cell r="D316">
            <v>0</v>
          </cell>
          <cell r="E316">
            <v>0</v>
          </cell>
          <cell r="F316">
            <v>0</v>
          </cell>
          <cell r="G316">
            <v>0</v>
          </cell>
          <cell r="H316">
            <v>0</v>
          </cell>
          <cell r="I316">
            <v>0</v>
          </cell>
          <cell r="J316">
            <v>0</v>
          </cell>
          <cell r="K316">
            <v>0</v>
          </cell>
          <cell r="M316" t="str">
            <v xml:space="preserve"> 5307-08-012</v>
          </cell>
          <cell r="N316" t="str">
            <v>Sensus - Transportasi</v>
          </cell>
          <cell r="O316">
            <v>0</v>
          </cell>
          <cell r="Q316" t="str">
            <v xml:space="preserve"> 5307-08-012</v>
          </cell>
          <cell r="R316" t="str">
            <v>Sensus - Transportasi</v>
          </cell>
          <cell r="S316">
            <v>0</v>
          </cell>
          <cell r="U316" t="str">
            <v xml:space="preserve"> 5307-08-012</v>
          </cell>
          <cell r="V316" t="str">
            <v>Sensus - Transportasi</v>
          </cell>
          <cell r="W316">
            <v>0</v>
          </cell>
          <cell r="Y316" t="str">
            <v xml:space="preserve"> 5307-08-012</v>
          </cell>
          <cell r="Z316" t="str">
            <v>Sensus - Transportasi</v>
          </cell>
          <cell r="AA316">
            <v>0</v>
          </cell>
          <cell r="AC316" t="str">
            <v xml:space="preserve"> 5307-08-012</v>
          </cell>
          <cell r="AD316" t="str">
            <v>Sensus - Transportasi</v>
          </cell>
          <cell r="AE316">
            <v>0</v>
          </cell>
        </row>
        <row r="317">
          <cell r="B317" t="str">
            <v xml:space="preserve"> 1829-08-010</v>
          </cell>
          <cell r="C317" t="str">
            <v>Penyiraman - Tenaga Kerja</v>
          </cell>
          <cell r="D317">
            <v>0</v>
          </cell>
          <cell r="E317">
            <v>0</v>
          </cell>
          <cell r="F317">
            <v>0</v>
          </cell>
          <cell r="G317">
            <v>0</v>
          </cell>
          <cell r="H317">
            <v>0</v>
          </cell>
          <cell r="I317">
            <v>0</v>
          </cell>
          <cell r="J317">
            <v>0</v>
          </cell>
          <cell r="K317">
            <v>0</v>
          </cell>
          <cell r="M317" t="str">
            <v xml:space="preserve"> 5308-08-010</v>
          </cell>
          <cell r="N317" t="str">
            <v>Jalan Pikul &amp; Titian - Tenaga Kerja</v>
          </cell>
          <cell r="O317">
            <v>0</v>
          </cell>
          <cell r="Q317" t="str">
            <v xml:space="preserve"> 5308-08-010</v>
          </cell>
          <cell r="R317" t="str">
            <v>Jalan Pikul &amp; Titian - Tenaga Kerja</v>
          </cell>
          <cell r="S317">
            <v>0</v>
          </cell>
          <cell r="U317" t="str">
            <v xml:space="preserve"> 5308-08-010</v>
          </cell>
          <cell r="V317" t="str">
            <v>Jalan Pikul &amp; Titian - Tenaga Kerja</v>
          </cell>
          <cell r="W317">
            <v>0</v>
          </cell>
          <cell r="Y317" t="str">
            <v xml:space="preserve"> 5308-08-010</v>
          </cell>
          <cell r="Z317" t="str">
            <v>Jalan Pikul &amp; Titian - Tenaga Kerja</v>
          </cell>
          <cell r="AA317">
            <v>0</v>
          </cell>
          <cell r="AC317" t="str">
            <v xml:space="preserve"> 5308-08-010</v>
          </cell>
          <cell r="AD317" t="str">
            <v>Jalan Pikul &amp; Titian - Tenaga Kerja</v>
          </cell>
          <cell r="AE317">
            <v>0</v>
          </cell>
        </row>
        <row r="318">
          <cell r="B318" t="str">
            <v xml:space="preserve"> 1829-08-011</v>
          </cell>
          <cell r="C318" t="str">
            <v>Penyiraman - Bahan Bakar</v>
          </cell>
          <cell r="D318">
            <v>0</v>
          </cell>
          <cell r="E318">
            <v>0</v>
          </cell>
          <cell r="F318">
            <v>0</v>
          </cell>
          <cell r="G318">
            <v>0</v>
          </cell>
          <cell r="H318">
            <v>0</v>
          </cell>
          <cell r="I318">
            <v>0</v>
          </cell>
          <cell r="J318">
            <v>0</v>
          </cell>
          <cell r="K318">
            <v>0</v>
          </cell>
          <cell r="M318" t="str">
            <v xml:space="preserve"> 5308-08-011</v>
          </cell>
          <cell r="N318" t="str">
            <v>Jalan Pikul - Material</v>
          </cell>
          <cell r="O318">
            <v>0</v>
          </cell>
          <cell r="Q318" t="str">
            <v xml:space="preserve"> 5308-08-011</v>
          </cell>
          <cell r="R318" t="str">
            <v>Jalan Pikul - Material</v>
          </cell>
          <cell r="S318">
            <v>0</v>
          </cell>
          <cell r="U318" t="str">
            <v xml:space="preserve"> 5308-08-011</v>
          </cell>
          <cell r="V318" t="str">
            <v>Jalan Pikul - Material</v>
          </cell>
          <cell r="W318">
            <v>0</v>
          </cell>
          <cell r="Y318" t="str">
            <v xml:space="preserve"> 5308-08-011</v>
          </cell>
          <cell r="Z318" t="str">
            <v>Jalan Pikul - Material</v>
          </cell>
          <cell r="AA318">
            <v>0</v>
          </cell>
          <cell r="AC318" t="str">
            <v xml:space="preserve"> 5308-08-011</v>
          </cell>
          <cell r="AD318" t="str">
            <v>Jalan Pikul - Material</v>
          </cell>
          <cell r="AE318">
            <v>0</v>
          </cell>
        </row>
        <row r="319">
          <cell r="B319" t="str">
            <v xml:space="preserve"> 1829-08-012</v>
          </cell>
          <cell r="C319" t="str">
            <v>Penyiraman - Pemeliharaan Mesin</v>
          </cell>
          <cell r="D319">
            <v>0</v>
          </cell>
          <cell r="E319">
            <v>0</v>
          </cell>
          <cell r="F319">
            <v>0</v>
          </cell>
          <cell r="G319">
            <v>0</v>
          </cell>
          <cell r="H319">
            <v>0</v>
          </cell>
          <cell r="I319">
            <v>0</v>
          </cell>
          <cell r="J319">
            <v>0</v>
          </cell>
          <cell r="K319">
            <v>0</v>
          </cell>
          <cell r="M319" t="str">
            <v xml:space="preserve"> 5308-08-012</v>
          </cell>
          <cell r="N319" t="str">
            <v>Titian - Material</v>
          </cell>
          <cell r="O319">
            <v>0</v>
          </cell>
          <cell r="Q319" t="str">
            <v xml:space="preserve"> 5308-08-012</v>
          </cell>
          <cell r="R319" t="str">
            <v>Titian - Material</v>
          </cell>
          <cell r="S319">
            <v>0</v>
          </cell>
          <cell r="U319" t="str">
            <v xml:space="preserve"> 5308-08-012</v>
          </cell>
          <cell r="V319" t="str">
            <v>Titian - Material</v>
          </cell>
          <cell r="W319">
            <v>0</v>
          </cell>
          <cell r="Y319" t="str">
            <v xml:space="preserve"> 5308-08-012</v>
          </cell>
          <cell r="Z319" t="str">
            <v>Titian - Material</v>
          </cell>
          <cell r="AA319">
            <v>0</v>
          </cell>
          <cell r="AC319" t="str">
            <v xml:space="preserve"> 5308-08-012</v>
          </cell>
          <cell r="AD319" t="str">
            <v>Titian - Material</v>
          </cell>
          <cell r="AE319">
            <v>0</v>
          </cell>
        </row>
        <row r="320">
          <cell r="B320" t="str">
            <v xml:space="preserve"> 1829-08-013</v>
          </cell>
          <cell r="C320" t="str">
            <v>Instalasi &amp; Pemeliharaan Pipa</v>
          </cell>
          <cell r="D320">
            <v>0</v>
          </cell>
          <cell r="E320">
            <v>0</v>
          </cell>
          <cell r="F320">
            <v>0</v>
          </cell>
          <cell r="G320">
            <v>0</v>
          </cell>
          <cell r="H320">
            <v>0</v>
          </cell>
          <cell r="I320">
            <v>0</v>
          </cell>
          <cell r="J320">
            <v>0</v>
          </cell>
          <cell r="K320">
            <v>0</v>
          </cell>
          <cell r="M320" t="str">
            <v xml:space="preserve"> 5308-08-013</v>
          </cell>
          <cell r="N320" t="str">
            <v>Titian &amp; Jalan Pikul - Transport</v>
          </cell>
          <cell r="O320">
            <v>0</v>
          </cell>
          <cell r="Q320" t="str">
            <v xml:space="preserve"> 5308-08-013</v>
          </cell>
          <cell r="R320" t="str">
            <v>Titian &amp; Jalan Pikul - Transport</v>
          </cell>
          <cell r="S320">
            <v>0</v>
          </cell>
          <cell r="U320" t="str">
            <v xml:space="preserve"> 5308-08-013</v>
          </cell>
          <cell r="V320" t="str">
            <v>Titian &amp; Jalan Pikul - Transport</v>
          </cell>
          <cell r="W320">
            <v>0</v>
          </cell>
          <cell r="Y320" t="str">
            <v xml:space="preserve"> 5308-08-013</v>
          </cell>
          <cell r="Z320" t="str">
            <v>Titian &amp; Jalan Pikul - Transport</v>
          </cell>
          <cell r="AA320">
            <v>0</v>
          </cell>
          <cell r="AC320" t="str">
            <v xml:space="preserve"> 5308-08-013</v>
          </cell>
          <cell r="AD320" t="str">
            <v>Titian &amp; Jalan Pikul - Transport</v>
          </cell>
          <cell r="AE320">
            <v>0</v>
          </cell>
        </row>
        <row r="321">
          <cell r="B321" t="str">
            <v xml:space="preserve"> 1830-08-010</v>
          </cell>
          <cell r="C321" t="str">
            <v>Pemupukan - Tenaga Kerja</v>
          </cell>
          <cell r="D321">
            <v>0</v>
          </cell>
          <cell r="E321">
            <v>0</v>
          </cell>
          <cell r="F321">
            <v>0</v>
          </cell>
          <cell r="G321">
            <v>0</v>
          </cell>
          <cell r="H321">
            <v>0</v>
          </cell>
          <cell r="I321">
            <v>0</v>
          </cell>
          <cell r="J321">
            <v>0</v>
          </cell>
          <cell r="K321">
            <v>0</v>
          </cell>
          <cell r="M321" t="str">
            <v xml:space="preserve"> 5309-08-010</v>
          </cell>
          <cell r="N321" t="str">
            <v>H &amp; P - Tenaga Kerja</v>
          </cell>
          <cell r="O321">
            <v>0</v>
          </cell>
          <cell r="Q321" t="str">
            <v xml:space="preserve"> 5309-08-010</v>
          </cell>
          <cell r="R321" t="str">
            <v>H &amp; P - Tenaga Kerja</v>
          </cell>
          <cell r="S321">
            <v>0</v>
          </cell>
          <cell r="U321" t="str">
            <v xml:space="preserve"> 5309-08-010</v>
          </cell>
          <cell r="V321" t="str">
            <v>H &amp; P - Tenaga Kerja</v>
          </cell>
          <cell r="W321">
            <v>0</v>
          </cell>
          <cell r="Y321" t="str">
            <v xml:space="preserve"> 5309-08-010</v>
          </cell>
          <cell r="Z321" t="str">
            <v>H &amp; P - Tenaga Kerja</v>
          </cell>
          <cell r="AA321">
            <v>0</v>
          </cell>
          <cell r="AC321" t="str">
            <v xml:space="preserve"> 5309-08-010</v>
          </cell>
          <cell r="AD321" t="str">
            <v>H &amp; P - Tenaga Kerja</v>
          </cell>
          <cell r="AE321">
            <v>0</v>
          </cell>
        </row>
        <row r="322">
          <cell r="B322" t="str">
            <v xml:space="preserve"> 1830-08-011</v>
          </cell>
          <cell r="C322" t="str">
            <v>Pemupukan - Material</v>
          </cell>
          <cell r="D322">
            <v>0</v>
          </cell>
          <cell r="E322">
            <v>0</v>
          </cell>
          <cell r="F322">
            <v>0</v>
          </cell>
          <cell r="G322">
            <v>0</v>
          </cell>
          <cell r="H322">
            <v>0</v>
          </cell>
          <cell r="I322">
            <v>0</v>
          </cell>
          <cell r="J322">
            <v>0</v>
          </cell>
          <cell r="K322">
            <v>0</v>
          </cell>
          <cell r="M322" t="str">
            <v xml:space="preserve"> 5309-08-011</v>
          </cell>
          <cell r="N322" t="str">
            <v>H &amp; P - Material</v>
          </cell>
          <cell r="O322">
            <v>0</v>
          </cell>
          <cell r="Q322" t="str">
            <v xml:space="preserve"> 5309-08-011</v>
          </cell>
          <cell r="R322" t="str">
            <v>H &amp; P - Material</v>
          </cell>
          <cell r="S322">
            <v>0</v>
          </cell>
          <cell r="U322" t="str">
            <v xml:space="preserve"> 5309-08-011</v>
          </cell>
          <cell r="V322" t="str">
            <v>H &amp; P - Material</v>
          </cell>
          <cell r="W322">
            <v>0</v>
          </cell>
          <cell r="Y322" t="str">
            <v xml:space="preserve"> 5309-08-011</v>
          </cell>
          <cell r="Z322" t="str">
            <v>H &amp; P - Material</v>
          </cell>
          <cell r="AA322">
            <v>0</v>
          </cell>
          <cell r="AC322" t="str">
            <v xml:space="preserve"> 5309-08-011</v>
          </cell>
          <cell r="AD322" t="str">
            <v>H &amp; P - Material</v>
          </cell>
          <cell r="AE322">
            <v>0</v>
          </cell>
        </row>
        <row r="323">
          <cell r="B323" t="str">
            <v xml:space="preserve"> 1830-08-012</v>
          </cell>
          <cell r="C323" t="str">
            <v>Pemupukan - Transportasi</v>
          </cell>
          <cell r="D323">
            <v>0</v>
          </cell>
          <cell r="E323">
            <v>0</v>
          </cell>
          <cell r="F323">
            <v>0</v>
          </cell>
          <cell r="G323">
            <v>0</v>
          </cell>
          <cell r="H323">
            <v>0</v>
          </cell>
          <cell r="I323">
            <v>0</v>
          </cell>
          <cell r="J323">
            <v>0</v>
          </cell>
          <cell r="K323">
            <v>0</v>
          </cell>
          <cell r="M323" t="str">
            <v xml:space="preserve"> 5309-08-012</v>
          </cell>
          <cell r="N323" t="str">
            <v>H &amp; P - Transportasi</v>
          </cell>
          <cell r="O323">
            <v>0</v>
          </cell>
          <cell r="Q323" t="str">
            <v xml:space="preserve"> 5309-08-012</v>
          </cell>
          <cell r="R323" t="str">
            <v>H &amp; P - Transportasi</v>
          </cell>
          <cell r="S323">
            <v>0</v>
          </cell>
          <cell r="U323" t="str">
            <v xml:space="preserve"> 5309-08-012</v>
          </cell>
          <cell r="V323" t="str">
            <v>H &amp; P - Transportasi</v>
          </cell>
          <cell r="W323">
            <v>0</v>
          </cell>
          <cell r="Y323" t="str">
            <v xml:space="preserve"> 5309-08-012</v>
          </cell>
          <cell r="Z323" t="str">
            <v>H &amp; P - Transportasi</v>
          </cell>
          <cell r="AA323">
            <v>0</v>
          </cell>
          <cell r="AC323" t="str">
            <v xml:space="preserve"> 5309-08-012</v>
          </cell>
          <cell r="AD323" t="str">
            <v>H &amp; P - Transportasi</v>
          </cell>
          <cell r="AE323">
            <v>0</v>
          </cell>
        </row>
        <row r="324">
          <cell r="B324" t="str">
            <v xml:space="preserve"> 1831-08-010</v>
          </cell>
          <cell r="C324" t="str">
            <v>Hama &amp; Penyakit - Tenaga Kerja</v>
          </cell>
          <cell r="D324">
            <v>0</v>
          </cell>
          <cell r="E324">
            <v>0</v>
          </cell>
          <cell r="F324">
            <v>0</v>
          </cell>
          <cell r="G324">
            <v>0</v>
          </cell>
          <cell r="H324">
            <v>0</v>
          </cell>
          <cell r="I324">
            <v>0</v>
          </cell>
          <cell r="J324">
            <v>0</v>
          </cell>
          <cell r="K324">
            <v>0</v>
          </cell>
          <cell r="M324" t="str">
            <v xml:space="preserve"> 5310-08-010</v>
          </cell>
          <cell r="N324" t="str">
            <v>Jasa laboratorium</v>
          </cell>
          <cell r="O324">
            <v>0</v>
          </cell>
          <cell r="Q324" t="str">
            <v xml:space="preserve"> 5310-08-010</v>
          </cell>
          <cell r="R324" t="str">
            <v>Jasa laboratorium</v>
          </cell>
          <cell r="S324">
            <v>0</v>
          </cell>
          <cell r="U324" t="str">
            <v xml:space="preserve"> 5310-08-010</v>
          </cell>
          <cell r="V324" t="str">
            <v>Jasa laboratorium</v>
          </cell>
          <cell r="W324">
            <v>0</v>
          </cell>
          <cell r="Y324" t="str">
            <v xml:space="preserve"> 5310-08-010</v>
          </cell>
          <cell r="Z324" t="str">
            <v>Jasa laboratorium</v>
          </cell>
          <cell r="AA324">
            <v>0</v>
          </cell>
          <cell r="AC324" t="str">
            <v xml:space="preserve"> 5310-08-010</v>
          </cell>
          <cell r="AD324" t="str">
            <v>Jasa laboratorium</v>
          </cell>
          <cell r="AE324">
            <v>0</v>
          </cell>
        </row>
        <row r="325">
          <cell r="B325" t="str">
            <v xml:space="preserve"> 1831-08-011</v>
          </cell>
          <cell r="C325" t="str">
            <v>Hama &amp; Penyakit - Material</v>
          </cell>
          <cell r="D325">
            <v>0</v>
          </cell>
          <cell r="E325">
            <v>0</v>
          </cell>
          <cell r="F325">
            <v>0</v>
          </cell>
          <cell r="G325">
            <v>0</v>
          </cell>
          <cell r="H325">
            <v>0</v>
          </cell>
          <cell r="I325">
            <v>0</v>
          </cell>
          <cell r="J325">
            <v>0</v>
          </cell>
          <cell r="K325">
            <v>0</v>
          </cell>
          <cell r="M325" t="str">
            <v xml:space="preserve"> 5310-08-011</v>
          </cell>
          <cell r="N325" t="str">
            <v>Analisis - Tenaga Kerja</v>
          </cell>
          <cell r="O325">
            <v>0</v>
          </cell>
          <cell r="Q325" t="str">
            <v xml:space="preserve"> 5310-08-011</v>
          </cell>
          <cell r="R325" t="str">
            <v>Analisis - Tenaga Kerja</v>
          </cell>
          <cell r="S325">
            <v>0</v>
          </cell>
          <cell r="U325" t="str">
            <v xml:space="preserve"> 5310-08-011</v>
          </cell>
          <cell r="V325" t="str">
            <v>Analisis - Tenaga Kerja</v>
          </cell>
          <cell r="W325">
            <v>0</v>
          </cell>
          <cell r="Y325" t="str">
            <v xml:space="preserve"> 5310-08-011</v>
          </cell>
          <cell r="Z325" t="str">
            <v>Analisis - Tenaga Kerja</v>
          </cell>
          <cell r="AA325">
            <v>0</v>
          </cell>
          <cell r="AC325" t="str">
            <v xml:space="preserve"> 5310-08-011</v>
          </cell>
          <cell r="AD325" t="str">
            <v>Analisis - Tenaga Kerja</v>
          </cell>
          <cell r="AE325">
            <v>0</v>
          </cell>
        </row>
        <row r="326">
          <cell r="B326" t="str">
            <v xml:space="preserve"> 1831-08-012</v>
          </cell>
          <cell r="C326" t="str">
            <v>Hama &amp; Penyakit - Transportasi</v>
          </cell>
          <cell r="D326">
            <v>0</v>
          </cell>
          <cell r="E326">
            <v>0</v>
          </cell>
          <cell r="F326">
            <v>0</v>
          </cell>
          <cell r="G326">
            <v>0</v>
          </cell>
          <cell r="H326">
            <v>0</v>
          </cell>
          <cell r="I326">
            <v>0</v>
          </cell>
          <cell r="J326">
            <v>0</v>
          </cell>
          <cell r="K326">
            <v>0</v>
          </cell>
          <cell r="M326" t="str">
            <v xml:space="preserve"> 5310-08-012</v>
          </cell>
          <cell r="N326" t="str">
            <v>Analisis - Material</v>
          </cell>
          <cell r="O326">
            <v>0</v>
          </cell>
          <cell r="Q326" t="str">
            <v xml:space="preserve"> 5310-08-012</v>
          </cell>
          <cell r="R326" t="str">
            <v>Analisis - Material</v>
          </cell>
          <cell r="S326">
            <v>0</v>
          </cell>
          <cell r="U326" t="str">
            <v xml:space="preserve"> 5310-08-012</v>
          </cell>
          <cell r="V326" t="str">
            <v>Analisis - Material</v>
          </cell>
          <cell r="W326">
            <v>0</v>
          </cell>
          <cell r="Y326" t="str">
            <v xml:space="preserve"> 5310-08-012</v>
          </cell>
          <cell r="Z326" t="str">
            <v>Analisis - Material</v>
          </cell>
          <cell r="AA326">
            <v>0</v>
          </cell>
          <cell r="AC326" t="str">
            <v xml:space="preserve"> 5310-08-012</v>
          </cell>
          <cell r="AD326" t="str">
            <v>Analisis - Material</v>
          </cell>
          <cell r="AE326">
            <v>0</v>
          </cell>
        </row>
        <row r="327">
          <cell r="B327" t="str">
            <v xml:space="preserve"> 1832-08-010</v>
          </cell>
          <cell r="C327" t="str">
            <v>Perawatan bibit - Tenaga Kerja</v>
          </cell>
          <cell r="D327">
            <v>0</v>
          </cell>
          <cell r="E327">
            <v>0</v>
          </cell>
          <cell r="F327">
            <v>0</v>
          </cell>
          <cell r="G327">
            <v>0</v>
          </cell>
          <cell r="H327">
            <v>0</v>
          </cell>
          <cell r="I327">
            <v>0</v>
          </cell>
          <cell r="J327">
            <v>0</v>
          </cell>
          <cell r="K327">
            <v>0</v>
          </cell>
          <cell r="M327" t="str">
            <v xml:space="preserve"> 5310-08-013</v>
          </cell>
          <cell r="N327" t="str">
            <v>Analisis - Transportasi</v>
          </cell>
          <cell r="O327">
            <v>0</v>
          </cell>
          <cell r="Q327" t="str">
            <v xml:space="preserve"> 5310-08-013</v>
          </cell>
          <cell r="R327" t="str">
            <v>Analisis - Transportasi</v>
          </cell>
          <cell r="S327">
            <v>0</v>
          </cell>
          <cell r="U327" t="str">
            <v xml:space="preserve"> 5310-08-013</v>
          </cell>
          <cell r="V327" t="str">
            <v>Analisis - Transportasi</v>
          </cell>
          <cell r="W327">
            <v>0</v>
          </cell>
          <cell r="Y327" t="str">
            <v xml:space="preserve"> 5310-08-013</v>
          </cell>
          <cell r="Z327" t="str">
            <v>Analisis - Transportasi</v>
          </cell>
          <cell r="AA327">
            <v>0</v>
          </cell>
          <cell r="AC327" t="str">
            <v xml:space="preserve"> 5310-08-013</v>
          </cell>
          <cell r="AD327" t="str">
            <v>Analisis - Transportasi</v>
          </cell>
          <cell r="AE327">
            <v>0</v>
          </cell>
        </row>
        <row r="328">
          <cell r="B328" t="str">
            <v xml:space="preserve"> 1832-08-011</v>
          </cell>
          <cell r="C328" t="str">
            <v>Perawatan Jalan pembibitan</v>
          </cell>
          <cell r="D328">
            <v>0</v>
          </cell>
          <cell r="E328">
            <v>0</v>
          </cell>
          <cell r="F328">
            <v>0</v>
          </cell>
          <cell r="G328">
            <v>0</v>
          </cell>
          <cell r="H328">
            <v>0</v>
          </cell>
          <cell r="I328">
            <v>0</v>
          </cell>
          <cell r="J328">
            <v>0</v>
          </cell>
          <cell r="K328">
            <v>0</v>
          </cell>
          <cell r="M328" t="str">
            <v xml:space="preserve"> 5311-08-010</v>
          </cell>
          <cell r="N328" t="str">
            <v>Penunasan &amp; Kastrasi - Tenaga Kerja</v>
          </cell>
          <cell r="O328">
            <v>0</v>
          </cell>
          <cell r="Q328" t="str">
            <v xml:space="preserve"> 5311-08-010</v>
          </cell>
          <cell r="R328" t="str">
            <v>Penunasan &amp; Kastrasi - Tenaga Kerja</v>
          </cell>
          <cell r="S328">
            <v>0</v>
          </cell>
          <cell r="U328" t="str">
            <v xml:space="preserve"> 5311-08-010</v>
          </cell>
          <cell r="V328" t="str">
            <v>Penunasan &amp; Kastrasi - Tenaga Kerja</v>
          </cell>
          <cell r="W328">
            <v>0</v>
          </cell>
          <cell r="Y328" t="str">
            <v xml:space="preserve"> 5311-08-010</v>
          </cell>
          <cell r="Z328" t="str">
            <v>Penunasan &amp; Kastrasi - Tenaga Kerja</v>
          </cell>
          <cell r="AA328">
            <v>0</v>
          </cell>
          <cell r="AC328" t="str">
            <v xml:space="preserve"> 5311-08-010</v>
          </cell>
          <cell r="AD328" t="str">
            <v>Penunasan &amp; Kastrasi - Tenaga Kerja</v>
          </cell>
          <cell r="AE328">
            <v>0</v>
          </cell>
        </row>
        <row r="329">
          <cell r="B329" t="str">
            <v xml:space="preserve"> 1832-08-012</v>
          </cell>
          <cell r="C329" t="str">
            <v>Perawatan bibit - transportasi</v>
          </cell>
          <cell r="D329">
            <v>0</v>
          </cell>
          <cell r="E329">
            <v>0</v>
          </cell>
          <cell r="F329">
            <v>0</v>
          </cell>
          <cell r="G329">
            <v>0</v>
          </cell>
          <cell r="H329">
            <v>0</v>
          </cell>
          <cell r="I329">
            <v>0</v>
          </cell>
          <cell r="J329">
            <v>0</v>
          </cell>
          <cell r="K329">
            <v>0</v>
          </cell>
          <cell r="M329" t="str">
            <v xml:space="preserve"> 5311-08-011</v>
          </cell>
          <cell r="N329" t="str">
            <v>Penunasan &amp; Kastrasi - Material</v>
          </cell>
          <cell r="O329">
            <v>0</v>
          </cell>
          <cell r="Q329" t="str">
            <v xml:space="preserve"> 5311-08-011</v>
          </cell>
          <cell r="R329" t="str">
            <v>Penunasan &amp; Kastrasi - Material</v>
          </cell>
          <cell r="S329">
            <v>0</v>
          </cell>
          <cell r="U329" t="str">
            <v xml:space="preserve"> 5311-08-011</v>
          </cell>
          <cell r="V329" t="str">
            <v>Penunasan &amp; Kastrasi - Material</v>
          </cell>
          <cell r="W329">
            <v>0</v>
          </cell>
          <cell r="Y329" t="str">
            <v xml:space="preserve"> 5311-08-011</v>
          </cell>
          <cell r="Z329" t="str">
            <v>Penunasan &amp; Kastrasi - Material</v>
          </cell>
          <cell r="AA329">
            <v>0</v>
          </cell>
          <cell r="AC329" t="str">
            <v xml:space="preserve"> 5311-08-011</v>
          </cell>
          <cell r="AD329" t="str">
            <v>Penunasan &amp; Kastrasi - Material</v>
          </cell>
          <cell r="AE329">
            <v>0</v>
          </cell>
        </row>
        <row r="330">
          <cell r="B330" t="str">
            <v xml:space="preserve"> 1832-08-013</v>
          </cell>
          <cell r="C330" t="str">
            <v>Perawatan bibit - Keamanan</v>
          </cell>
          <cell r="D330">
            <v>0</v>
          </cell>
          <cell r="E330">
            <v>0</v>
          </cell>
          <cell r="F330">
            <v>0</v>
          </cell>
          <cell r="G330">
            <v>0</v>
          </cell>
          <cell r="H330">
            <v>0</v>
          </cell>
          <cell r="I330">
            <v>0</v>
          </cell>
          <cell r="J330">
            <v>0</v>
          </cell>
          <cell r="K330">
            <v>0</v>
          </cell>
          <cell r="M330" t="str">
            <v xml:space="preserve"> 5311-08-012</v>
          </cell>
          <cell r="N330" t="str">
            <v>Penunasan &amp; Kastrasi - Transportasi</v>
          </cell>
          <cell r="O330">
            <v>0</v>
          </cell>
          <cell r="Q330" t="str">
            <v xml:space="preserve"> 5311-08-012</v>
          </cell>
          <cell r="R330" t="str">
            <v>Penunasan &amp; Kastrasi - Transportasi</v>
          </cell>
          <cell r="S330">
            <v>0</v>
          </cell>
          <cell r="U330" t="str">
            <v xml:space="preserve"> 5311-08-012</v>
          </cell>
          <cell r="V330" t="str">
            <v>Penunasan &amp; Kastrasi - Transportasi</v>
          </cell>
          <cell r="W330">
            <v>0</v>
          </cell>
          <cell r="Y330" t="str">
            <v xml:space="preserve"> 5311-08-012</v>
          </cell>
          <cell r="Z330" t="str">
            <v>Penunasan &amp; Kastrasi - Transportasi</v>
          </cell>
          <cell r="AA330">
            <v>0</v>
          </cell>
          <cell r="AC330" t="str">
            <v xml:space="preserve"> 5311-08-012</v>
          </cell>
          <cell r="AD330" t="str">
            <v>Penunasan &amp; Kastrasi - Transportasi</v>
          </cell>
          <cell r="AE330">
            <v>0</v>
          </cell>
        </row>
        <row r="331">
          <cell r="B331" t="str">
            <v xml:space="preserve"> 1832-08-014</v>
          </cell>
          <cell r="C331" t="str">
            <v>Perawatan Bibit - Parit</v>
          </cell>
          <cell r="D331">
            <v>0</v>
          </cell>
          <cell r="E331">
            <v>0</v>
          </cell>
          <cell r="F331">
            <v>0</v>
          </cell>
          <cell r="G331">
            <v>0</v>
          </cell>
          <cell r="H331">
            <v>0</v>
          </cell>
          <cell r="I331">
            <v>0</v>
          </cell>
          <cell r="J331">
            <v>0</v>
          </cell>
          <cell r="K331">
            <v>0</v>
          </cell>
          <cell r="M331" t="str">
            <v xml:space="preserve"> 5312-08-010</v>
          </cell>
          <cell r="N331" t="str">
            <v>Pemupukan - Tenaga Kerja</v>
          </cell>
          <cell r="O331">
            <v>0</v>
          </cell>
          <cell r="Q331" t="str">
            <v xml:space="preserve"> 5312-08-010</v>
          </cell>
          <cell r="R331" t="str">
            <v>Pemupukan - Tenaga Kerja</v>
          </cell>
          <cell r="S331">
            <v>0</v>
          </cell>
          <cell r="U331" t="str">
            <v xml:space="preserve"> 5312-08-010</v>
          </cell>
          <cell r="V331" t="str">
            <v>Pemupukan - Tenaga Kerja</v>
          </cell>
          <cell r="W331">
            <v>0</v>
          </cell>
          <cell r="Y331" t="str">
            <v xml:space="preserve"> 5312-08-010</v>
          </cell>
          <cell r="Z331" t="str">
            <v>Pemupukan - Tenaga Kerja</v>
          </cell>
          <cell r="AA331">
            <v>0</v>
          </cell>
          <cell r="AC331" t="str">
            <v xml:space="preserve"> 5312-08-010</v>
          </cell>
          <cell r="AD331" t="str">
            <v>Pemupukan - Tenaga Kerja</v>
          </cell>
          <cell r="AE331">
            <v>0</v>
          </cell>
        </row>
        <row r="332">
          <cell r="B332" t="str">
            <v xml:space="preserve"> 1832-08-015</v>
          </cell>
          <cell r="C332" t="str">
            <v>Perawatan Bibit - Material</v>
          </cell>
          <cell r="D332">
            <v>0</v>
          </cell>
          <cell r="E332">
            <v>0</v>
          </cell>
          <cell r="F332">
            <v>0</v>
          </cell>
          <cell r="G332">
            <v>0</v>
          </cell>
          <cell r="H332">
            <v>0</v>
          </cell>
          <cell r="I332">
            <v>0</v>
          </cell>
          <cell r="J332">
            <v>0</v>
          </cell>
          <cell r="K332">
            <v>0</v>
          </cell>
          <cell r="M332" t="str">
            <v xml:space="preserve"> 5312-08-011</v>
          </cell>
          <cell r="N332" t="str">
            <v>Pemupukan - Material</v>
          </cell>
          <cell r="O332">
            <v>0</v>
          </cell>
          <cell r="Q332" t="str">
            <v xml:space="preserve"> 5312-08-011</v>
          </cell>
          <cell r="R332" t="str">
            <v>Pemupukan - Material</v>
          </cell>
          <cell r="S332">
            <v>0</v>
          </cell>
          <cell r="U332" t="str">
            <v xml:space="preserve"> 5312-08-011</v>
          </cell>
          <cell r="V332" t="str">
            <v>Pemupukan - Material</v>
          </cell>
          <cell r="W332">
            <v>0</v>
          </cell>
          <cell r="Y332" t="str">
            <v xml:space="preserve"> 5312-08-011</v>
          </cell>
          <cell r="Z332" t="str">
            <v>Pemupukan - Material</v>
          </cell>
          <cell r="AA332">
            <v>0</v>
          </cell>
          <cell r="AC332" t="str">
            <v xml:space="preserve"> 5312-08-011</v>
          </cell>
          <cell r="AD332" t="str">
            <v>Pemupukan - Material</v>
          </cell>
          <cell r="AE332">
            <v>0</v>
          </cell>
        </row>
        <row r="333">
          <cell r="B333" t="str">
            <v xml:space="preserve"> 1833-08-010</v>
          </cell>
          <cell r="C333" t="str">
            <v>Sensus Bibit - Tenaga Kerja</v>
          </cell>
          <cell r="D333">
            <v>0</v>
          </cell>
          <cell r="E333">
            <v>0</v>
          </cell>
          <cell r="F333">
            <v>0</v>
          </cell>
          <cell r="G333">
            <v>0</v>
          </cell>
          <cell r="H333">
            <v>0</v>
          </cell>
          <cell r="I333">
            <v>0</v>
          </cell>
          <cell r="J333">
            <v>0</v>
          </cell>
          <cell r="K333">
            <v>0</v>
          </cell>
          <cell r="M333" t="str">
            <v xml:space="preserve"> 5312-08-012</v>
          </cell>
          <cell r="N333" t="str">
            <v>Pemupukan - Transportasi</v>
          </cell>
          <cell r="O333">
            <v>0</v>
          </cell>
          <cell r="Q333" t="str">
            <v xml:space="preserve"> 5312-08-012</v>
          </cell>
          <cell r="R333" t="str">
            <v>Pemupukan - Transportasi</v>
          </cell>
          <cell r="S333">
            <v>0</v>
          </cell>
          <cell r="U333" t="str">
            <v xml:space="preserve"> 5312-08-012</v>
          </cell>
          <cell r="V333" t="str">
            <v>Pemupukan - Transportasi</v>
          </cell>
          <cell r="W333">
            <v>0</v>
          </cell>
          <cell r="Y333" t="str">
            <v xml:space="preserve"> 5312-08-012</v>
          </cell>
          <cell r="Z333" t="str">
            <v>Pemupukan - Transportasi</v>
          </cell>
          <cell r="AA333">
            <v>0</v>
          </cell>
          <cell r="AC333" t="str">
            <v xml:space="preserve"> 5312-08-012</v>
          </cell>
          <cell r="AD333" t="str">
            <v>Pemupukan - Transportasi</v>
          </cell>
          <cell r="AE333">
            <v>0</v>
          </cell>
        </row>
        <row r="334">
          <cell r="B334" t="str">
            <v xml:space="preserve"> 1833-08-011</v>
          </cell>
          <cell r="C334" t="str">
            <v>Peralatan sensus bibit</v>
          </cell>
          <cell r="D334">
            <v>0</v>
          </cell>
          <cell r="E334">
            <v>0</v>
          </cell>
          <cell r="F334">
            <v>0</v>
          </cell>
          <cell r="G334">
            <v>0</v>
          </cell>
          <cell r="H334">
            <v>0</v>
          </cell>
          <cell r="I334">
            <v>0</v>
          </cell>
          <cell r="J334">
            <v>0</v>
          </cell>
          <cell r="K334">
            <v>0</v>
          </cell>
          <cell r="M334" t="str">
            <v xml:space="preserve"> 5313-08-010</v>
          </cell>
          <cell r="N334" t="str">
            <v>Panen - Tenaga Kerja</v>
          </cell>
          <cell r="O334">
            <v>0</v>
          </cell>
          <cell r="Q334" t="str">
            <v xml:space="preserve"> 5313-08-010</v>
          </cell>
          <cell r="R334" t="str">
            <v>Panen - Tenaga Kerja</v>
          </cell>
          <cell r="S334">
            <v>0</v>
          </cell>
          <cell r="U334" t="str">
            <v xml:space="preserve"> 5313-08-010</v>
          </cell>
          <cell r="V334" t="str">
            <v>Panen - Tenaga Kerja</v>
          </cell>
          <cell r="W334">
            <v>0</v>
          </cell>
          <cell r="Y334" t="str">
            <v xml:space="preserve"> 5313-08-010</v>
          </cell>
          <cell r="Z334" t="str">
            <v>Panen - Tenaga Kerja</v>
          </cell>
          <cell r="AA334">
            <v>0</v>
          </cell>
          <cell r="AC334" t="str">
            <v xml:space="preserve"> 5313-08-010</v>
          </cell>
          <cell r="AD334" t="str">
            <v>Panen - Tenaga Kerja</v>
          </cell>
          <cell r="AE334">
            <v>0</v>
          </cell>
        </row>
        <row r="335">
          <cell r="B335" t="str">
            <v xml:space="preserve"> 1834-08-010</v>
          </cell>
          <cell r="C335" t="str">
            <v>Seleksi bibit - Tenaga Kerja</v>
          </cell>
          <cell r="D335">
            <v>0</v>
          </cell>
          <cell r="E335">
            <v>0</v>
          </cell>
          <cell r="F335">
            <v>0</v>
          </cell>
          <cell r="G335">
            <v>0</v>
          </cell>
          <cell r="H335">
            <v>0</v>
          </cell>
          <cell r="I335">
            <v>0</v>
          </cell>
          <cell r="J335">
            <v>0</v>
          </cell>
          <cell r="K335">
            <v>0</v>
          </cell>
          <cell r="M335" t="str">
            <v xml:space="preserve"> 5313-08-011</v>
          </cell>
          <cell r="N335" t="str">
            <v>Panen - Material</v>
          </cell>
          <cell r="O335">
            <v>0</v>
          </cell>
          <cell r="Q335" t="str">
            <v xml:space="preserve"> 5313-08-011</v>
          </cell>
          <cell r="R335" t="str">
            <v>Panen - Material</v>
          </cell>
          <cell r="S335">
            <v>0</v>
          </cell>
          <cell r="U335" t="str">
            <v xml:space="preserve"> 5313-08-011</v>
          </cell>
          <cell r="V335" t="str">
            <v>Panen - Material</v>
          </cell>
          <cell r="W335">
            <v>0</v>
          </cell>
          <cell r="Y335" t="str">
            <v xml:space="preserve"> 5313-08-011</v>
          </cell>
          <cell r="Z335" t="str">
            <v>Panen - Material</v>
          </cell>
          <cell r="AA335">
            <v>0</v>
          </cell>
          <cell r="AC335" t="str">
            <v xml:space="preserve"> 5313-08-011</v>
          </cell>
          <cell r="AD335" t="str">
            <v>Panen - Material</v>
          </cell>
          <cell r="AE335">
            <v>0</v>
          </cell>
        </row>
        <row r="336">
          <cell r="B336" t="str">
            <v xml:space="preserve"> 1834-08-011</v>
          </cell>
          <cell r="C336" t="str">
            <v>Seleksi Bibit - Transportasi</v>
          </cell>
          <cell r="D336">
            <v>0</v>
          </cell>
          <cell r="E336">
            <v>0</v>
          </cell>
          <cell r="F336">
            <v>0</v>
          </cell>
          <cell r="G336">
            <v>0</v>
          </cell>
          <cell r="H336">
            <v>0</v>
          </cell>
          <cell r="I336">
            <v>0</v>
          </cell>
          <cell r="J336">
            <v>0</v>
          </cell>
          <cell r="K336">
            <v>0</v>
          </cell>
          <cell r="M336" t="str">
            <v xml:space="preserve"> 5313-08-012</v>
          </cell>
          <cell r="N336" t="str">
            <v>Panen - Transportasi</v>
          </cell>
          <cell r="O336">
            <v>0</v>
          </cell>
          <cell r="Q336" t="str">
            <v xml:space="preserve"> 5313-08-012</v>
          </cell>
          <cell r="R336" t="str">
            <v>Panen - Transportasi</v>
          </cell>
          <cell r="S336">
            <v>0</v>
          </cell>
          <cell r="U336" t="str">
            <v xml:space="preserve"> 5313-08-012</v>
          </cell>
          <cell r="V336" t="str">
            <v>Panen - Transportasi</v>
          </cell>
          <cell r="W336">
            <v>0</v>
          </cell>
          <cell r="Y336" t="str">
            <v xml:space="preserve"> 5313-08-012</v>
          </cell>
          <cell r="Z336" t="str">
            <v>Panen - Transportasi</v>
          </cell>
          <cell r="AA336">
            <v>0</v>
          </cell>
          <cell r="AC336" t="str">
            <v xml:space="preserve"> 5313-08-012</v>
          </cell>
          <cell r="AD336" t="str">
            <v>Panen - Transportasi</v>
          </cell>
          <cell r="AE336">
            <v>0</v>
          </cell>
        </row>
        <row r="337">
          <cell r="B337" t="str">
            <v xml:space="preserve"> 1835-08-010</v>
          </cell>
          <cell r="C337" t="str">
            <v>Pindah tanam - Tenaga Kerja</v>
          </cell>
          <cell r="D337">
            <v>0</v>
          </cell>
          <cell r="E337">
            <v>0</v>
          </cell>
          <cell r="F337">
            <v>0</v>
          </cell>
          <cell r="G337">
            <v>0</v>
          </cell>
          <cell r="H337">
            <v>0</v>
          </cell>
          <cell r="I337">
            <v>0</v>
          </cell>
          <cell r="J337">
            <v>0</v>
          </cell>
          <cell r="K337">
            <v>0</v>
          </cell>
          <cell r="M337" t="str">
            <v xml:space="preserve"> 5314-08-010</v>
          </cell>
          <cell r="N337" t="str">
            <v>Angkutan TBS - Tenaga Kerja</v>
          </cell>
          <cell r="O337">
            <v>0</v>
          </cell>
          <cell r="Q337" t="str">
            <v xml:space="preserve"> 5314-08-010</v>
          </cell>
          <cell r="R337" t="str">
            <v>Angkutan TBS - Tenaga Kerja</v>
          </cell>
          <cell r="S337">
            <v>0</v>
          </cell>
          <cell r="U337" t="str">
            <v xml:space="preserve"> 5314-08-010</v>
          </cell>
          <cell r="V337" t="str">
            <v>Angkutan TBS - Tenaga Kerja</v>
          </cell>
          <cell r="W337">
            <v>0</v>
          </cell>
          <cell r="Y337" t="str">
            <v xml:space="preserve"> 5314-08-010</v>
          </cell>
          <cell r="Z337" t="str">
            <v>Angkutan TBS - Tenaga Kerja</v>
          </cell>
          <cell r="AA337">
            <v>0</v>
          </cell>
          <cell r="AC337" t="str">
            <v xml:space="preserve"> 5314-08-010</v>
          </cell>
          <cell r="AD337" t="str">
            <v>Angkutan TBS - Tenaga Kerja</v>
          </cell>
          <cell r="AE337">
            <v>0</v>
          </cell>
        </row>
        <row r="338">
          <cell r="B338" t="str">
            <v xml:space="preserve"> 1835-08-011</v>
          </cell>
          <cell r="C338" t="str">
            <v>Pindah tanam - Transportasi</v>
          </cell>
          <cell r="D338">
            <v>0</v>
          </cell>
          <cell r="E338">
            <v>0</v>
          </cell>
          <cell r="F338">
            <v>0</v>
          </cell>
          <cell r="G338">
            <v>0</v>
          </cell>
          <cell r="H338">
            <v>0</v>
          </cell>
          <cell r="I338">
            <v>0</v>
          </cell>
          <cell r="J338">
            <v>0</v>
          </cell>
          <cell r="K338">
            <v>0</v>
          </cell>
          <cell r="M338" t="str">
            <v xml:space="preserve"> 5314-08-011</v>
          </cell>
          <cell r="N338" t="str">
            <v>Angkutan TBS - Material</v>
          </cell>
          <cell r="O338">
            <v>0</v>
          </cell>
          <cell r="Q338" t="str">
            <v xml:space="preserve"> 5314-08-011</v>
          </cell>
          <cell r="R338" t="str">
            <v>Angkutan TBS - Material</v>
          </cell>
          <cell r="S338">
            <v>0</v>
          </cell>
          <cell r="U338" t="str">
            <v xml:space="preserve"> 5314-08-011</v>
          </cell>
          <cell r="V338" t="str">
            <v>Angkutan TBS - Material</v>
          </cell>
          <cell r="W338">
            <v>0</v>
          </cell>
          <cell r="Y338" t="str">
            <v xml:space="preserve"> 5314-08-011</v>
          </cell>
          <cell r="Z338" t="str">
            <v>Angkutan TBS - Material</v>
          </cell>
          <cell r="AA338">
            <v>0</v>
          </cell>
          <cell r="AC338" t="str">
            <v xml:space="preserve"> 5314-08-011</v>
          </cell>
          <cell r="AD338" t="str">
            <v>Angkutan TBS - Material</v>
          </cell>
          <cell r="AE338">
            <v>0</v>
          </cell>
        </row>
        <row r="339">
          <cell r="B339" t="str">
            <v xml:space="preserve"> 1836-08-010</v>
          </cell>
          <cell r="C339" t="str">
            <v>Transfer Lapangan - Tenaga Kerja</v>
          </cell>
          <cell r="D339">
            <v>0</v>
          </cell>
          <cell r="E339">
            <v>0</v>
          </cell>
          <cell r="F339">
            <v>0</v>
          </cell>
          <cell r="G339">
            <v>0</v>
          </cell>
          <cell r="H339">
            <v>0</v>
          </cell>
          <cell r="I339">
            <v>0</v>
          </cell>
          <cell r="J339">
            <v>0</v>
          </cell>
          <cell r="K339">
            <v>0</v>
          </cell>
          <cell r="M339" t="str">
            <v xml:space="preserve"> 5314-08-012</v>
          </cell>
          <cell r="N339" t="str">
            <v>Transport TBS</v>
          </cell>
          <cell r="O339">
            <v>0</v>
          </cell>
          <cell r="Q339" t="str">
            <v xml:space="preserve"> 5314-08-012</v>
          </cell>
          <cell r="R339" t="str">
            <v>Transport TBS</v>
          </cell>
          <cell r="S339">
            <v>0</v>
          </cell>
          <cell r="U339" t="str">
            <v xml:space="preserve"> 5314-08-012</v>
          </cell>
          <cell r="V339" t="str">
            <v>Transport TBS</v>
          </cell>
          <cell r="W339">
            <v>0</v>
          </cell>
          <cell r="Y339" t="str">
            <v xml:space="preserve"> 5314-08-012</v>
          </cell>
          <cell r="Z339" t="str">
            <v>Transport TBS</v>
          </cell>
          <cell r="AA339">
            <v>0</v>
          </cell>
          <cell r="AC339" t="str">
            <v xml:space="preserve"> 5314-08-012</v>
          </cell>
          <cell r="AD339" t="str">
            <v>Transport TBS</v>
          </cell>
          <cell r="AE339">
            <v>0</v>
          </cell>
        </row>
        <row r="340">
          <cell r="B340" t="str">
            <v xml:space="preserve"> 2100-00-100</v>
          </cell>
          <cell r="C340" t="str">
            <v>Pembelian TBS Plasma</v>
          </cell>
          <cell r="D340">
            <v>0</v>
          </cell>
          <cell r="E340">
            <v>0</v>
          </cell>
          <cell r="F340">
            <v>0</v>
          </cell>
          <cell r="G340">
            <v>0</v>
          </cell>
          <cell r="H340">
            <v>0</v>
          </cell>
          <cell r="I340">
            <v>0</v>
          </cell>
          <cell r="J340">
            <v>0</v>
          </cell>
          <cell r="K340">
            <v>0</v>
          </cell>
          <cell r="M340" t="str">
            <v xml:space="preserve"> 6110-00-010</v>
          </cell>
          <cell r="N340" t="str">
            <v>Biaya Periklanan &amp; Promosi</v>
          </cell>
          <cell r="O340">
            <v>0</v>
          </cell>
          <cell r="Q340" t="str">
            <v xml:space="preserve"> 6110-00-010</v>
          </cell>
          <cell r="R340" t="str">
            <v>Biaya Periklanan &amp; Promosi</v>
          </cell>
          <cell r="S340">
            <v>0</v>
          </cell>
          <cell r="U340" t="str">
            <v xml:space="preserve"> 6110-00-010</v>
          </cell>
          <cell r="V340" t="str">
            <v>Biaya Periklanan &amp; Promosi</v>
          </cell>
          <cell r="W340">
            <v>0</v>
          </cell>
          <cell r="Y340" t="str">
            <v xml:space="preserve"> 6110-00-010</v>
          </cell>
          <cell r="Z340" t="str">
            <v>Biaya Periklanan &amp; Promosi</v>
          </cell>
          <cell r="AA340">
            <v>0</v>
          </cell>
          <cell r="AC340" t="str">
            <v xml:space="preserve"> 6110-00-010</v>
          </cell>
          <cell r="AD340" t="str">
            <v>Biaya Periklanan &amp; Promosi</v>
          </cell>
          <cell r="AE340">
            <v>0</v>
          </cell>
        </row>
        <row r="341">
          <cell r="B341" t="str">
            <v xml:space="preserve"> 2110-00-100</v>
          </cell>
          <cell r="C341" t="str">
            <v>Pembelian TBS Plasma</v>
          </cell>
          <cell r="D341">
            <v>0</v>
          </cell>
          <cell r="E341">
            <v>0</v>
          </cell>
          <cell r="F341">
            <v>0</v>
          </cell>
          <cell r="G341">
            <v>0</v>
          </cell>
          <cell r="H341">
            <v>0</v>
          </cell>
          <cell r="I341">
            <v>0</v>
          </cell>
          <cell r="J341">
            <v>0</v>
          </cell>
          <cell r="K341">
            <v>0</v>
          </cell>
          <cell r="M341" t="str">
            <v xml:space="preserve"> 6110-00-011</v>
          </cell>
          <cell r="N341" t="str">
            <v>Potongan Penjualan</v>
          </cell>
          <cell r="O341">
            <v>0</v>
          </cell>
          <cell r="Q341" t="str">
            <v xml:space="preserve"> 6110-00-011</v>
          </cell>
          <cell r="R341" t="str">
            <v>Potongan Penjualan</v>
          </cell>
          <cell r="S341">
            <v>0</v>
          </cell>
          <cell r="U341" t="str">
            <v xml:space="preserve"> 6110-00-011</v>
          </cell>
          <cell r="V341" t="str">
            <v>Potongan Penjualan</v>
          </cell>
          <cell r="W341">
            <v>0</v>
          </cell>
          <cell r="Y341" t="str">
            <v xml:space="preserve"> 6110-00-011</v>
          </cell>
          <cell r="Z341" t="str">
            <v>Potongan Penjualan</v>
          </cell>
          <cell r="AA341">
            <v>0</v>
          </cell>
          <cell r="AC341" t="str">
            <v xml:space="preserve"> 6110-00-011</v>
          </cell>
          <cell r="AD341" t="str">
            <v>Potongan Penjualan</v>
          </cell>
          <cell r="AE341">
            <v>0</v>
          </cell>
        </row>
        <row r="342">
          <cell r="B342" t="str">
            <v xml:space="preserve"> 2110-00-200</v>
          </cell>
          <cell r="C342" t="str">
            <v>Pembelian TBS Luar</v>
          </cell>
          <cell r="D342">
            <v>0</v>
          </cell>
          <cell r="E342">
            <v>0</v>
          </cell>
          <cell r="F342">
            <v>0</v>
          </cell>
          <cell r="G342">
            <v>0</v>
          </cell>
          <cell r="H342">
            <v>0</v>
          </cell>
          <cell r="I342">
            <v>0</v>
          </cell>
          <cell r="J342">
            <v>0</v>
          </cell>
          <cell r="K342">
            <v>0</v>
          </cell>
          <cell r="M342" t="str">
            <v xml:space="preserve"> 6120-00-010</v>
          </cell>
          <cell r="N342" t="str">
            <v>Biaya Akomodasi Pemasaran</v>
          </cell>
          <cell r="O342">
            <v>0</v>
          </cell>
          <cell r="Q342" t="str">
            <v xml:space="preserve"> 6120-00-010</v>
          </cell>
          <cell r="R342" t="str">
            <v>Biaya Akomodasi Pemasaran</v>
          </cell>
          <cell r="S342">
            <v>0</v>
          </cell>
          <cell r="U342" t="str">
            <v xml:space="preserve"> 6120-00-010</v>
          </cell>
          <cell r="V342" t="str">
            <v>Biaya Akomodasi Pemasaran</v>
          </cell>
          <cell r="W342">
            <v>0</v>
          </cell>
          <cell r="Y342" t="str">
            <v xml:space="preserve"> 6120-00-010</v>
          </cell>
          <cell r="Z342" t="str">
            <v>Biaya Akomodasi Pemasaran</v>
          </cell>
          <cell r="AA342">
            <v>0</v>
          </cell>
          <cell r="AC342" t="str">
            <v xml:space="preserve"> 6120-00-010</v>
          </cell>
          <cell r="AD342" t="str">
            <v>Biaya Akomodasi Pemasaran</v>
          </cell>
          <cell r="AE342">
            <v>0</v>
          </cell>
        </row>
        <row r="343">
          <cell r="B343" t="str">
            <v xml:space="preserve"> 2120-00-100</v>
          </cell>
          <cell r="C343" t="str">
            <v>Pembayaran dimuka</v>
          </cell>
          <cell r="D343">
            <v>0</v>
          </cell>
          <cell r="E343">
            <v>0</v>
          </cell>
          <cell r="F343">
            <v>0</v>
          </cell>
          <cell r="G343">
            <v>0</v>
          </cell>
          <cell r="H343">
            <v>0</v>
          </cell>
          <cell r="I343">
            <v>0</v>
          </cell>
          <cell r="J343">
            <v>0</v>
          </cell>
          <cell r="K343">
            <v>0</v>
          </cell>
          <cell r="M343" t="str">
            <v xml:space="preserve"> 6130-00-010</v>
          </cell>
          <cell r="N343" t="str">
            <v>Biaya Transportasi</v>
          </cell>
          <cell r="O343">
            <v>0</v>
          </cell>
          <cell r="Q343" t="str">
            <v xml:space="preserve"> 6130-00-010</v>
          </cell>
          <cell r="R343" t="str">
            <v>Biaya Transportasi</v>
          </cell>
          <cell r="S343">
            <v>0</v>
          </cell>
          <cell r="U343" t="str">
            <v xml:space="preserve"> 6130-00-010</v>
          </cell>
          <cell r="V343" t="str">
            <v>Biaya Transportasi</v>
          </cell>
          <cell r="W343">
            <v>0</v>
          </cell>
          <cell r="Y343" t="str">
            <v xml:space="preserve"> 6130-00-010</v>
          </cell>
          <cell r="Z343" t="str">
            <v>Biaya Transportasi</v>
          </cell>
          <cell r="AA343">
            <v>0</v>
          </cell>
          <cell r="AC343" t="str">
            <v xml:space="preserve"> 6130-00-010</v>
          </cell>
          <cell r="AD343" t="str">
            <v>Biaya Transportasi</v>
          </cell>
          <cell r="AE343">
            <v>0</v>
          </cell>
        </row>
        <row r="344">
          <cell r="B344" t="str">
            <v xml:space="preserve"> 2130-00-101</v>
          </cell>
          <cell r="C344" t="str">
            <v>Hutang Gaji Karyawan HO</v>
          </cell>
          <cell r="D344">
            <v>-529000</v>
          </cell>
          <cell r="E344">
            <v>0</v>
          </cell>
          <cell r="F344">
            <v>0</v>
          </cell>
          <cell r="G344">
            <v>0</v>
          </cell>
          <cell r="H344">
            <v>0</v>
          </cell>
          <cell r="I344">
            <v>0</v>
          </cell>
          <cell r="J344">
            <v>0</v>
          </cell>
          <cell r="K344">
            <v>0</v>
          </cell>
          <cell r="M344" t="str">
            <v xml:space="preserve"> 6130-00-011</v>
          </cell>
          <cell r="N344" t="str">
            <v>Biaya Kirim Penjualan</v>
          </cell>
          <cell r="O344">
            <v>0</v>
          </cell>
          <cell r="Q344" t="str">
            <v xml:space="preserve"> 6130-00-011</v>
          </cell>
          <cell r="R344" t="str">
            <v>Biaya Kirim Penjualan</v>
          </cell>
          <cell r="S344">
            <v>0</v>
          </cell>
          <cell r="U344" t="str">
            <v xml:space="preserve"> 6130-00-011</v>
          </cell>
          <cell r="V344" t="str">
            <v>Biaya Kirim Penjualan</v>
          </cell>
          <cell r="W344">
            <v>0</v>
          </cell>
          <cell r="Y344" t="str">
            <v xml:space="preserve"> 6130-00-011</v>
          </cell>
          <cell r="Z344" t="str">
            <v>Biaya Kirim Penjualan</v>
          </cell>
          <cell r="AA344">
            <v>0</v>
          </cell>
          <cell r="AC344" t="str">
            <v xml:space="preserve"> 6130-00-011</v>
          </cell>
          <cell r="AD344" t="str">
            <v>Biaya Kirim Penjualan</v>
          </cell>
          <cell r="AE344">
            <v>0</v>
          </cell>
        </row>
        <row r="345">
          <cell r="B345" t="str">
            <v xml:space="preserve"> 2130-00-105</v>
          </cell>
          <cell r="C345" t="str">
            <v>Hutang Gaji Karyawan Kebun</v>
          </cell>
          <cell r="D345">
            <v>0</v>
          </cell>
          <cell r="E345">
            <v>0</v>
          </cell>
          <cell r="F345">
            <v>0</v>
          </cell>
          <cell r="G345">
            <v>0</v>
          </cell>
          <cell r="H345">
            <v>0</v>
          </cell>
          <cell r="I345">
            <v>0</v>
          </cell>
          <cell r="J345">
            <v>0</v>
          </cell>
          <cell r="K345">
            <v>0</v>
          </cell>
          <cell r="M345" t="str">
            <v xml:space="preserve"> 6130-00-012</v>
          </cell>
          <cell r="N345" t="str">
            <v>Biaya Kirim Penjualan</v>
          </cell>
          <cell r="O345">
            <v>0</v>
          </cell>
          <cell r="Q345" t="str">
            <v xml:space="preserve"> 6130-00-012</v>
          </cell>
          <cell r="R345" t="str">
            <v>Biaya Kirim Penjualan</v>
          </cell>
          <cell r="S345">
            <v>0</v>
          </cell>
          <cell r="U345" t="str">
            <v xml:space="preserve"> 6130-00-012</v>
          </cell>
          <cell r="V345" t="str">
            <v>Biaya Kirim Penjualan</v>
          </cell>
          <cell r="W345">
            <v>0</v>
          </cell>
          <cell r="Y345" t="str">
            <v xml:space="preserve"> 6130-00-012</v>
          </cell>
          <cell r="Z345" t="str">
            <v>Biaya Kirim Penjualan</v>
          </cell>
          <cell r="AA345">
            <v>0</v>
          </cell>
          <cell r="AC345" t="str">
            <v xml:space="preserve"> 6130-00-012</v>
          </cell>
          <cell r="AD345" t="str">
            <v>Biaya Kirim Penjualan</v>
          </cell>
          <cell r="AE345">
            <v>0</v>
          </cell>
        </row>
        <row r="346">
          <cell r="B346" t="str">
            <v xml:space="preserve"> 2130-00-106</v>
          </cell>
          <cell r="C346" t="str">
            <v>Hutang Jamsostek</v>
          </cell>
          <cell r="D346">
            <v>0</v>
          </cell>
          <cell r="E346">
            <v>0</v>
          </cell>
          <cell r="F346">
            <v>0</v>
          </cell>
          <cell r="G346">
            <v>0</v>
          </cell>
          <cell r="H346">
            <v>0</v>
          </cell>
          <cell r="I346">
            <v>0</v>
          </cell>
          <cell r="J346">
            <v>0</v>
          </cell>
          <cell r="K346">
            <v>0</v>
          </cell>
          <cell r="M346" t="str">
            <v xml:space="preserve"> 6210-00-101</v>
          </cell>
          <cell r="N346" t="str">
            <v>Biaya Gaji</v>
          </cell>
          <cell r="O346">
            <v>267888746</v>
          </cell>
          <cell r="Q346" t="str">
            <v xml:space="preserve"> 6210-00-101</v>
          </cell>
          <cell r="R346" t="str">
            <v>Biaya Gaji</v>
          </cell>
          <cell r="S346">
            <v>684679920</v>
          </cell>
          <cell r="U346" t="str">
            <v xml:space="preserve"> 6210-00-101</v>
          </cell>
          <cell r="V346" t="str">
            <v>Biaya Gaji</v>
          </cell>
          <cell r="W346">
            <v>286952900</v>
          </cell>
          <cell r="Y346" t="str">
            <v xml:space="preserve"> 6210-00-101</v>
          </cell>
          <cell r="Z346" t="str">
            <v>Biaya Gaji</v>
          </cell>
          <cell r="AA346">
            <v>280555517</v>
          </cell>
          <cell r="AC346" t="str">
            <v xml:space="preserve"> 6210-00-101</v>
          </cell>
          <cell r="AD346" t="str">
            <v>Biaya Gaji</v>
          </cell>
          <cell r="AE346">
            <v>567691309</v>
          </cell>
        </row>
        <row r="347">
          <cell r="B347" t="str">
            <v xml:space="preserve"> 2140-00-100</v>
          </cell>
          <cell r="C347" t="str">
            <v>Hutang Ke Supplier</v>
          </cell>
          <cell r="D347">
            <v>-1136250</v>
          </cell>
          <cell r="E347">
            <v>0</v>
          </cell>
          <cell r="F347">
            <v>0</v>
          </cell>
          <cell r="G347">
            <v>0</v>
          </cell>
          <cell r="H347">
            <v>0</v>
          </cell>
          <cell r="I347">
            <v>-16800000</v>
          </cell>
          <cell r="J347">
            <v>-390442323.27146101</v>
          </cell>
          <cell r="K347">
            <v>407242323</v>
          </cell>
          <cell r="M347" t="str">
            <v xml:space="preserve"> 6210-00-102</v>
          </cell>
          <cell r="N347" t="str">
            <v xml:space="preserve">Biaya Upah </v>
          </cell>
          <cell r="O347">
            <v>0</v>
          </cell>
          <cell r="Q347" t="str">
            <v xml:space="preserve"> 6210-00-102</v>
          </cell>
          <cell r="R347" t="str">
            <v xml:space="preserve">Biaya Upah </v>
          </cell>
          <cell r="S347">
            <v>0</v>
          </cell>
          <cell r="U347" t="str">
            <v xml:space="preserve"> 6210-00-102</v>
          </cell>
          <cell r="V347" t="str">
            <v xml:space="preserve">Biaya Upah </v>
          </cell>
          <cell r="W347">
            <v>0</v>
          </cell>
          <cell r="Y347" t="str">
            <v xml:space="preserve"> 6210-00-102</v>
          </cell>
          <cell r="Z347" t="str">
            <v xml:space="preserve">Biaya Upah </v>
          </cell>
          <cell r="AA347">
            <v>0</v>
          </cell>
          <cell r="AC347" t="str">
            <v xml:space="preserve"> 6210-00-102</v>
          </cell>
          <cell r="AD347" t="str">
            <v xml:space="preserve">Biaya Upah </v>
          </cell>
          <cell r="AE347">
            <v>0</v>
          </cell>
        </row>
        <row r="348">
          <cell r="B348" t="str">
            <v xml:space="preserve"> 2150-00-100</v>
          </cell>
          <cell r="C348" t="str">
            <v>Hutang Ke Kontraktor</v>
          </cell>
          <cell r="D348">
            <v>0</v>
          </cell>
          <cell r="E348">
            <v>0</v>
          </cell>
          <cell r="F348">
            <v>0</v>
          </cell>
          <cell r="G348">
            <v>0</v>
          </cell>
          <cell r="H348">
            <v>0</v>
          </cell>
          <cell r="I348">
            <v>0</v>
          </cell>
          <cell r="J348">
            <v>0</v>
          </cell>
          <cell r="K348">
            <v>0</v>
          </cell>
          <cell r="M348" t="str">
            <v xml:space="preserve"> 6210-00-103</v>
          </cell>
          <cell r="N348" t="str">
            <v>Tunjangan</v>
          </cell>
          <cell r="O348">
            <v>0</v>
          </cell>
          <cell r="Q348" t="str">
            <v xml:space="preserve"> 6210-00-103</v>
          </cell>
          <cell r="R348" t="str">
            <v>Tunjangan</v>
          </cell>
          <cell r="S348">
            <v>13725000</v>
          </cell>
          <cell r="U348" t="str">
            <v xml:space="preserve"> 6210-00-103</v>
          </cell>
          <cell r="V348" t="str">
            <v>Tunjangan</v>
          </cell>
          <cell r="W348">
            <v>0</v>
          </cell>
          <cell r="Y348" t="str">
            <v xml:space="preserve"> 6210-00-103</v>
          </cell>
          <cell r="Z348" t="str">
            <v>Tunjangan</v>
          </cell>
          <cell r="AA348">
            <v>0</v>
          </cell>
          <cell r="AC348" t="str">
            <v xml:space="preserve"> 6210-00-103</v>
          </cell>
          <cell r="AD348" t="str">
            <v>Tunjangan</v>
          </cell>
          <cell r="AE348">
            <v>0</v>
          </cell>
        </row>
        <row r="349">
          <cell r="B349" t="str">
            <v xml:space="preserve"> 2160-00-100</v>
          </cell>
          <cell r="C349" t="str">
            <v>Hutang Lancar Lain -Lain</v>
          </cell>
          <cell r="D349">
            <v>-2725351176.7725329</v>
          </cell>
          <cell r="E349">
            <v>312981224.98086202</v>
          </cell>
          <cell r="F349">
            <v>51366011.5</v>
          </cell>
          <cell r="G349">
            <v>52179479.838906102</v>
          </cell>
          <cell r="H349">
            <v>53005830.835214801</v>
          </cell>
          <cell r="I349">
            <v>53845268.507962704</v>
          </cell>
          <cell r="J349">
            <v>54698000.106976099</v>
          </cell>
          <cell r="K349">
            <v>55564236.164235301</v>
          </cell>
          <cell r="M349" t="str">
            <v xml:space="preserve"> 6210-00-104</v>
          </cell>
          <cell r="N349" t="str">
            <v>Bonus &amp; Insentif</v>
          </cell>
          <cell r="O349">
            <v>0</v>
          </cell>
          <cell r="Q349" t="str">
            <v xml:space="preserve"> 6210-00-104</v>
          </cell>
          <cell r="R349" t="str">
            <v>Bonus &amp; Insentif</v>
          </cell>
          <cell r="S349">
            <v>0</v>
          </cell>
          <cell r="U349" t="str">
            <v xml:space="preserve"> 6210-00-104</v>
          </cell>
          <cell r="V349" t="str">
            <v>Bonus &amp; Insentif</v>
          </cell>
          <cell r="W349">
            <v>0</v>
          </cell>
          <cell r="Y349" t="str">
            <v xml:space="preserve"> 6210-00-104</v>
          </cell>
          <cell r="Z349" t="str">
            <v>Bonus &amp; Insentif</v>
          </cell>
          <cell r="AA349">
            <v>0</v>
          </cell>
          <cell r="AC349" t="str">
            <v xml:space="preserve"> 6210-00-104</v>
          </cell>
          <cell r="AD349" t="str">
            <v>Bonus &amp; Insentif</v>
          </cell>
          <cell r="AE349">
            <v>0</v>
          </cell>
        </row>
        <row r="350">
          <cell r="B350" t="str">
            <v xml:space="preserve"> 2170-00-010</v>
          </cell>
          <cell r="C350" t="str">
            <v>Pajak Lokal &amp; Restribusi</v>
          </cell>
          <cell r="D350">
            <v>0</v>
          </cell>
          <cell r="E350">
            <v>0</v>
          </cell>
          <cell r="F350">
            <v>0</v>
          </cell>
          <cell r="G350">
            <v>0</v>
          </cell>
          <cell r="H350">
            <v>0</v>
          </cell>
          <cell r="I350">
            <v>0</v>
          </cell>
          <cell r="J350">
            <v>0</v>
          </cell>
          <cell r="K350">
            <v>0</v>
          </cell>
          <cell r="M350" t="str">
            <v xml:space="preserve"> 6210-00-105</v>
          </cell>
          <cell r="N350" t="str">
            <v>Biaya Pajak Penghasilan 21</v>
          </cell>
          <cell r="O350">
            <v>0</v>
          </cell>
          <cell r="Q350" t="str">
            <v xml:space="preserve"> 6210-00-105</v>
          </cell>
          <cell r="R350" t="str">
            <v>Biaya Pajak Penghasilan 21</v>
          </cell>
          <cell r="S350">
            <v>0</v>
          </cell>
          <cell r="U350" t="str">
            <v xml:space="preserve"> 6210-00-105</v>
          </cell>
          <cell r="V350" t="str">
            <v>Biaya Pajak Penghasilan 21</v>
          </cell>
          <cell r="W350">
            <v>0</v>
          </cell>
          <cell r="Y350" t="str">
            <v xml:space="preserve"> 6210-00-105</v>
          </cell>
          <cell r="Z350" t="str">
            <v>Biaya Pajak Penghasilan 21</v>
          </cell>
          <cell r="AA350">
            <v>0</v>
          </cell>
          <cell r="AC350" t="str">
            <v xml:space="preserve"> 6210-00-105</v>
          </cell>
          <cell r="AD350" t="str">
            <v>Biaya Pajak Penghasilan 21</v>
          </cell>
          <cell r="AE350">
            <v>0</v>
          </cell>
        </row>
        <row r="351">
          <cell r="B351" t="str">
            <v xml:space="preserve"> 2170-00-011</v>
          </cell>
          <cell r="C351" t="str">
            <v>Pajak Keluaran - PPh Pasal 4 (2)</v>
          </cell>
          <cell r="D351">
            <v>0</v>
          </cell>
          <cell r="E351">
            <v>0</v>
          </cell>
          <cell r="F351">
            <v>0</v>
          </cell>
          <cell r="G351">
            <v>0</v>
          </cell>
          <cell r="H351">
            <v>0</v>
          </cell>
          <cell r="I351">
            <v>0</v>
          </cell>
          <cell r="J351">
            <v>0</v>
          </cell>
          <cell r="K351">
            <v>0</v>
          </cell>
          <cell r="M351" t="str">
            <v xml:space="preserve"> 6210-00-106</v>
          </cell>
          <cell r="N351" t="str">
            <v>Biaya Jamsostek</v>
          </cell>
          <cell r="O351">
            <v>6337178</v>
          </cell>
          <cell r="Q351" t="str">
            <v xml:space="preserve"> 6210-00-106</v>
          </cell>
          <cell r="R351" t="str">
            <v>Biaya Jamsostek</v>
          </cell>
          <cell r="S351">
            <v>7069658</v>
          </cell>
          <cell r="U351" t="str">
            <v xml:space="preserve"> 6210-00-106</v>
          </cell>
          <cell r="V351" t="str">
            <v>Biaya Jamsostek</v>
          </cell>
          <cell r="W351">
            <v>7976538</v>
          </cell>
          <cell r="Y351" t="str">
            <v xml:space="preserve"> 6210-00-106</v>
          </cell>
          <cell r="Z351" t="str">
            <v>Biaya Jamsostek</v>
          </cell>
          <cell r="AA351">
            <v>8385127</v>
          </cell>
          <cell r="AC351" t="str">
            <v xml:space="preserve"> 6210-00-106</v>
          </cell>
          <cell r="AD351" t="str">
            <v>Biaya Jamsostek</v>
          </cell>
          <cell r="AE351">
            <v>8236394</v>
          </cell>
        </row>
        <row r="352">
          <cell r="B352" t="str">
            <v xml:space="preserve"> 2170-00-012</v>
          </cell>
          <cell r="C352" t="str">
            <v>Pajak Keluaran - PPh Pasal 21</v>
          </cell>
          <cell r="D352">
            <v>-676186869</v>
          </cell>
          <cell r="E352">
            <v>0</v>
          </cell>
          <cell r="F352">
            <v>0</v>
          </cell>
          <cell r="G352">
            <v>675788400</v>
          </cell>
          <cell r="H352">
            <v>0</v>
          </cell>
          <cell r="I352">
            <v>0</v>
          </cell>
          <cell r="J352">
            <v>0</v>
          </cell>
          <cell r="K352">
            <v>-712500</v>
          </cell>
          <cell r="M352" t="str">
            <v xml:space="preserve"> 6210-00-107</v>
          </cell>
          <cell r="N352" t="str">
            <v>Biaya Seragam</v>
          </cell>
          <cell r="O352">
            <v>0</v>
          </cell>
          <cell r="Q352" t="str">
            <v xml:space="preserve"> 6210-00-107</v>
          </cell>
          <cell r="R352" t="str">
            <v>Biaya Seragam</v>
          </cell>
          <cell r="S352">
            <v>0</v>
          </cell>
          <cell r="U352" t="str">
            <v xml:space="preserve"> 6210-00-107</v>
          </cell>
          <cell r="V352" t="str">
            <v>Biaya Seragam</v>
          </cell>
          <cell r="W352">
            <v>0</v>
          </cell>
          <cell r="Y352" t="str">
            <v xml:space="preserve"> 6210-00-107</v>
          </cell>
          <cell r="Z352" t="str">
            <v>Biaya Seragam</v>
          </cell>
          <cell r="AA352">
            <v>0</v>
          </cell>
          <cell r="AC352" t="str">
            <v xml:space="preserve"> 6210-00-107</v>
          </cell>
          <cell r="AD352" t="str">
            <v>Biaya Seragam</v>
          </cell>
          <cell r="AE352">
            <v>0</v>
          </cell>
        </row>
        <row r="353">
          <cell r="B353" t="str">
            <v xml:space="preserve"> 2170-00-013</v>
          </cell>
          <cell r="C353" t="str">
            <v>Pajak Keluaran - PPh Pasal 23</v>
          </cell>
          <cell r="D353">
            <v>-33984409</v>
          </cell>
          <cell r="E353">
            <v>0</v>
          </cell>
          <cell r="F353">
            <v>0</v>
          </cell>
          <cell r="G353">
            <v>-2505000</v>
          </cell>
          <cell r="H353">
            <v>-766097.50000000023</v>
          </cell>
          <cell r="I353">
            <v>3640661</v>
          </cell>
          <cell r="J353">
            <v>17500</v>
          </cell>
          <cell r="K353">
            <v>-292500</v>
          </cell>
          <cell r="M353" t="str">
            <v xml:space="preserve"> 6210-00-108</v>
          </cell>
          <cell r="N353" t="str">
            <v>Uang Pesangon</v>
          </cell>
          <cell r="O353">
            <v>0</v>
          </cell>
          <cell r="Q353" t="str">
            <v xml:space="preserve"> 6210-00-108</v>
          </cell>
          <cell r="R353" t="str">
            <v>Uang Pesangon</v>
          </cell>
          <cell r="S353">
            <v>0</v>
          </cell>
          <cell r="U353" t="str">
            <v xml:space="preserve"> 6210-00-108</v>
          </cell>
          <cell r="V353" t="str">
            <v>Uang Pesangon</v>
          </cell>
          <cell r="W353">
            <v>0</v>
          </cell>
          <cell r="Y353" t="str">
            <v xml:space="preserve"> 6210-00-108</v>
          </cell>
          <cell r="Z353" t="str">
            <v>Uang Pesangon</v>
          </cell>
          <cell r="AA353">
            <v>0</v>
          </cell>
          <cell r="AC353" t="str">
            <v xml:space="preserve"> 6210-00-108</v>
          </cell>
          <cell r="AD353" t="str">
            <v>Uang Pesangon</v>
          </cell>
          <cell r="AE353">
            <v>0</v>
          </cell>
        </row>
        <row r="354">
          <cell r="B354" t="str">
            <v xml:space="preserve"> 2170-00-014</v>
          </cell>
          <cell r="C354" t="str">
            <v>Pajak Keluaran - PPh Pasal 25</v>
          </cell>
          <cell r="D354">
            <v>0</v>
          </cell>
          <cell r="E354">
            <v>0</v>
          </cell>
          <cell r="F354">
            <v>0</v>
          </cell>
          <cell r="G354">
            <v>0</v>
          </cell>
          <cell r="H354">
            <v>0</v>
          </cell>
          <cell r="I354">
            <v>0</v>
          </cell>
          <cell r="J354">
            <v>0</v>
          </cell>
          <cell r="K354">
            <v>0</v>
          </cell>
          <cell r="M354" t="str">
            <v xml:space="preserve"> 6210-00-109</v>
          </cell>
          <cell r="N354" t="str">
            <v>Biaya Pelatihan</v>
          </cell>
          <cell r="O354">
            <v>0</v>
          </cell>
          <cell r="Q354" t="str">
            <v xml:space="preserve"> 6210-00-109</v>
          </cell>
          <cell r="R354" t="str">
            <v>Biaya Pelatihan</v>
          </cell>
          <cell r="S354">
            <v>0</v>
          </cell>
          <cell r="U354" t="str">
            <v xml:space="preserve"> 6210-00-109</v>
          </cell>
          <cell r="V354" t="str">
            <v>Biaya Pelatihan</v>
          </cell>
          <cell r="W354">
            <v>0</v>
          </cell>
          <cell r="Y354" t="str">
            <v xml:space="preserve"> 6210-00-109</v>
          </cell>
          <cell r="Z354" t="str">
            <v>Biaya Pelatihan</v>
          </cell>
          <cell r="AA354">
            <v>0</v>
          </cell>
          <cell r="AC354" t="str">
            <v xml:space="preserve"> 6210-00-109</v>
          </cell>
          <cell r="AD354" t="str">
            <v>Biaya Pelatihan</v>
          </cell>
          <cell r="AE354">
            <v>0</v>
          </cell>
        </row>
        <row r="355">
          <cell r="B355" t="str">
            <v xml:space="preserve"> 2170-00-015</v>
          </cell>
          <cell r="C355" t="str">
            <v>Pajak Masukan - PPh Pasal 26</v>
          </cell>
          <cell r="D355">
            <v>0</v>
          </cell>
          <cell r="E355">
            <v>0</v>
          </cell>
          <cell r="F355">
            <v>0</v>
          </cell>
          <cell r="G355">
            <v>0</v>
          </cell>
          <cell r="H355">
            <v>0</v>
          </cell>
          <cell r="I355">
            <v>0</v>
          </cell>
          <cell r="J355">
            <v>0</v>
          </cell>
          <cell r="K355">
            <v>0</v>
          </cell>
          <cell r="M355" t="str">
            <v xml:space="preserve"> 6210-00-110</v>
          </cell>
          <cell r="N355" t="str">
            <v>Biaya Rekrutment</v>
          </cell>
          <cell r="O355">
            <v>1631500</v>
          </cell>
          <cell r="Q355" t="str">
            <v xml:space="preserve"> 6210-00-110</v>
          </cell>
          <cell r="R355" t="str">
            <v>Biaya Rekrutment</v>
          </cell>
          <cell r="S355">
            <v>37390000</v>
          </cell>
          <cell r="U355" t="str">
            <v xml:space="preserve"> 6210-00-110</v>
          </cell>
          <cell r="V355" t="str">
            <v>Biaya Rekrutment</v>
          </cell>
          <cell r="W355">
            <v>18117775</v>
          </cell>
          <cell r="Y355" t="str">
            <v xml:space="preserve"> 6210-00-110</v>
          </cell>
          <cell r="Z355" t="str">
            <v>Biaya Rekrutment</v>
          </cell>
          <cell r="AA355">
            <v>3609000</v>
          </cell>
          <cell r="AC355" t="str">
            <v xml:space="preserve"> 6210-00-110</v>
          </cell>
          <cell r="AD355" t="str">
            <v>Biaya Rekrutment</v>
          </cell>
          <cell r="AE355">
            <v>3645500</v>
          </cell>
        </row>
        <row r="356">
          <cell r="B356" t="str">
            <v xml:space="preserve"> 2170-00-016</v>
          </cell>
          <cell r="C356" t="str">
            <v>Pajak Keluaran - PPN</v>
          </cell>
          <cell r="D356">
            <v>0</v>
          </cell>
          <cell r="E356">
            <v>0</v>
          </cell>
          <cell r="F356">
            <v>0</v>
          </cell>
          <cell r="G356">
            <v>0</v>
          </cell>
          <cell r="H356">
            <v>0</v>
          </cell>
          <cell r="I356">
            <v>0</v>
          </cell>
          <cell r="J356">
            <v>0</v>
          </cell>
          <cell r="K356">
            <v>0</v>
          </cell>
          <cell r="M356" t="str">
            <v xml:space="preserve"> 6210-00-111</v>
          </cell>
          <cell r="N356" t="str">
            <v>Biaya Kesehatan</v>
          </cell>
          <cell r="O356">
            <v>393500</v>
          </cell>
          <cell r="Q356" t="str">
            <v xml:space="preserve"> 6210-00-111</v>
          </cell>
          <cell r="R356" t="str">
            <v>Biaya Kesehatan</v>
          </cell>
          <cell r="S356">
            <v>0</v>
          </cell>
          <cell r="U356" t="str">
            <v xml:space="preserve"> 6210-00-111</v>
          </cell>
          <cell r="V356" t="str">
            <v>Biaya Kesehatan</v>
          </cell>
          <cell r="W356">
            <v>180000</v>
          </cell>
          <cell r="Y356" t="str">
            <v xml:space="preserve"> 6210-00-111</v>
          </cell>
          <cell r="Z356" t="str">
            <v>Biaya Kesehatan</v>
          </cell>
          <cell r="AA356">
            <v>0</v>
          </cell>
          <cell r="AC356" t="str">
            <v xml:space="preserve"> 6210-00-111</v>
          </cell>
          <cell r="AD356" t="str">
            <v>Biaya Kesehatan</v>
          </cell>
          <cell r="AE356">
            <v>565000</v>
          </cell>
        </row>
        <row r="357">
          <cell r="B357" t="str">
            <v xml:space="preserve"> 2210-00-010</v>
          </cell>
          <cell r="C357" t="str">
            <v>Hutang Bank</v>
          </cell>
          <cell r="D357">
            <v>0</v>
          </cell>
          <cell r="E357">
            <v>0</v>
          </cell>
          <cell r="F357">
            <v>0</v>
          </cell>
          <cell r="G357">
            <v>0</v>
          </cell>
          <cell r="H357">
            <v>0</v>
          </cell>
          <cell r="I357">
            <v>0</v>
          </cell>
          <cell r="J357">
            <v>0</v>
          </cell>
          <cell r="K357">
            <v>0</v>
          </cell>
          <cell r="M357" t="str">
            <v xml:space="preserve"> 6210-00-112</v>
          </cell>
          <cell r="N357" t="str">
            <v>Biaya Kesejahteraan</v>
          </cell>
          <cell r="O357">
            <v>0</v>
          </cell>
          <cell r="Q357" t="str">
            <v xml:space="preserve"> 6210-00-112</v>
          </cell>
          <cell r="R357" t="str">
            <v>Biaya Kesejahteraan</v>
          </cell>
          <cell r="S357">
            <v>0</v>
          </cell>
          <cell r="U357" t="str">
            <v xml:space="preserve"> 6210-00-112</v>
          </cell>
          <cell r="V357" t="str">
            <v>Biaya Kesejahteraan</v>
          </cell>
          <cell r="W357">
            <v>0</v>
          </cell>
          <cell r="Y357" t="str">
            <v xml:space="preserve"> 6210-00-112</v>
          </cell>
          <cell r="Z357" t="str">
            <v>Biaya Kesejahteraan</v>
          </cell>
          <cell r="AA357">
            <v>0</v>
          </cell>
          <cell r="AC357" t="str">
            <v xml:space="preserve"> 6210-00-112</v>
          </cell>
          <cell r="AD357" t="str">
            <v>Biaya Kesejahteraan</v>
          </cell>
          <cell r="AE357">
            <v>0</v>
          </cell>
        </row>
        <row r="358">
          <cell r="B358" t="str">
            <v xml:space="preserve"> 2220-00-010</v>
          </cell>
          <cell r="C358" t="str">
            <v>Exchange Bond</v>
          </cell>
          <cell r="D358">
            <v>-14782500000</v>
          </cell>
          <cell r="E358">
            <v>-546739875</v>
          </cell>
          <cell r="F358">
            <v>-844033875</v>
          </cell>
          <cell r="G358">
            <v>546724250</v>
          </cell>
          <cell r="H358">
            <v>1163410625</v>
          </cell>
          <cell r="I358">
            <v>504138875</v>
          </cell>
          <cell r="J358">
            <v>155250000</v>
          </cell>
          <cell r="K358">
            <v>411750000</v>
          </cell>
          <cell r="M358" t="str">
            <v xml:space="preserve"> 6212-00-010</v>
          </cell>
          <cell r="N358" t="str">
            <v>Biaya Sewa Kendaraan</v>
          </cell>
          <cell r="O358">
            <v>0</v>
          </cell>
          <cell r="Q358" t="str">
            <v xml:space="preserve"> 6212-00-010</v>
          </cell>
          <cell r="R358" t="str">
            <v>Biaya Sewa Kendaraan</v>
          </cell>
          <cell r="S358">
            <v>0</v>
          </cell>
          <cell r="U358" t="str">
            <v xml:space="preserve"> 6212-00-010</v>
          </cell>
          <cell r="V358" t="str">
            <v>Biaya Sewa Kendaraan</v>
          </cell>
          <cell r="W358">
            <v>0</v>
          </cell>
          <cell r="Y358" t="str">
            <v xml:space="preserve"> 6212-00-010</v>
          </cell>
          <cell r="Z358" t="str">
            <v>Biaya Sewa Kendaraan</v>
          </cell>
          <cell r="AA358">
            <v>0</v>
          </cell>
          <cell r="AC358" t="str">
            <v xml:space="preserve"> 6212-00-010</v>
          </cell>
          <cell r="AD358" t="str">
            <v>Biaya Sewa Kendaraan</v>
          </cell>
          <cell r="AE358">
            <v>0</v>
          </cell>
        </row>
        <row r="359">
          <cell r="B359" t="str">
            <v xml:space="preserve"> 2230-00-010</v>
          </cell>
          <cell r="C359" t="str">
            <v>Convertible Bond</v>
          </cell>
          <cell r="D359">
            <v>-56392500000</v>
          </cell>
          <cell r="E359">
            <v>-2085476250</v>
          </cell>
          <cell r="F359">
            <v>-3841710000</v>
          </cell>
          <cell r="G359">
            <v>-6325851250</v>
          </cell>
          <cell r="H359">
            <v>-458669000</v>
          </cell>
          <cell r="I359">
            <v>-2319343500</v>
          </cell>
          <cell r="J359">
            <v>-3849832500</v>
          </cell>
          <cell r="K359">
            <v>11871468260</v>
          </cell>
          <cell r="M359" t="str">
            <v xml:space="preserve"> 6212-00-011</v>
          </cell>
          <cell r="N359" t="str">
            <v>Biaya Sewa Rumah</v>
          </cell>
          <cell r="O359">
            <v>0</v>
          </cell>
          <cell r="Q359" t="str">
            <v xml:space="preserve"> 6212-00-011</v>
          </cell>
          <cell r="R359" t="str">
            <v>Biaya Sewa Rumah</v>
          </cell>
          <cell r="S359">
            <v>0</v>
          </cell>
          <cell r="U359" t="str">
            <v xml:space="preserve"> 6212-00-011</v>
          </cell>
          <cell r="V359" t="str">
            <v>Biaya Sewa Rumah</v>
          </cell>
          <cell r="W359">
            <v>0</v>
          </cell>
          <cell r="Y359" t="str">
            <v xml:space="preserve"> 6212-00-011</v>
          </cell>
          <cell r="Z359" t="str">
            <v>Biaya Sewa Rumah</v>
          </cell>
          <cell r="AA359">
            <v>0</v>
          </cell>
          <cell r="AC359" t="str">
            <v xml:space="preserve"> 6212-00-011</v>
          </cell>
          <cell r="AD359" t="str">
            <v>Biaya Sewa Rumah</v>
          </cell>
          <cell r="AE359">
            <v>0</v>
          </cell>
        </row>
        <row r="360">
          <cell r="B360" t="str">
            <v xml:space="preserve"> 2240-00-010</v>
          </cell>
          <cell r="C360" t="str">
            <v>Hutang Ke Pemegang Saham</v>
          </cell>
          <cell r="D360">
            <v>-780824750</v>
          </cell>
          <cell r="E360">
            <v>87600000</v>
          </cell>
          <cell r="F360">
            <v>-87600000</v>
          </cell>
          <cell r="G360">
            <v>-78750000</v>
          </cell>
          <cell r="H360">
            <v>-26250000</v>
          </cell>
          <cell r="I360">
            <v>-26250000</v>
          </cell>
          <cell r="J360">
            <v>-153900000</v>
          </cell>
          <cell r="K360">
            <v>-52500000</v>
          </cell>
          <cell r="M360" t="str">
            <v xml:space="preserve"> 6212-00-012</v>
          </cell>
          <cell r="N360" t="str">
            <v>Biaya Sewa Kantor</v>
          </cell>
          <cell r="O360">
            <v>0</v>
          </cell>
          <cell r="Q360" t="str">
            <v xml:space="preserve"> 6212-00-012</v>
          </cell>
          <cell r="R360" t="str">
            <v>Biaya Sewa Kantor</v>
          </cell>
          <cell r="S360">
            <v>0</v>
          </cell>
          <cell r="U360" t="str">
            <v xml:space="preserve"> 6212-00-012</v>
          </cell>
          <cell r="V360" t="str">
            <v>Biaya Sewa Kantor</v>
          </cell>
          <cell r="W360">
            <v>0</v>
          </cell>
          <cell r="Y360" t="str">
            <v xml:space="preserve"> 6212-00-012</v>
          </cell>
          <cell r="Z360" t="str">
            <v>Biaya Sewa Kantor</v>
          </cell>
          <cell r="AA360">
            <v>0</v>
          </cell>
          <cell r="AC360" t="str">
            <v xml:space="preserve"> 6212-00-012</v>
          </cell>
          <cell r="AD360" t="str">
            <v>Biaya Sewa Kantor</v>
          </cell>
          <cell r="AE360">
            <v>0</v>
          </cell>
        </row>
        <row r="361">
          <cell r="B361" t="str">
            <v xml:space="preserve"> 2250-00-010</v>
          </cell>
          <cell r="C361" t="str">
            <v>Hutang Ke Head Office</v>
          </cell>
          <cell r="D361">
            <v>39132371098.775406</v>
          </cell>
          <cell r="E361">
            <v>1700210638</v>
          </cell>
          <cell r="F361">
            <v>1429720979.7887499</v>
          </cell>
          <cell r="G361">
            <v>3968549641.8943748</v>
          </cell>
          <cell r="H361">
            <v>2199602548.8943748</v>
          </cell>
          <cell r="I361">
            <v>2703260136.9510417</v>
          </cell>
          <cell r="J361">
            <v>3290931921.271461</v>
          </cell>
          <cell r="K361">
            <v>2709354886.0987501</v>
          </cell>
          <cell r="M361" t="str">
            <v xml:space="preserve"> 6212-00-013</v>
          </cell>
          <cell r="N361" t="str">
            <v>Biaya Sewa Lain-lain</v>
          </cell>
          <cell r="O361">
            <v>0</v>
          </cell>
          <cell r="Q361" t="str">
            <v xml:space="preserve"> 6212-00-013</v>
          </cell>
          <cell r="R361" t="str">
            <v>Biaya Sewa Lain-lain</v>
          </cell>
          <cell r="S361">
            <v>0</v>
          </cell>
          <cell r="U361" t="str">
            <v xml:space="preserve"> 6212-00-013</v>
          </cell>
          <cell r="V361" t="str">
            <v>Biaya Sewa Lain-lain</v>
          </cell>
          <cell r="W361">
            <v>0</v>
          </cell>
          <cell r="Y361" t="str">
            <v xml:space="preserve"> 6212-00-013</v>
          </cell>
          <cell r="Z361" t="str">
            <v>Biaya Sewa Lain-lain</v>
          </cell>
          <cell r="AA361">
            <v>0</v>
          </cell>
          <cell r="AC361" t="str">
            <v xml:space="preserve"> 6212-00-013</v>
          </cell>
          <cell r="AD361" t="str">
            <v>Biaya Sewa Lain-lain</v>
          </cell>
          <cell r="AE361">
            <v>0</v>
          </cell>
        </row>
        <row r="362">
          <cell r="B362" t="str">
            <v xml:space="preserve"> 2250-00-011</v>
          </cell>
          <cell r="C362" t="str">
            <v>Hutang Ke PT TBSM</v>
          </cell>
          <cell r="D362">
            <v>0</v>
          </cell>
          <cell r="E362">
            <v>0</v>
          </cell>
          <cell r="F362">
            <v>0</v>
          </cell>
          <cell r="G362">
            <v>0</v>
          </cell>
          <cell r="H362">
            <v>0</v>
          </cell>
          <cell r="I362">
            <v>0</v>
          </cell>
          <cell r="J362">
            <v>0</v>
          </cell>
          <cell r="K362">
            <v>0</v>
          </cell>
          <cell r="M362" t="str">
            <v xml:space="preserve"> 6214-00-010</v>
          </cell>
          <cell r="N362" t="str">
            <v>Biaya Listrik - Perumahan</v>
          </cell>
          <cell r="O362">
            <v>0</v>
          </cell>
          <cell r="Q362" t="str">
            <v xml:space="preserve"> 6214-00-010</v>
          </cell>
          <cell r="R362" t="str">
            <v>Biaya Listrik - Perumahan</v>
          </cell>
          <cell r="S362">
            <v>0</v>
          </cell>
          <cell r="U362" t="str">
            <v xml:space="preserve"> 6214-00-010</v>
          </cell>
          <cell r="V362" t="str">
            <v>Biaya Listrik - Perumahan</v>
          </cell>
          <cell r="W362">
            <v>0</v>
          </cell>
          <cell r="Y362" t="str">
            <v xml:space="preserve"> 6214-00-010</v>
          </cell>
          <cell r="Z362" t="str">
            <v>Biaya Listrik - Perumahan</v>
          </cell>
          <cell r="AA362">
            <v>0</v>
          </cell>
          <cell r="AC362" t="str">
            <v xml:space="preserve"> 6214-00-010</v>
          </cell>
          <cell r="AD362" t="str">
            <v>Biaya Listrik - Perumahan</v>
          </cell>
          <cell r="AE362">
            <v>0</v>
          </cell>
        </row>
        <row r="363">
          <cell r="B363" t="str">
            <v xml:space="preserve"> 3100-00-010</v>
          </cell>
          <cell r="C363" t="str">
            <v>Modal Saham</v>
          </cell>
          <cell r="D363">
            <v>-5000000000</v>
          </cell>
          <cell r="E363">
            <v>0</v>
          </cell>
          <cell r="F363">
            <v>0</v>
          </cell>
          <cell r="G363">
            <v>0</v>
          </cell>
          <cell r="H363">
            <v>0</v>
          </cell>
          <cell r="I363">
            <v>0</v>
          </cell>
          <cell r="J363">
            <v>0</v>
          </cell>
          <cell r="K363">
            <v>-15000000000</v>
          </cell>
          <cell r="M363" t="str">
            <v xml:space="preserve"> 6214-00-011</v>
          </cell>
          <cell r="N363" t="str">
            <v>Biaya Air - Perumahan</v>
          </cell>
          <cell r="O363">
            <v>0</v>
          </cell>
          <cell r="Q363" t="str">
            <v xml:space="preserve"> 6214-00-011</v>
          </cell>
          <cell r="R363" t="str">
            <v>Biaya Air - Perumahan</v>
          </cell>
          <cell r="S363">
            <v>0</v>
          </cell>
          <cell r="U363" t="str">
            <v xml:space="preserve"> 6214-00-011</v>
          </cell>
          <cell r="V363" t="str">
            <v>Biaya Air - Perumahan</v>
          </cell>
          <cell r="W363">
            <v>0</v>
          </cell>
          <cell r="Y363" t="str">
            <v xml:space="preserve"> 6214-00-011</v>
          </cell>
          <cell r="Z363" t="str">
            <v>Biaya Air - Perumahan</v>
          </cell>
          <cell r="AA363">
            <v>0</v>
          </cell>
          <cell r="AC363" t="str">
            <v xml:space="preserve"> 6214-00-011</v>
          </cell>
          <cell r="AD363" t="str">
            <v>Biaya Air - Perumahan</v>
          </cell>
          <cell r="AE363">
            <v>0</v>
          </cell>
        </row>
        <row r="364">
          <cell r="B364" t="str">
            <v xml:space="preserve"> 3200-00-010</v>
          </cell>
          <cell r="C364" t="str">
            <v>Laba di Tahan</v>
          </cell>
          <cell r="D364">
            <v>2915160059</v>
          </cell>
          <cell r="E364">
            <v>0</v>
          </cell>
          <cell r="F364">
            <v>0</v>
          </cell>
          <cell r="G364">
            <v>0</v>
          </cell>
          <cell r="H364">
            <v>0</v>
          </cell>
          <cell r="I364">
            <v>0</v>
          </cell>
          <cell r="J364">
            <v>0</v>
          </cell>
          <cell r="K364">
            <v>0</v>
          </cell>
          <cell r="M364" t="str">
            <v xml:space="preserve"> 6214-00-012</v>
          </cell>
          <cell r="N364" t="str">
            <v>Biaya Air - Kantor</v>
          </cell>
          <cell r="O364">
            <v>0</v>
          </cell>
          <cell r="Q364" t="str">
            <v xml:space="preserve"> 6214-00-012</v>
          </cell>
          <cell r="R364" t="str">
            <v>Biaya Air - Kantor</v>
          </cell>
          <cell r="S364">
            <v>0</v>
          </cell>
          <cell r="U364" t="str">
            <v xml:space="preserve"> 6214-00-012</v>
          </cell>
          <cell r="V364" t="str">
            <v>Biaya Air - Kantor</v>
          </cell>
          <cell r="W364">
            <v>0</v>
          </cell>
          <cell r="Y364" t="str">
            <v xml:space="preserve"> 6214-00-012</v>
          </cell>
          <cell r="Z364" t="str">
            <v>Biaya Air - Kantor</v>
          </cell>
          <cell r="AA364">
            <v>0</v>
          </cell>
          <cell r="AC364" t="str">
            <v xml:space="preserve"> 6214-00-012</v>
          </cell>
          <cell r="AD364" t="str">
            <v>Biaya Air - Kantor</v>
          </cell>
          <cell r="AE364">
            <v>0</v>
          </cell>
        </row>
        <row r="365">
          <cell r="B365" t="str">
            <v xml:space="preserve"> 3300-00-011</v>
          </cell>
          <cell r="C365" t="str">
            <v>Laba di tahan tahun Berjalan</v>
          </cell>
          <cell r="D365">
            <v>13420400241.866667</v>
          </cell>
          <cell r="E365">
            <v>2974820804.878511</v>
          </cell>
          <cell r="F365">
            <v>4390645942.2027063</v>
          </cell>
          <cell r="G365">
            <v>-1939557380.1761999</v>
          </cell>
          <cell r="H365">
            <v>-5693510869.8835487</v>
          </cell>
          <cell r="I365">
            <v>-2363200429.2054648</v>
          </cell>
          <cell r="J365">
            <v>226539169.74218929</v>
          </cell>
          <cell r="K365">
            <v>-1607225332.6075718</v>
          </cell>
          <cell r="M365" t="str">
            <v xml:space="preserve"> 6214-00-013</v>
          </cell>
          <cell r="N365" t="str">
            <v>Biaya Kantor - Kantor</v>
          </cell>
          <cell r="O365">
            <v>0</v>
          </cell>
          <cell r="Q365" t="str">
            <v xml:space="preserve"> 6214-00-013</v>
          </cell>
          <cell r="R365" t="str">
            <v>Biaya Kantor - Kantor</v>
          </cell>
          <cell r="S365">
            <v>0</v>
          </cell>
          <cell r="U365" t="str">
            <v xml:space="preserve"> 6214-00-013</v>
          </cell>
          <cell r="V365" t="str">
            <v>Biaya Kantor - Kantor</v>
          </cell>
          <cell r="W365">
            <v>0</v>
          </cell>
          <cell r="Y365" t="str">
            <v xml:space="preserve"> 6214-00-013</v>
          </cell>
          <cell r="Z365" t="str">
            <v>Biaya Kantor - Kantor</v>
          </cell>
          <cell r="AA365">
            <v>0</v>
          </cell>
          <cell r="AC365" t="str">
            <v xml:space="preserve"> 6214-00-013</v>
          </cell>
          <cell r="AD365" t="str">
            <v>Biaya Kantor - Kantor</v>
          </cell>
          <cell r="AE365">
            <v>2500000</v>
          </cell>
        </row>
        <row r="366">
          <cell r="B366" t="str">
            <v xml:space="preserve"> 3400-00-012</v>
          </cell>
          <cell r="C366" t="str">
            <v>Penyeimbang Neraca</v>
          </cell>
          <cell r="D366">
            <v>0</v>
          </cell>
          <cell r="E366">
            <v>0</v>
          </cell>
          <cell r="F366">
            <v>0</v>
          </cell>
          <cell r="G366">
            <v>0</v>
          </cell>
          <cell r="H366">
            <v>0</v>
          </cell>
          <cell r="I366">
            <v>0</v>
          </cell>
          <cell r="J366">
            <v>0</v>
          </cell>
          <cell r="K366">
            <v>0</v>
          </cell>
          <cell r="M366" t="str">
            <v xml:space="preserve"> 6220-00-101</v>
          </cell>
          <cell r="N366" t="str">
            <v>Akomodasi Perjalanan</v>
          </cell>
          <cell r="O366">
            <v>6760249.5</v>
          </cell>
          <cell r="Q366" t="str">
            <v xml:space="preserve"> 6220-00-101</v>
          </cell>
          <cell r="R366" t="str">
            <v>Akomodasi Perjalanan</v>
          </cell>
          <cell r="S366">
            <v>12578400</v>
          </cell>
          <cell r="U366" t="str">
            <v xml:space="preserve"> 6220-00-101</v>
          </cell>
          <cell r="V366" t="str">
            <v>Akomodasi Perjalanan</v>
          </cell>
          <cell r="W366">
            <v>9946391</v>
          </cell>
          <cell r="Y366" t="str">
            <v xml:space="preserve"> 6220-00-101</v>
          </cell>
          <cell r="Z366" t="str">
            <v>Akomodasi Perjalanan</v>
          </cell>
          <cell r="AA366">
            <v>18134695</v>
          </cell>
          <cell r="AC366" t="str">
            <v xml:space="preserve"> 6220-00-101</v>
          </cell>
          <cell r="AD366" t="str">
            <v>Akomodasi Perjalanan</v>
          </cell>
          <cell r="AE366">
            <v>48383279</v>
          </cell>
        </row>
        <row r="367">
          <cell r="B367" t="str">
            <v xml:space="preserve"> 4100-00-010</v>
          </cell>
          <cell r="C367" t="str">
            <v>Penjualan - Crude Palm Oil</v>
          </cell>
          <cell r="D367">
            <v>0</v>
          </cell>
          <cell r="E367">
            <v>0</v>
          </cell>
          <cell r="F367">
            <v>0</v>
          </cell>
          <cell r="G367">
            <v>0</v>
          </cell>
          <cell r="H367">
            <v>0</v>
          </cell>
          <cell r="I367">
            <v>0</v>
          </cell>
          <cell r="J367">
            <v>0</v>
          </cell>
          <cell r="K367">
            <v>0</v>
          </cell>
          <cell r="M367" t="str">
            <v xml:space="preserve"> 6220-00-102</v>
          </cell>
          <cell r="N367" t="str">
            <v>Biaya Ticket</v>
          </cell>
          <cell r="O367">
            <v>10379980</v>
          </cell>
          <cell r="Q367" t="str">
            <v xml:space="preserve"> 6220-00-102</v>
          </cell>
          <cell r="R367" t="str">
            <v>Biaya Ticket</v>
          </cell>
          <cell r="S367">
            <v>14414850</v>
          </cell>
          <cell r="U367" t="str">
            <v xml:space="preserve"> 6220-00-102</v>
          </cell>
          <cell r="V367" t="str">
            <v>Biaya Ticket</v>
          </cell>
          <cell r="W367">
            <v>21770290.5</v>
          </cell>
          <cell r="Y367" t="str">
            <v xml:space="preserve"> 6220-00-102</v>
          </cell>
          <cell r="Z367" t="str">
            <v>Biaya Ticket</v>
          </cell>
          <cell r="AA367">
            <v>7622050</v>
          </cell>
          <cell r="AC367" t="str">
            <v xml:space="preserve"> 6220-00-102</v>
          </cell>
          <cell r="AD367" t="str">
            <v>Biaya Ticket</v>
          </cell>
          <cell r="AE367">
            <v>18617400</v>
          </cell>
        </row>
        <row r="368">
          <cell r="B368" t="str">
            <v xml:space="preserve"> 4200-00-010</v>
          </cell>
          <cell r="C368" t="str">
            <v>Penjualan - Palm Kernel</v>
          </cell>
          <cell r="D368">
            <v>0</v>
          </cell>
          <cell r="E368">
            <v>0</v>
          </cell>
          <cell r="F368">
            <v>0</v>
          </cell>
          <cell r="G368">
            <v>0</v>
          </cell>
          <cell r="H368">
            <v>0</v>
          </cell>
          <cell r="I368">
            <v>0</v>
          </cell>
          <cell r="J368">
            <v>0</v>
          </cell>
          <cell r="K368">
            <v>0</v>
          </cell>
          <cell r="M368" t="str">
            <v xml:space="preserve"> 6220-00-103</v>
          </cell>
          <cell r="N368" t="str">
            <v>Biaya Bahan Bakar Mobil</v>
          </cell>
          <cell r="O368">
            <v>1283834</v>
          </cell>
          <cell r="Q368" t="str">
            <v xml:space="preserve"> 6220-00-103</v>
          </cell>
          <cell r="R368" t="str">
            <v>Biaya Bahan Bakar Mobil</v>
          </cell>
          <cell r="S368">
            <v>157305</v>
          </cell>
          <cell r="U368" t="str">
            <v xml:space="preserve"> 6220-00-103</v>
          </cell>
          <cell r="V368" t="str">
            <v>Biaya Bahan Bakar Mobil</v>
          </cell>
          <cell r="W368">
            <v>946498</v>
          </cell>
          <cell r="Y368" t="str">
            <v xml:space="preserve"> 6220-00-103</v>
          </cell>
          <cell r="Z368" t="str">
            <v>Biaya Bahan Bakar Mobil</v>
          </cell>
          <cell r="AA368">
            <v>547350</v>
          </cell>
          <cell r="AC368" t="str">
            <v xml:space="preserve"> 6220-00-103</v>
          </cell>
          <cell r="AD368" t="str">
            <v>Biaya Bahan Bakar Mobil</v>
          </cell>
          <cell r="AE368">
            <v>350010</v>
          </cell>
        </row>
        <row r="369">
          <cell r="B369" t="str">
            <v xml:space="preserve"> 4300-00-010</v>
          </cell>
          <cell r="C369" t="str">
            <v>Penjualan - TBS</v>
          </cell>
          <cell r="D369">
            <v>0</v>
          </cell>
          <cell r="E369">
            <v>0</v>
          </cell>
          <cell r="F369">
            <v>0</v>
          </cell>
          <cell r="G369">
            <v>0</v>
          </cell>
          <cell r="H369">
            <v>0</v>
          </cell>
          <cell r="I369">
            <v>0</v>
          </cell>
          <cell r="J369">
            <v>0</v>
          </cell>
          <cell r="K369">
            <v>0</v>
          </cell>
          <cell r="M369" t="str">
            <v xml:space="preserve"> 6220-00-104</v>
          </cell>
          <cell r="N369" t="str">
            <v>Biaya Mobil Lain-lain</v>
          </cell>
          <cell r="O369">
            <v>95000</v>
          </cell>
          <cell r="Q369" t="str">
            <v xml:space="preserve"> 6220-00-104</v>
          </cell>
          <cell r="R369" t="str">
            <v>Biaya Mobil Lain-lain</v>
          </cell>
          <cell r="S369">
            <v>212000</v>
          </cell>
          <cell r="U369" t="str">
            <v xml:space="preserve"> 6220-00-104</v>
          </cell>
          <cell r="V369" t="str">
            <v>Biaya Mobil Lain-lain</v>
          </cell>
          <cell r="W369">
            <v>73000</v>
          </cell>
          <cell r="Y369" t="str">
            <v xml:space="preserve"> 6220-00-104</v>
          </cell>
          <cell r="Z369" t="str">
            <v>Biaya Mobil Lain-lain</v>
          </cell>
          <cell r="AA369">
            <v>77000</v>
          </cell>
          <cell r="AC369" t="str">
            <v xml:space="preserve"> 6220-00-104</v>
          </cell>
          <cell r="AD369" t="str">
            <v>Biaya Mobil Lain-lain</v>
          </cell>
          <cell r="AE369">
            <v>0</v>
          </cell>
        </row>
        <row r="370">
          <cell r="B370" t="str">
            <v xml:space="preserve"> 4400-00-010</v>
          </cell>
          <cell r="C370" t="str">
            <v>Pendapatan Operasional Lainnya</v>
          </cell>
          <cell r="D370">
            <v>0</v>
          </cell>
          <cell r="E370">
            <v>0</v>
          </cell>
          <cell r="F370">
            <v>0</v>
          </cell>
          <cell r="G370">
            <v>0</v>
          </cell>
          <cell r="H370">
            <v>0</v>
          </cell>
          <cell r="I370">
            <v>0</v>
          </cell>
          <cell r="J370">
            <v>0</v>
          </cell>
          <cell r="K370">
            <v>0</v>
          </cell>
          <cell r="M370" t="str">
            <v xml:space="preserve"> 6220-00-105</v>
          </cell>
          <cell r="N370" t="str">
            <v>Biaya Perjalanan dinas Lainnya</v>
          </cell>
          <cell r="O370">
            <v>1040866</v>
          </cell>
          <cell r="Q370" t="str">
            <v xml:space="preserve"> 6220-00-105</v>
          </cell>
          <cell r="R370" t="str">
            <v>Biaya Perjalanan dinas Lainnya</v>
          </cell>
          <cell r="S370">
            <v>646000</v>
          </cell>
          <cell r="U370" t="str">
            <v xml:space="preserve"> 6220-00-105</v>
          </cell>
          <cell r="V370" t="str">
            <v>Biaya Perjalanan dinas Lainnya</v>
          </cell>
          <cell r="W370">
            <v>567547</v>
          </cell>
          <cell r="Y370" t="str">
            <v xml:space="preserve"> 6220-00-105</v>
          </cell>
          <cell r="Z370" t="str">
            <v>Biaya Perjalanan dinas Lainnya</v>
          </cell>
          <cell r="AA370">
            <v>955550</v>
          </cell>
          <cell r="AC370" t="str">
            <v xml:space="preserve"> 6220-00-105</v>
          </cell>
          <cell r="AD370" t="str">
            <v>Biaya Perjalanan dinas Lainnya</v>
          </cell>
          <cell r="AE370">
            <v>0</v>
          </cell>
        </row>
        <row r="371">
          <cell r="B371" t="str">
            <v xml:space="preserve"> 5110-00-010</v>
          </cell>
          <cell r="C371" t="str">
            <v>Stock Awal - Crude Palm Oil</v>
          </cell>
          <cell r="D371">
            <v>0</v>
          </cell>
          <cell r="E371">
            <v>0</v>
          </cell>
          <cell r="F371">
            <v>0</v>
          </cell>
          <cell r="G371">
            <v>0</v>
          </cell>
          <cell r="H371">
            <v>0</v>
          </cell>
          <cell r="I371">
            <v>0</v>
          </cell>
          <cell r="J371">
            <v>0</v>
          </cell>
          <cell r="K371">
            <v>0</v>
          </cell>
          <cell r="M371" t="str">
            <v xml:space="preserve"> 6220-00-106</v>
          </cell>
          <cell r="N371" t="str">
            <v>Biaya sewa Kendaraan</v>
          </cell>
          <cell r="O371">
            <v>0</v>
          </cell>
          <cell r="Q371" t="str">
            <v xml:space="preserve"> 6220-00-106</v>
          </cell>
          <cell r="R371" t="str">
            <v>Biaya sewa Kendaraan</v>
          </cell>
          <cell r="S371">
            <v>0</v>
          </cell>
          <cell r="U371" t="str">
            <v xml:space="preserve"> 6220-00-106</v>
          </cell>
          <cell r="V371" t="str">
            <v>Biaya sewa Kendaraan</v>
          </cell>
          <cell r="W371">
            <v>0</v>
          </cell>
          <cell r="Y371" t="str">
            <v xml:space="preserve"> 6220-00-106</v>
          </cell>
          <cell r="Z371" t="str">
            <v>Biaya sewa Kendaraan</v>
          </cell>
          <cell r="AA371">
            <v>0</v>
          </cell>
          <cell r="AC371" t="str">
            <v xml:space="preserve"> 6220-00-106</v>
          </cell>
          <cell r="AD371" t="str">
            <v>Biaya sewa Kendaraan</v>
          </cell>
          <cell r="AE371">
            <v>0</v>
          </cell>
        </row>
        <row r="372">
          <cell r="B372" t="str">
            <v xml:space="preserve"> 5120-00-010</v>
          </cell>
          <cell r="C372" t="str">
            <v>Stock Awal - Palm Kernel</v>
          </cell>
          <cell r="D372">
            <v>0</v>
          </cell>
          <cell r="E372">
            <v>0</v>
          </cell>
          <cell r="F372">
            <v>0</v>
          </cell>
          <cell r="G372">
            <v>0</v>
          </cell>
          <cell r="H372">
            <v>0</v>
          </cell>
          <cell r="I372">
            <v>0</v>
          </cell>
          <cell r="J372">
            <v>0</v>
          </cell>
          <cell r="K372">
            <v>0</v>
          </cell>
          <cell r="M372" t="str">
            <v xml:space="preserve"> 6220-00-107</v>
          </cell>
          <cell r="N372" t="str">
            <v>Biaya Transportasi Lain-lain</v>
          </cell>
          <cell r="O372">
            <v>50000</v>
          </cell>
          <cell r="Q372" t="str">
            <v xml:space="preserve"> 6220-00-107</v>
          </cell>
          <cell r="R372" t="str">
            <v>Biaya Transportasi Lain-lain</v>
          </cell>
          <cell r="S372">
            <v>0</v>
          </cell>
          <cell r="U372" t="str">
            <v xml:space="preserve"> 6220-00-107</v>
          </cell>
          <cell r="V372" t="str">
            <v>Biaya Transportasi Lain-lain</v>
          </cell>
          <cell r="W372">
            <v>2085000</v>
          </cell>
          <cell r="Y372" t="str">
            <v xml:space="preserve"> 6220-00-107</v>
          </cell>
          <cell r="Z372" t="str">
            <v>Biaya Transportasi Lain-lain</v>
          </cell>
          <cell r="AA372">
            <v>1480000</v>
          </cell>
          <cell r="AC372" t="str">
            <v xml:space="preserve"> 6220-00-107</v>
          </cell>
          <cell r="AD372" t="str">
            <v>Biaya Transportasi Lain-lain</v>
          </cell>
          <cell r="AE372">
            <v>1216000</v>
          </cell>
        </row>
        <row r="373">
          <cell r="B373" t="str">
            <v xml:space="preserve"> 5130-00-010</v>
          </cell>
          <cell r="C373" t="str">
            <v>Stock Awal - TBS</v>
          </cell>
          <cell r="D373">
            <v>0</v>
          </cell>
          <cell r="E373">
            <v>0</v>
          </cell>
          <cell r="F373">
            <v>0</v>
          </cell>
          <cell r="G373">
            <v>0</v>
          </cell>
          <cell r="H373">
            <v>0</v>
          </cell>
          <cell r="I373">
            <v>0</v>
          </cell>
          <cell r="J373">
            <v>0</v>
          </cell>
          <cell r="K373">
            <v>0</v>
          </cell>
          <cell r="M373" t="str">
            <v xml:space="preserve"> 6230-00-010</v>
          </cell>
          <cell r="N373" t="str">
            <v>Perbaikan &amp; Perawatan Bangunan</v>
          </cell>
          <cell r="O373">
            <v>0</v>
          </cell>
          <cell r="Q373" t="str">
            <v xml:space="preserve"> 6230-00-010</v>
          </cell>
          <cell r="R373" t="str">
            <v>Perbaikan &amp; Perawatan Bangunan</v>
          </cell>
          <cell r="S373">
            <v>0</v>
          </cell>
          <cell r="U373" t="str">
            <v xml:space="preserve"> 6230-00-010</v>
          </cell>
          <cell r="V373" t="str">
            <v>Perbaikan &amp; Perawatan Bangunan</v>
          </cell>
          <cell r="W373">
            <v>0</v>
          </cell>
          <cell r="Y373" t="str">
            <v xml:space="preserve"> 6230-00-010</v>
          </cell>
          <cell r="Z373" t="str">
            <v>Perbaikan &amp; Perawatan Bangunan</v>
          </cell>
          <cell r="AA373">
            <v>0</v>
          </cell>
          <cell r="AC373" t="str">
            <v xml:space="preserve"> 6230-00-010</v>
          </cell>
          <cell r="AD373" t="str">
            <v>Perbaikan &amp; Perawatan Bangunan</v>
          </cell>
          <cell r="AE373">
            <v>0</v>
          </cell>
        </row>
        <row r="374">
          <cell r="B374" t="str">
            <v xml:space="preserve"> 5200-00-010</v>
          </cell>
          <cell r="C374" t="str">
            <v>Pembelian TBS Luar</v>
          </cell>
          <cell r="D374">
            <v>0</v>
          </cell>
          <cell r="E374">
            <v>0</v>
          </cell>
          <cell r="F374">
            <v>0</v>
          </cell>
          <cell r="G374">
            <v>0</v>
          </cell>
          <cell r="H374">
            <v>0</v>
          </cell>
          <cell r="I374">
            <v>0</v>
          </cell>
          <cell r="J374">
            <v>0</v>
          </cell>
          <cell r="K374">
            <v>0</v>
          </cell>
          <cell r="M374" t="str">
            <v xml:space="preserve"> 6230-00-011</v>
          </cell>
          <cell r="N374" t="str">
            <v>Perbaikan &amp; Perawatan Perumahan</v>
          </cell>
          <cell r="O374">
            <v>0</v>
          </cell>
          <cell r="Q374" t="str">
            <v xml:space="preserve"> 6230-00-011</v>
          </cell>
          <cell r="R374" t="str">
            <v>Perbaikan &amp; Perawatan Perumahan</v>
          </cell>
          <cell r="S374">
            <v>0</v>
          </cell>
          <cell r="U374" t="str">
            <v xml:space="preserve"> 6230-00-011</v>
          </cell>
          <cell r="V374" t="str">
            <v>Perbaikan &amp; Perawatan Perumahan</v>
          </cell>
          <cell r="W374">
            <v>0</v>
          </cell>
          <cell r="Y374" t="str">
            <v xml:space="preserve"> 6230-00-011</v>
          </cell>
          <cell r="Z374" t="str">
            <v>Perbaikan &amp; Perawatan Perumahan</v>
          </cell>
          <cell r="AA374">
            <v>0</v>
          </cell>
          <cell r="AC374" t="str">
            <v xml:space="preserve"> 6230-00-011</v>
          </cell>
          <cell r="AD374" t="str">
            <v>Perbaikan &amp; Perawatan Perumahan</v>
          </cell>
          <cell r="AE374">
            <v>0</v>
          </cell>
        </row>
        <row r="375">
          <cell r="B375" t="str">
            <v xml:space="preserve"> 5301-08-010</v>
          </cell>
          <cell r="C375" t="str">
            <v>Perawatan Jalan Utama</v>
          </cell>
          <cell r="D375">
            <v>0</v>
          </cell>
          <cell r="E375">
            <v>0</v>
          </cell>
          <cell r="F375">
            <v>0</v>
          </cell>
          <cell r="G375">
            <v>0</v>
          </cell>
          <cell r="H375">
            <v>0</v>
          </cell>
          <cell r="I375">
            <v>0</v>
          </cell>
          <cell r="J375">
            <v>0</v>
          </cell>
          <cell r="K375">
            <v>0</v>
          </cell>
          <cell r="M375" t="str">
            <v xml:space="preserve"> 6230-00-012</v>
          </cell>
          <cell r="N375" t="str">
            <v>Perbaikan &amp; Perawatan Mesin-Mesin</v>
          </cell>
          <cell r="O375">
            <v>0</v>
          </cell>
          <cell r="Q375" t="str">
            <v xml:space="preserve"> 6230-00-012</v>
          </cell>
          <cell r="R375" t="str">
            <v>Perbaikan &amp; Perawatan Mesin-Mesin</v>
          </cell>
          <cell r="S375">
            <v>0</v>
          </cell>
          <cell r="U375" t="str">
            <v xml:space="preserve"> 6230-00-012</v>
          </cell>
          <cell r="V375" t="str">
            <v>Perbaikan &amp; Perawatan Mesin-Mesin</v>
          </cell>
          <cell r="W375">
            <v>0</v>
          </cell>
          <cell r="Y375" t="str">
            <v xml:space="preserve"> 6230-00-012</v>
          </cell>
          <cell r="Z375" t="str">
            <v>Perbaikan &amp; Perawatan Mesin-Mesin</v>
          </cell>
          <cell r="AA375">
            <v>0</v>
          </cell>
          <cell r="AC375" t="str">
            <v xml:space="preserve"> 6230-00-012</v>
          </cell>
          <cell r="AD375" t="str">
            <v>Perbaikan &amp; Perawatan Mesin-Mesin</v>
          </cell>
          <cell r="AE375">
            <v>0</v>
          </cell>
        </row>
        <row r="376">
          <cell r="B376" t="str">
            <v xml:space="preserve"> 5301-08-011</v>
          </cell>
          <cell r="C376" t="str">
            <v>Latrit Jalan Utama</v>
          </cell>
          <cell r="D376">
            <v>0</v>
          </cell>
          <cell r="E376">
            <v>0</v>
          </cell>
          <cell r="F376">
            <v>0</v>
          </cell>
          <cell r="G376">
            <v>0</v>
          </cell>
          <cell r="H376">
            <v>0</v>
          </cell>
          <cell r="I376">
            <v>0</v>
          </cell>
          <cell r="J376">
            <v>0</v>
          </cell>
          <cell r="K376">
            <v>0</v>
          </cell>
          <cell r="M376" t="str">
            <v xml:space="preserve"> 6230-00-013</v>
          </cell>
          <cell r="N376" t="str">
            <v>Perbaikan &amp; Perawatan Peralatan Kantor</v>
          </cell>
          <cell r="O376">
            <v>0</v>
          </cell>
          <cell r="Q376" t="str">
            <v xml:space="preserve"> 6230-00-013</v>
          </cell>
          <cell r="R376" t="str">
            <v>Perbaikan &amp; Perawatan Peralatan Kantor</v>
          </cell>
          <cell r="S376">
            <v>0</v>
          </cell>
          <cell r="U376" t="str">
            <v xml:space="preserve"> 6230-00-013</v>
          </cell>
          <cell r="V376" t="str">
            <v>Perbaikan &amp; Perawatan Peralatan Kantor</v>
          </cell>
          <cell r="W376">
            <v>0</v>
          </cell>
          <cell r="Y376" t="str">
            <v xml:space="preserve"> 6230-00-013</v>
          </cell>
          <cell r="Z376" t="str">
            <v>Perbaikan &amp; Perawatan Peralatan Kantor</v>
          </cell>
          <cell r="AA376">
            <v>0</v>
          </cell>
          <cell r="AC376" t="str">
            <v xml:space="preserve"> 6230-00-013</v>
          </cell>
          <cell r="AD376" t="str">
            <v>Perbaikan &amp; Perawatan Peralatan Kantor</v>
          </cell>
          <cell r="AE376">
            <v>0</v>
          </cell>
        </row>
        <row r="377">
          <cell r="B377" t="str">
            <v xml:space="preserve"> 5301-08-012</v>
          </cell>
          <cell r="C377" t="str">
            <v>Perawatan Jalan Koleksi</v>
          </cell>
          <cell r="D377">
            <v>0</v>
          </cell>
          <cell r="E377">
            <v>0</v>
          </cell>
          <cell r="F377">
            <v>0</v>
          </cell>
          <cell r="G377">
            <v>0</v>
          </cell>
          <cell r="H377">
            <v>0</v>
          </cell>
          <cell r="I377">
            <v>0</v>
          </cell>
          <cell r="J377">
            <v>0</v>
          </cell>
          <cell r="K377">
            <v>0</v>
          </cell>
          <cell r="M377" t="str">
            <v xml:space="preserve"> 6230-00-014</v>
          </cell>
          <cell r="N377" t="str">
            <v>Perbaikan &amp; Perawatan Perlengkp. Ktr</v>
          </cell>
          <cell r="O377">
            <v>0</v>
          </cell>
          <cell r="Q377" t="str">
            <v xml:space="preserve"> 6230-00-014</v>
          </cell>
          <cell r="R377" t="str">
            <v>Perbaikan &amp; Perawatan Perlengkp. Ktr</v>
          </cell>
          <cell r="S377">
            <v>0</v>
          </cell>
          <cell r="U377" t="str">
            <v xml:space="preserve"> 6230-00-014</v>
          </cell>
          <cell r="V377" t="str">
            <v>Perbaikan &amp; Perawatan Perlengkp. Ktr</v>
          </cell>
          <cell r="W377">
            <v>0</v>
          </cell>
          <cell r="Y377" t="str">
            <v xml:space="preserve"> 6230-00-014</v>
          </cell>
          <cell r="Z377" t="str">
            <v>Perbaikan &amp; Perawatan Perlengkp. Ktr</v>
          </cell>
          <cell r="AA377">
            <v>0</v>
          </cell>
          <cell r="AC377" t="str">
            <v xml:space="preserve"> 6230-00-014</v>
          </cell>
          <cell r="AD377" t="str">
            <v>Perbaikan &amp; Perawatan Perlengkp. Ktr</v>
          </cell>
          <cell r="AE377">
            <v>2045100</v>
          </cell>
        </row>
        <row r="378">
          <cell r="B378" t="str">
            <v xml:space="preserve"> 5301-08-013</v>
          </cell>
          <cell r="C378" t="str">
            <v>Latrit Jalan Koleksi</v>
          </cell>
          <cell r="D378">
            <v>0</v>
          </cell>
          <cell r="E378">
            <v>0</v>
          </cell>
          <cell r="F378">
            <v>0</v>
          </cell>
          <cell r="G378">
            <v>0</v>
          </cell>
          <cell r="H378">
            <v>0</v>
          </cell>
          <cell r="I378">
            <v>0</v>
          </cell>
          <cell r="J378">
            <v>0</v>
          </cell>
          <cell r="K378">
            <v>0</v>
          </cell>
          <cell r="M378" t="str">
            <v xml:space="preserve"> 6230-00-015</v>
          </cell>
          <cell r="N378" t="str">
            <v>Perbaikan &amp; Perawatan Kendaraan</v>
          </cell>
          <cell r="O378">
            <v>0</v>
          </cell>
          <cell r="Q378" t="str">
            <v xml:space="preserve"> 6230-00-015</v>
          </cell>
          <cell r="R378" t="str">
            <v>Perbaikan &amp; Perawatan Kendaraan</v>
          </cell>
          <cell r="S378">
            <v>0</v>
          </cell>
          <cell r="U378" t="str">
            <v xml:space="preserve"> 6230-00-015</v>
          </cell>
          <cell r="V378" t="str">
            <v>Perbaikan &amp; Perawatan Kendaraan</v>
          </cell>
          <cell r="W378">
            <v>0</v>
          </cell>
          <cell r="Y378" t="str">
            <v xml:space="preserve"> 6230-00-015</v>
          </cell>
          <cell r="Z378" t="str">
            <v>Perbaikan &amp; Perawatan Kendaraan</v>
          </cell>
          <cell r="AA378">
            <v>100000</v>
          </cell>
          <cell r="AC378" t="str">
            <v xml:space="preserve"> 6230-00-015</v>
          </cell>
          <cell r="AD378" t="str">
            <v>Perbaikan &amp; Perawatan Kendaraan</v>
          </cell>
          <cell r="AE378">
            <v>100000</v>
          </cell>
        </row>
        <row r="379">
          <cell r="B379" t="str">
            <v xml:space="preserve"> 5301-08-014</v>
          </cell>
          <cell r="C379" t="str">
            <v>Perawatan Jalan - Tenaga Kerja</v>
          </cell>
          <cell r="D379">
            <v>0</v>
          </cell>
          <cell r="E379">
            <v>0</v>
          </cell>
          <cell r="F379">
            <v>0</v>
          </cell>
          <cell r="G379">
            <v>0</v>
          </cell>
          <cell r="H379">
            <v>0</v>
          </cell>
          <cell r="I379">
            <v>0</v>
          </cell>
          <cell r="J379">
            <v>0</v>
          </cell>
          <cell r="K379">
            <v>0</v>
          </cell>
          <cell r="M379" t="str">
            <v xml:space="preserve"> 6230-00-016</v>
          </cell>
          <cell r="N379" t="str">
            <v>Perbaikan &amp; Perawatan Peralatan Kebun</v>
          </cell>
          <cell r="O379">
            <v>0</v>
          </cell>
          <cell r="Q379" t="str">
            <v xml:space="preserve"> 6230-00-016</v>
          </cell>
          <cell r="R379" t="str">
            <v>Perbaikan &amp; Perawatan Peralatan Kebun</v>
          </cell>
          <cell r="S379">
            <v>0</v>
          </cell>
          <cell r="U379" t="str">
            <v xml:space="preserve"> 6230-00-016</v>
          </cell>
          <cell r="V379" t="str">
            <v>Perbaikan &amp; Perawatan Peralatan Kebun</v>
          </cell>
          <cell r="W379">
            <v>0</v>
          </cell>
          <cell r="Y379" t="str">
            <v xml:space="preserve"> 6230-00-016</v>
          </cell>
          <cell r="Z379" t="str">
            <v>Perbaikan &amp; Perawatan Peralatan Kebun</v>
          </cell>
          <cell r="AA379">
            <v>0</v>
          </cell>
          <cell r="AC379" t="str">
            <v xml:space="preserve"> 6230-00-016</v>
          </cell>
          <cell r="AD379" t="str">
            <v>Perbaikan &amp; Perawatan Peralatan Kebun</v>
          </cell>
          <cell r="AE379">
            <v>0</v>
          </cell>
        </row>
        <row r="380">
          <cell r="B380" t="str">
            <v xml:space="preserve"> 5301-08-015</v>
          </cell>
          <cell r="C380" t="str">
            <v>Perawatan Jalan - Transportasi</v>
          </cell>
          <cell r="D380">
            <v>0</v>
          </cell>
          <cell r="E380">
            <v>0</v>
          </cell>
          <cell r="F380">
            <v>0</v>
          </cell>
          <cell r="G380">
            <v>0</v>
          </cell>
          <cell r="H380">
            <v>0</v>
          </cell>
          <cell r="I380">
            <v>0</v>
          </cell>
          <cell r="J380">
            <v>0</v>
          </cell>
          <cell r="K380">
            <v>0</v>
          </cell>
          <cell r="M380" t="str">
            <v xml:space="preserve"> 6230-00-017</v>
          </cell>
          <cell r="N380" t="str">
            <v>Perbaikan &amp; Perawatan Perlengkapan Perumahan</v>
          </cell>
          <cell r="O380">
            <v>0</v>
          </cell>
          <cell r="Q380" t="str">
            <v xml:space="preserve"> 6230-00-017</v>
          </cell>
          <cell r="R380" t="str">
            <v>Perbaikan &amp; Perawatan Perlengkapan Perumahan</v>
          </cell>
          <cell r="S380">
            <v>0</v>
          </cell>
          <cell r="U380" t="str">
            <v xml:space="preserve"> 6230-00-017</v>
          </cell>
          <cell r="V380" t="str">
            <v>Perbaikan &amp; Perawatan Perlengkapan Perumahan</v>
          </cell>
          <cell r="W380">
            <v>0</v>
          </cell>
          <cell r="Y380" t="str">
            <v xml:space="preserve"> 6230-00-017</v>
          </cell>
          <cell r="Z380" t="str">
            <v>Perbaikan &amp; Perawatan Perlengkapan Perumahan</v>
          </cell>
          <cell r="AA380">
            <v>0</v>
          </cell>
          <cell r="AC380" t="str">
            <v xml:space="preserve"> 6230-00-017</v>
          </cell>
          <cell r="AD380" t="str">
            <v>Perbaikan &amp; Perawatan Perlengkapan Perumahan</v>
          </cell>
          <cell r="AE380">
            <v>0</v>
          </cell>
        </row>
        <row r="381">
          <cell r="B381" t="str">
            <v xml:space="preserve"> 5302-08-010</v>
          </cell>
          <cell r="C381" t="str">
            <v>Pembuatan Jembatan</v>
          </cell>
          <cell r="D381">
            <v>0</v>
          </cell>
          <cell r="E381">
            <v>0</v>
          </cell>
          <cell r="F381">
            <v>0</v>
          </cell>
          <cell r="G381">
            <v>0</v>
          </cell>
          <cell r="H381">
            <v>0</v>
          </cell>
          <cell r="I381">
            <v>0</v>
          </cell>
          <cell r="J381">
            <v>0</v>
          </cell>
          <cell r="K381">
            <v>0</v>
          </cell>
          <cell r="M381" t="str">
            <v xml:space="preserve"> 6240-00-010</v>
          </cell>
          <cell r="N381" t="str">
            <v>Amortisasi</v>
          </cell>
          <cell r="O381">
            <v>0</v>
          </cell>
          <cell r="Q381" t="str">
            <v xml:space="preserve"> 6240-00-010</v>
          </cell>
          <cell r="R381" t="str">
            <v>Amortisasi</v>
          </cell>
          <cell r="S381">
            <v>0</v>
          </cell>
          <cell r="U381" t="str">
            <v xml:space="preserve"> 6240-00-010</v>
          </cell>
          <cell r="V381" t="str">
            <v>Amortisasi</v>
          </cell>
          <cell r="W381">
            <v>0</v>
          </cell>
          <cell r="Y381" t="str">
            <v xml:space="preserve"> 6240-00-010</v>
          </cell>
          <cell r="Z381" t="str">
            <v>Amortisasi</v>
          </cell>
          <cell r="AA381">
            <v>0</v>
          </cell>
          <cell r="AC381" t="str">
            <v xml:space="preserve"> 6240-00-010</v>
          </cell>
          <cell r="AD381" t="str">
            <v>Amortisasi</v>
          </cell>
          <cell r="AE381">
            <v>0</v>
          </cell>
        </row>
        <row r="382">
          <cell r="B382" t="str">
            <v xml:space="preserve"> 5302-08-011</v>
          </cell>
          <cell r="C382" t="str">
            <v>Perawatan Jembatan - Material</v>
          </cell>
          <cell r="D382">
            <v>0</v>
          </cell>
          <cell r="E382">
            <v>0</v>
          </cell>
          <cell r="F382">
            <v>0</v>
          </cell>
          <cell r="G382">
            <v>0</v>
          </cell>
          <cell r="H382">
            <v>0</v>
          </cell>
          <cell r="I382">
            <v>0</v>
          </cell>
          <cell r="J382">
            <v>0</v>
          </cell>
          <cell r="K382">
            <v>0</v>
          </cell>
          <cell r="M382" t="str">
            <v xml:space="preserve"> 6240-00-011</v>
          </cell>
          <cell r="N382" t="str">
            <v>Penyusutan Bangunan</v>
          </cell>
          <cell r="O382">
            <v>4770658.6500000004</v>
          </cell>
          <cell r="Q382" t="str">
            <v xml:space="preserve"> 6240-00-011</v>
          </cell>
          <cell r="R382" t="str">
            <v>Penyusutan Bangunan</v>
          </cell>
          <cell r="S382">
            <v>11437325.32</v>
          </cell>
          <cell r="U382" t="str">
            <v xml:space="preserve"> 6240-00-011</v>
          </cell>
          <cell r="V382" t="str">
            <v>Penyusutan Bangunan</v>
          </cell>
          <cell r="W382">
            <v>11516545</v>
          </cell>
          <cell r="Y382" t="str">
            <v xml:space="preserve"> 6240-00-011</v>
          </cell>
          <cell r="Z382" t="str">
            <v>Penyusutan Bangunan</v>
          </cell>
          <cell r="AA382">
            <v>11476935</v>
          </cell>
          <cell r="AC382" t="str">
            <v xml:space="preserve"> 6240-00-011</v>
          </cell>
          <cell r="AD382" t="str">
            <v>Penyusutan Bangunan</v>
          </cell>
          <cell r="AE382">
            <v>11476935</v>
          </cell>
        </row>
        <row r="383">
          <cell r="B383" t="str">
            <v xml:space="preserve"> 5302-08-012</v>
          </cell>
          <cell r="C383" t="str">
            <v>Perawatan Jembatan - Tenaga Kerja</v>
          </cell>
          <cell r="D383">
            <v>0</v>
          </cell>
          <cell r="E383">
            <v>0</v>
          </cell>
          <cell r="F383">
            <v>0</v>
          </cell>
          <cell r="G383">
            <v>0</v>
          </cell>
          <cell r="H383">
            <v>0</v>
          </cell>
          <cell r="I383">
            <v>0</v>
          </cell>
          <cell r="J383">
            <v>0</v>
          </cell>
          <cell r="K383">
            <v>0</v>
          </cell>
          <cell r="M383" t="str">
            <v xml:space="preserve"> 6240-00-012</v>
          </cell>
          <cell r="N383" t="str">
            <v>Penyusutan Mesin - Mesin</v>
          </cell>
          <cell r="O383">
            <v>3712876.25</v>
          </cell>
          <cell r="Q383" t="str">
            <v xml:space="preserve"> 6240-00-012</v>
          </cell>
          <cell r="R383" t="str">
            <v>Penyusutan Mesin - Mesin</v>
          </cell>
          <cell r="S383">
            <v>4039959.19</v>
          </cell>
          <cell r="U383" t="str">
            <v xml:space="preserve"> 6240-00-012</v>
          </cell>
          <cell r="V383" t="str">
            <v>Penyusutan Mesin - Mesin</v>
          </cell>
          <cell r="W383">
            <v>4101417</v>
          </cell>
          <cell r="Y383" t="str">
            <v xml:space="preserve"> 6240-00-012</v>
          </cell>
          <cell r="Z383" t="str">
            <v>Penyusutan Mesin - Mesin</v>
          </cell>
          <cell r="AA383">
            <v>4355584</v>
          </cell>
          <cell r="AC383" t="str">
            <v xml:space="preserve"> 6240-00-012</v>
          </cell>
          <cell r="AD383" t="str">
            <v>Penyusutan Mesin - Mesin</v>
          </cell>
          <cell r="AE383">
            <v>4563917</v>
          </cell>
        </row>
        <row r="384">
          <cell r="B384" t="str">
            <v xml:space="preserve"> 5302-08-013</v>
          </cell>
          <cell r="C384" t="str">
            <v>Perawatan Jembatan - Transportasi</v>
          </cell>
          <cell r="D384">
            <v>0</v>
          </cell>
          <cell r="E384">
            <v>0</v>
          </cell>
          <cell r="F384">
            <v>0</v>
          </cell>
          <cell r="G384">
            <v>0</v>
          </cell>
          <cell r="H384">
            <v>0</v>
          </cell>
          <cell r="I384">
            <v>0</v>
          </cell>
          <cell r="J384">
            <v>0</v>
          </cell>
          <cell r="K384">
            <v>0</v>
          </cell>
          <cell r="M384" t="str">
            <v xml:space="preserve"> 6240-00-013</v>
          </cell>
          <cell r="N384" t="str">
            <v>Penyusutan Peralatan Kantor</v>
          </cell>
          <cell r="O384">
            <v>5775197.8300000001</v>
          </cell>
          <cell r="Q384" t="str">
            <v xml:space="preserve"> 6240-00-013</v>
          </cell>
          <cell r="R384" t="str">
            <v>Penyusutan Peralatan Kantor</v>
          </cell>
          <cell r="S384">
            <v>6278050.5800000001</v>
          </cell>
          <cell r="U384" t="str">
            <v xml:space="preserve"> 6240-00-013</v>
          </cell>
          <cell r="V384" t="str">
            <v>Penyusutan Peralatan Kantor</v>
          </cell>
          <cell r="W384">
            <v>6348364</v>
          </cell>
          <cell r="Y384" t="str">
            <v xml:space="preserve"> 6240-00-013</v>
          </cell>
          <cell r="Z384" t="str">
            <v>Penyusutan Peralatan Kantor</v>
          </cell>
          <cell r="AA384">
            <v>6434822</v>
          </cell>
          <cell r="AC384" t="str">
            <v xml:space="preserve"> 6240-00-013</v>
          </cell>
          <cell r="AD384" t="str">
            <v>Penyusutan Peralatan Kantor</v>
          </cell>
          <cell r="AE384">
            <v>5909822</v>
          </cell>
        </row>
        <row r="385">
          <cell r="B385" t="str">
            <v xml:space="preserve"> 5303-08-010</v>
          </cell>
          <cell r="C385" t="str">
            <v>Pembuatan Gorong - Gorong</v>
          </cell>
          <cell r="D385">
            <v>0</v>
          </cell>
          <cell r="E385">
            <v>0</v>
          </cell>
          <cell r="F385">
            <v>0</v>
          </cell>
          <cell r="G385">
            <v>0</v>
          </cell>
          <cell r="H385">
            <v>0</v>
          </cell>
          <cell r="I385">
            <v>0</v>
          </cell>
          <cell r="J385">
            <v>0</v>
          </cell>
          <cell r="K385">
            <v>0</v>
          </cell>
          <cell r="M385" t="str">
            <v xml:space="preserve"> 6240-00-014</v>
          </cell>
          <cell r="N385" t="str">
            <v>Penyusutan Perlengkapan kantor</v>
          </cell>
          <cell r="O385">
            <v>1005187.5</v>
          </cell>
          <cell r="Q385" t="str">
            <v xml:space="preserve"> 6240-00-014</v>
          </cell>
          <cell r="R385" t="str">
            <v>Penyusutan Perlengkapan kantor</v>
          </cell>
          <cell r="S385">
            <v>1068000</v>
          </cell>
          <cell r="U385" t="str">
            <v xml:space="preserve"> 6240-00-014</v>
          </cell>
          <cell r="V385" t="str">
            <v>Penyusutan Perlengkapan kantor</v>
          </cell>
          <cell r="W385">
            <v>1068000</v>
          </cell>
          <cell r="Y385" t="str">
            <v xml:space="preserve"> 6240-00-014</v>
          </cell>
          <cell r="Z385" t="str">
            <v>Penyusutan Perlengkapan kantor</v>
          </cell>
          <cell r="AA385">
            <v>1449667</v>
          </cell>
          <cell r="AC385" t="str">
            <v xml:space="preserve"> 6240-00-014</v>
          </cell>
          <cell r="AD385" t="str">
            <v>Penyusutan Perlengkapan kantor</v>
          </cell>
          <cell r="AE385">
            <v>2106958</v>
          </cell>
        </row>
        <row r="386">
          <cell r="B386" t="str">
            <v xml:space="preserve"> 5303-08-011</v>
          </cell>
          <cell r="C386" t="str">
            <v>Perawatan Gorong  - Tenaga Kerja</v>
          </cell>
          <cell r="D386">
            <v>0</v>
          </cell>
          <cell r="E386">
            <v>0</v>
          </cell>
          <cell r="F386">
            <v>0</v>
          </cell>
          <cell r="G386">
            <v>0</v>
          </cell>
          <cell r="H386">
            <v>0</v>
          </cell>
          <cell r="I386">
            <v>0</v>
          </cell>
          <cell r="J386">
            <v>0</v>
          </cell>
          <cell r="K386">
            <v>0</v>
          </cell>
          <cell r="M386" t="str">
            <v xml:space="preserve"> 6240-00-015</v>
          </cell>
          <cell r="N386" t="str">
            <v>Penyusutan Kendaraan</v>
          </cell>
          <cell r="O386">
            <v>126814592.79000001</v>
          </cell>
          <cell r="Q386" t="str">
            <v xml:space="preserve"> 6240-00-015</v>
          </cell>
          <cell r="R386" t="str">
            <v>Penyusutan Kendaraan</v>
          </cell>
          <cell r="S386">
            <v>128487328.84</v>
          </cell>
          <cell r="U386" t="str">
            <v xml:space="preserve"> 6240-00-015</v>
          </cell>
          <cell r="V386" t="str">
            <v>Penyusutan Kendaraan</v>
          </cell>
          <cell r="W386">
            <v>128487329</v>
          </cell>
          <cell r="Y386" t="str">
            <v xml:space="preserve"> 6240-00-015</v>
          </cell>
          <cell r="Z386" t="str">
            <v>Penyusutan Kendaraan</v>
          </cell>
          <cell r="AA386">
            <v>137091496</v>
          </cell>
          <cell r="AC386" t="str">
            <v xml:space="preserve"> 6240-00-015</v>
          </cell>
          <cell r="AD386" t="str">
            <v>Penyusutan Kendaraan</v>
          </cell>
          <cell r="AE386">
            <v>173299866</v>
          </cell>
        </row>
        <row r="387">
          <cell r="B387" t="str">
            <v xml:space="preserve"> 5303-08-012</v>
          </cell>
          <cell r="C387" t="str">
            <v>Perawatan Gorong - Material</v>
          </cell>
          <cell r="D387">
            <v>0</v>
          </cell>
          <cell r="E387">
            <v>0</v>
          </cell>
          <cell r="F387">
            <v>0</v>
          </cell>
          <cell r="G387">
            <v>0</v>
          </cell>
          <cell r="H387">
            <v>0</v>
          </cell>
          <cell r="I387">
            <v>0</v>
          </cell>
          <cell r="J387">
            <v>0</v>
          </cell>
          <cell r="K387">
            <v>0</v>
          </cell>
          <cell r="M387" t="str">
            <v xml:space="preserve"> 6240-00-016</v>
          </cell>
          <cell r="N387" t="str">
            <v>Penyusutan Perlengkapan Perumahan</v>
          </cell>
          <cell r="O387">
            <v>1296579.17</v>
          </cell>
          <cell r="Q387" t="str">
            <v xml:space="preserve"> 6240-00-016</v>
          </cell>
          <cell r="R387" t="str">
            <v>Penyusutan Perlengkapan Perumahan</v>
          </cell>
          <cell r="S387">
            <v>1296580</v>
          </cell>
          <cell r="U387" t="str">
            <v xml:space="preserve"> 6240-00-016</v>
          </cell>
          <cell r="V387" t="str">
            <v>Penyusutan Perlengkapan Perumahan</v>
          </cell>
          <cell r="W387">
            <v>1583038</v>
          </cell>
          <cell r="Y387" t="str">
            <v xml:space="preserve"> 6240-00-016</v>
          </cell>
          <cell r="Z387" t="str">
            <v>Penyusutan Perlengkapan Perumahan</v>
          </cell>
          <cell r="AA387">
            <v>1973272</v>
          </cell>
          <cell r="AC387" t="str">
            <v xml:space="preserve"> 6240-00-016</v>
          </cell>
          <cell r="AD387" t="str">
            <v>Penyusutan Perlengkapan Perumahan</v>
          </cell>
          <cell r="AE387">
            <v>2087855</v>
          </cell>
        </row>
        <row r="388">
          <cell r="B388" t="str">
            <v xml:space="preserve"> 5303-08-013</v>
          </cell>
          <cell r="C388" t="str">
            <v>Perawatan Gorong - Transportasi</v>
          </cell>
          <cell r="D388">
            <v>0</v>
          </cell>
          <cell r="E388">
            <v>0</v>
          </cell>
          <cell r="F388">
            <v>0</v>
          </cell>
          <cell r="G388">
            <v>0</v>
          </cell>
          <cell r="H388">
            <v>0</v>
          </cell>
          <cell r="I388">
            <v>0</v>
          </cell>
          <cell r="J388">
            <v>0</v>
          </cell>
          <cell r="K388">
            <v>0</v>
          </cell>
          <cell r="M388" t="str">
            <v xml:space="preserve"> 6240-00-017</v>
          </cell>
          <cell r="N388" t="str">
            <v>Penyusutan Peralatan Kebun</v>
          </cell>
          <cell r="O388">
            <v>12538728.9</v>
          </cell>
          <cell r="Q388" t="str">
            <v xml:space="preserve"> 6240-00-017</v>
          </cell>
          <cell r="R388" t="str">
            <v>Penyusutan Peralatan Kebun</v>
          </cell>
          <cell r="S388">
            <v>12538727.890000001</v>
          </cell>
          <cell r="U388" t="str">
            <v xml:space="preserve"> 6240-00-017</v>
          </cell>
          <cell r="V388" t="str">
            <v>Penyusutan Peralatan Kebun</v>
          </cell>
          <cell r="W388">
            <v>12744832</v>
          </cell>
          <cell r="Y388" t="str">
            <v xml:space="preserve"> 6240-00-017</v>
          </cell>
          <cell r="Z388" t="str">
            <v>Penyusutan Peralatan Kebun</v>
          </cell>
          <cell r="AA388">
            <v>12744832</v>
          </cell>
          <cell r="AC388" t="str">
            <v xml:space="preserve"> 6240-00-017</v>
          </cell>
          <cell r="AD388" t="str">
            <v>Penyusutan Peralatan Kebun</v>
          </cell>
          <cell r="AE388">
            <v>-3464366</v>
          </cell>
        </row>
        <row r="389">
          <cell r="B389" t="str">
            <v xml:space="preserve"> 5304-08-010</v>
          </cell>
          <cell r="C389" t="str">
            <v>Perawatan Parit Utama</v>
          </cell>
          <cell r="D389">
            <v>0</v>
          </cell>
          <cell r="E389">
            <v>0</v>
          </cell>
          <cell r="F389">
            <v>0</v>
          </cell>
          <cell r="G389">
            <v>0</v>
          </cell>
          <cell r="H389">
            <v>0</v>
          </cell>
          <cell r="I389">
            <v>0</v>
          </cell>
          <cell r="J389">
            <v>0</v>
          </cell>
          <cell r="K389">
            <v>0</v>
          </cell>
          <cell r="M389" t="str">
            <v xml:space="preserve"> 6240-00-018</v>
          </cell>
          <cell r="N389" t="str">
            <v>Penyusutan Infrastruktur</v>
          </cell>
          <cell r="O389">
            <v>12734281.33</v>
          </cell>
          <cell r="Q389" t="str">
            <v xml:space="preserve"> 6240-00-018</v>
          </cell>
          <cell r="R389" t="str">
            <v>Penyusutan Infrastruktur</v>
          </cell>
          <cell r="S389">
            <v>12734281.33</v>
          </cell>
          <cell r="U389" t="str">
            <v xml:space="preserve"> 6240-00-018</v>
          </cell>
          <cell r="V389" t="str">
            <v>Penyusutan Infrastruktur</v>
          </cell>
          <cell r="W389">
            <v>12734281</v>
          </cell>
          <cell r="Y389" t="str">
            <v xml:space="preserve"> 6240-00-018</v>
          </cell>
          <cell r="Z389" t="str">
            <v>Penyusutan Infrastruktur</v>
          </cell>
          <cell r="AA389">
            <v>12734281</v>
          </cell>
          <cell r="AC389" t="str">
            <v xml:space="preserve"> 6240-00-018</v>
          </cell>
          <cell r="AD389" t="str">
            <v>Penyusutan Infrastruktur</v>
          </cell>
          <cell r="AE389">
            <v>-35916625</v>
          </cell>
        </row>
        <row r="390">
          <cell r="B390" t="str">
            <v xml:space="preserve"> 5304-08-011</v>
          </cell>
          <cell r="C390" t="str">
            <v>Perawatan Parit Sub</v>
          </cell>
          <cell r="D390">
            <v>0</v>
          </cell>
          <cell r="E390">
            <v>0</v>
          </cell>
          <cell r="F390">
            <v>0</v>
          </cell>
          <cell r="G390">
            <v>0</v>
          </cell>
          <cell r="H390">
            <v>0</v>
          </cell>
          <cell r="I390">
            <v>0</v>
          </cell>
          <cell r="J390">
            <v>0</v>
          </cell>
          <cell r="K390">
            <v>0</v>
          </cell>
          <cell r="M390" t="str">
            <v xml:space="preserve"> 6250-00-010</v>
          </cell>
          <cell r="N390" t="str">
            <v>Biaya Alat Tulis kantor</v>
          </cell>
          <cell r="O390">
            <v>2074750</v>
          </cell>
          <cell r="Q390" t="str">
            <v xml:space="preserve"> 6250-00-010</v>
          </cell>
          <cell r="R390" t="str">
            <v>Biaya Alat Tulis kantor</v>
          </cell>
          <cell r="S390">
            <v>3483950</v>
          </cell>
          <cell r="U390" t="str">
            <v xml:space="preserve"> 6250-00-010</v>
          </cell>
          <cell r="V390" t="str">
            <v>Biaya Alat Tulis kantor</v>
          </cell>
          <cell r="W390">
            <v>5245000</v>
          </cell>
          <cell r="Y390" t="str">
            <v xml:space="preserve"> 6250-00-010</v>
          </cell>
          <cell r="Z390" t="str">
            <v>Biaya Alat Tulis kantor</v>
          </cell>
          <cell r="AA390">
            <v>3632925</v>
          </cell>
          <cell r="AC390" t="str">
            <v xml:space="preserve"> 6250-00-010</v>
          </cell>
          <cell r="AD390" t="str">
            <v>Biaya Alat Tulis kantor</v>
          </cell>
          <cell r="AE390">
            <v>1260125</v>
          </cell>
        </row>
        <row r="391">
          <cell r="B391" t="str">
            <v xml:space="preserve"> 5304-08-012</v>
          </cell>
          <cell r="C391" t="str">
            <v>Perawatan Parit dalam tanaman</v>
          </cell>
          <cell r="D391">
            <v>0</v>
          </cell>
          <cell r="E391">
            <v>0</v>
          </cell>
          <cell r="F391">
            <v>0</v>
          </cell>
          <cell r="G391">
            <v>0</v>
          </cell>
          <cell r="H391">
            <v>0</v>
          </cell>
          <cell r="I391">
            <v>0</v>
          </cell>
          <cell r="J391">
            <v>0</v>
          </cell>
          <cell r="K391">
            <v>0</v>
          </cell>
          <cell r="M391" t="str">
            <v xml:space="preserve"> 6250-00-011</v>
          </cell>
          <cell r="N391" t="str">
            <v>Biaya Cetakan</v>
          </cell>
          <cell r="O391">
            <v>260900</v>
          </cell>
          <cell r="Q391" t="str">
            <v xml:space="preserve"> 6250-00-011</v>
          </cell>
          <cell r="R391" t="str">
            <v>Biaya Cetakan</v>
          </cell>
          <cell r="S391">
            <v>100000</v>
          </cell>
          <cell r="U391" t="str">
            <v xml:space="preserve"> 6250-00-011</v>
          </cell>
          <cell r="V391" t="str">
            <v>Biaya Cetakan</v>
          </cell>
          <cell r="W391">
            <v>586050</v>
          </cell>
          <cell r="Y391" t="str">
            <v xml:space="preserve"> 6250-00-011</v>
          </cell>
          <cell r="Z391" t="str">
            <v>Biaya Cetakan</v>
          </cell>
          <cell r="AA391">
            <v>4154710</v>
          </cell>
          <cell r="AC391" t="str">
            <v xml:space="preserve"> 6250-00-011</v>
          </cell>
          <cell r="AD391" t="str">
            <v>Biaya Cetakan</v>
          </cell>
          <cell r="AE391">
            <v>581750</v>
          </cell>
        </row>
        <row r="392">
          <cell r="B392" t="str">
            <v xml:space="preserve"> 5304-08-013</v>
          </cell>
          <cell r="C392" t="str">
            <v>Perawatan Parit - Tenaga Kerja</v>
          </cell>
          <cell r="D392">
            <v>0</v>
          </cell>
          <cell r="E392">
            <v>0</v>
          </cell>
          <cell r="F392">
            <v>0</v>
          </cell>
          <cell r="G392">
            <v>0</v>
          </cell>
          <cell r="H392">
            <v>0</v>
          </cell>
          <cell r="I392">
            <v>0</v>
          </cell>
          <cell r="J392">
            <v>0</v>
          </cell>
          <cell r="K392">
            <v>0</v>
          </cell>
          <cell r="M392" t="str">
            <v xml:space="preserve"> 6250-00-012</v>
          </cell>
          <cell r="N392" t="str">
            <v>Biaya penyimpanan &amp; Dokumentasi</v>
          </cell>
          <cell r="O392">
            <v>0</v>
          </cell>
          <cell r="Q392" t="str">
            <v xml:space="preserve"> 6250-00-012</v>
          </cell>
          <cell r="R392" t="str">
            <v>Biaya penyimpanan &amp; Dokumentasi</v>
          </cell>
          <cell r="S392">
            <v>0</v>
          </cell>
          <cell r="U392" t="str">
            <v xml:space="preserve"> 6250-00-012</v>
          </cell>
          <cell r="V392" t="str">
            <v>Biaya penyimpanan &amp; Dokumentasi</v>
          </cell>
          <cell r="W392">
            <v>0</v>
          </cell>
          <cell r="Y392" t="str">
            <v xml:space="preserve"> 6250-00-012</v>
          </cell>
          <cell r="Z392" t="str">
            <v>Biaya penyimpanan &amp; Dokumentasi</v>
          </cell>
          <cell r="AA392">
            <v>0</v>
          </cell>
          <cell r="AC392" t="str">
            <v xml:space="preserve"> 6250-00-012</v>
          </cell>
          <cell r="AD392" t="str">
            <v>Biaya penyimpanan &amp; Dokumentasi</v>
          </cell>
          <cell r="AE392">
            <v>0</v>
          </cell>
        </row>
        <row r="393">
          <cell r="B393" t="str">
            <v xml:space="preserve"> 5304-08-014</v>
          </cell>
          <cell r="C393" t="str">
            <v>Perawatan Parit -  Material</v>
          </cell>
          <cell r="D393">
            <v>0</v>
          </cell>
          <cell r="E393">
            <v>0</v>
          </cell>
          <cell r="F393">
            <v>0</v>
          </cell>
          <cell r="G393">
            <v>0</v>
          </cell>
          <cell r="H393">
            <v>0</v>
          </cell>
          <cell r="I393">
            <v>0</v>
          </cell>
          <cell r="J393">
            <v>0</v>
          </cell>
          <cell r="K393">
            <v>0</v>
          </cell>
          <cell r="M393" t="str">
            <v xml:space="preserve"> 6250-00-013</v>
          </cell>
          <cell r="N393" t="str">
            <v>Biaya Telepon, Fax &amp; Telex</v>
          </cell>
          <cell r="O393">
            <v>3016450</v>
          </cell>
          <cell r="Q393" t="str">
            <v xml:space="preserve"> 6250-00-013</v>
          </cell>
          <cell r="R393" t="str">
            <v>Biaya Telepon, Fax &amp; Telex</v>
          </cell>
          <cell r="S393">
            <v>3000000</v>
          </cell>
          <cell r="U393" t="str">
            <v xml:space="preserve"> 6250-00-013</v>
          </cell>
          <cell r="V393" t="str">
            <v>Biaya Telepon, Fax &amp; Telex</v>
          </cell>
          <cell r="W393">
            <v>2000000</v>
          </cell>
          <cell r="Y393" t="str">
            <v xml:space="preserve"> 6250-00-013</v>
          </cell>
          <cell r="Z393" t="str">
            <v>Biaya Telepon, Fax &amp; Telex</v>
          </cell>
          <cell r="AA393">
            <v>5695247</v>
          </cell>
          <cell r="AC393" t="str">
            <v xml:space="preserve"> 6250-00-013</v>
          </cell>
          <cell r="AD393" t="str">
            <v>Biaya Telepon, Fax &amp; Telex</v>
          </cell>
          <cell r="AE393">
            <v>2250000</v>
          </cell>
        </row>
        <row r="394">
          <cell r="B394" t="str">
            <v xml:space="preserve"> 5304-08-015</v>
          </cell>
          <cell r="C394" t="str">
            <v>Perawatan Parit - Transportasi</v>
          </cell>
          <cell r="D394">
            <v>0</v>
          </cell>
          <cell r="E394">
            <v>0</v>
          </cell>
          <cell r="F394">
            <v>0</v>
          </cell>
          <cell r="G394">
            <v>0</v>
          </cell>
          <cell r="H394">
            <v>0</v>
          </cell>
          <cell r="I394">
            <v>0</v>
          </cell>
          <cell r="J394">
            <v>0</v>
          </cell>
          <cell r="K394">
            <v>0</v>
          </cell>
          <cell r="M394" t="str">
            <v xml:space="preserve"> 6250-00-014</v>
          </cell>
          <cell r="N394" t="str">
            <v>Biaya Pulsa handphone</v>
          </cell>
          <cell r="O394">
            <v>63500</v>
          </cell>
          <cell r="Q394" t="str">
            <v xml:space="preserve"> 6250-00-014</v>
          </cell>
          <cell r="R394" t="str">
            <v>Biaya Pulsa handphone</v>
          </cell>
          <cell r="S394">
            <v>224000</v>
          </cell>
          <cell r="U394" t="str">
            <v xml:space="preserve"> 6250-00-014</v>
          </cell>
          <cell r="V394" t="str">
            <v>Biaya Pulsa handphone</v>
          </cell>
          <cell r="W394">
            <v>300000</v>
          </cell>
          <cell r="Y394" t="str">
            <v xml:space="preserve"> 6250-00-014</v>
          </cell>
          <cell r="Z394" t="str">
            <v>Biaya Pulsa handphone</v>
          </cell>
          <cell r="AA394">
            <v>0</v>
          </cell>
          <cell r="AC394" t="str">
            <v xml:space="preserve"> 6250-00-014</v>
          </cell>
          <cell r="AD394" t="str">
            <v>Biaya Pulsa handphone</v>
          </cell>
          <cell r="AE394">
            <v>0</v>
          </cell>
        </row>
        <row r="395">
          <cell r="B395" t="str">
            <v xml:space="preserve"> 5305-08-010</v>
          </cell>
          <cell r="C395" t="str">
            <v>Perawatan teras - Tenaga Kerja</v>
          </cell>
          <cell r="D395">
            <v>0</v>
          </cell>
          <cell r="E395">
            <v>0</v>
          </cell>
          <cell r="F395">
            <v>0</v>
          </cell>
          <cell r="G395">
            <v>0</v>
          </cell>
          <cell r="H395">
            <v>0</v>
          </cell>
          <cell r="I395">
            <v>0</v>
          </cell>
          <cell r="J395">
            <v>0</v>
          </cell>
          <cell r="K395">
            <v>0</v>
          </cell>
          <cell r="M395" t="str">
            <v xml:space="preserve"> 6250-00-015</v>
          </cell>
          <cell r="N395" t="str">
            <v>Biaya Komunikasi Data</v>
          </cell>
          <cell r="O395">
            <v>5172978</v>
          </cell>
          <cell r="Q395" t="str">
            <v xml:space="preserve"> 6250-00-015</v>
          </cell>
          <cell r="R395" t="str">
            <v>Biaya Komunikasi Data</v>
          </cell>
          <cell r="S395">
            <v>9683000</v>
          </cell>
          <cell r="U395" t="str">
            <v xml:space="preserve"> 6250-00-015</v>
          </cell>
          <cell r="V395" t="str">
            <v>Biaya Komunikasi Data</v>
          </cell>
          <cell r="W395">
            <v>9683000</v>
          </cell>
          <cell r="Y395" t="str">
            <v xml:space="preserve"> 6250-00-015</v>
          </cell>
          <cell r="Z395" t="str">
            <v>Biaya Komunikasi Data</v>
          </cell>
          <cell r="AA395">
            <v>9683000</v>
          </cell>
          <cell r="AC395" t="str">
            <v xml:space="preserve"> 6250-00-015</v>
          </cell>
          <cell r="AD395" t="str">
            <v>Biaya Komunikasi Data</v>
          </cell>
          <cell r="AE395">
            <v>9683000</v>
          </cell>
        </row>
        <row r="396">
          <cell r="B396" t="str">
            <v xml:space="preserve"> 5305-08-011</v>
          </cell>
          <cell r="C396" t="str">
            <v>Perawatan Teras - Material</v>
          </cell>
          <cell r="D396">
            <v>0</v>
          </cell>
          <cell r="E396">
            <v>0</v>
          </cell>
          <cell r="F396">
            <v>0</v>
          </cell>
          <cell r="G396">
            <v>0</v>
          </cell>
          <cell r="H396">
            <v>0</v>
          </cell>
          <cell r="I396">
            <v>0</v>
          </cell>
          <cell r="J396">
            <v>0</v>
          </cell>
          <cell r="K396">
            <v>0</v>
          </cell>
          <cell r="M396" t="str">
            <v xml:space="preserve"> 6250-00-016</v>
          </cell>
          <cell r="N396" t="str">
            <v>Biaya Listrik Kantor</v>
          </cell>
          <cell r="O396">
            <v>0</v>
          </cell>
          <cell r="Q396" t="str">
            <v xml:space="preserve"> 6250-00-016</v>
          </cell>
          <cell r="R396" t="str">
            <v>Biaya Listrik Kantor</v>
          </cell>
          <cell r="S396">
            <v>0</v>
          </cell>
          <cell r="U396" t="str">
            <v xml:space="preserve"> 6250-00-016</v>
          </cell>
          <cell r="V396" t="str">
            <v>Biaya Listrik Kantor</v>
          </cell>
          <cell r="W396">
            <v>0</v>
          </cell>
          <cell r="Y396" t="str">
            <v xml:space="preserve"> 6250-00-016</v>
          </cell>
          <cell r="Z396" t="str">
            <v>Biaya Listrik Kantor</v>
          </cell>
          <cell r="AA396">
            <v>0</v>
          </cell>
          <cell r="AC396" t="str">
            <v xml:space="preserve"> 6250-00-016</v>
          </cell>
          <cell r="AD396" t="str">
            <v>Biaya Listrik Kantor</v>
          </cell>
          <cell r="AE396">
            <v>0</v>
          </cell>
        </row>
        <row r="397">
          <cell r="B397" t="str">
            <v xml:space="preserve"> 5305-08-012</v>
          </cell>
          <cell r="C397" t="str">
            <v>Perawatan teras - Transportasi</v>
          </cell>
          <cell r="D397">
            <v>0</v>
          </cell>
          <cell r="E397">
            <v>0</v>
          </cell>
          <cell r="F397">
            <v>0</v>
          </cell>
          <cell r="G397">
            <v>0</v>
          </cell>
          <cell r="H397">
            <v>0</v>
          </cell>
          <cell r="I397">
            <v>0</v>
          </cell>
          <cell r="J397">
            <v>0</v>
          </cell>
          <cell r="K397">
            <v>0</v>
          </cell>
          <cell r="M397" t="str">
            <v xml:space="preserve"> 6250-00-017</v>
          </cell>
          <cell r="N397" t="str">
            <v>Biaya Air</v>
          </cell>
          <cell r="O397">
            <v>0</v>
          </cell>
          <cell r="Q397" t="str">
            <v xml:space="preserve"> 6250-00-017</v>
          </cell>
          <cell r="R397" t="str">
            <v>Biaya Air</v>
          </cell>
          <cell r="S397">
            <v>0</v>
          </cell>
          <cell r="U397" t="str">
            <v xml:space="preserve"> 6250-00-017</v>
          </cell>
          <cell r="V397" t="str">
            <v>Biaya Air</v>
          </cell>
          <cell r="W397">
            <v>0</v>
          </cell>
          <cell r="Y397" t="str">
            <v xml:space="preserve"> 6250-00-017</v>
          </cell>
          <cell r="Z397" t="str">
            <v>Biaya Air</v>
          </cell>
          <cell r="AA397">
            <v>0</v>
          </cell>
          <cell r="AC397" t="str">
            <v xml:space="preserve"> 6250-00-017</v>
          </cell>
          <cell r="AD397" t="str">
            <v>Biaya Air</v>
          </cell>
          <cell r="AE397">
            <v>0</v>
          </cell>
        </row>
        <row r="398">
          <cell r="B398" t="str">
            <v xml:space="preserve"> 5306-08-010</v>
          </cell>
          <cell r="C398" t="str">
            <v>Penyemprotan - Tenaga Kerja</v>
          </cell>
          <cell r="D398">
            <v>0</v>
          </cell>
          <cell r="E398">
            <v>0</v>
          </cell>
          <cell r="F398">
            <v>0</v>
          </cell>
          <cell r="G398">
            <v>0</v>
          </cell>
          <cell r="H398">
            <v>0</v>
          </cell>
          <cell r="I398">
            <v>0</v>
          </cell>
          <cell r="J398">
            <v>0</v>
          </cell>
          <cell r="K398">
            <v>0</v>
          </cell>
          <cell r="M398" t="str">
            <v xml:space="preserve"> 6250-00-018</v>
          </cell>
          <cell r="N398" t="str">
            <v>Biaya Konsumsi Kantor</v>
          </cell>
          <cell r="O398">
            <v>967600</v>
          </cell>
          <cell r="Q398" t="str">
            <v xml:space="preserve"> 6250-00-018</v>
          </cell>
          <cell r="R398" t="str">
            <v>Biaya Konsumsi Kantor</v>
          </cell>
          <cell r="S398">
            <v>468000</v>
          </cell>
          <cell r="U398" t="str">
            <v xml:space="preserve"> 6250-00-018</v>
          </cell>
          <cell r="V398" t="str">
            <v>Biaya Konsumsi Kantor</v>
          </cell>
          <cell r="W398">
            <v>1786500</v>
          </cell>
          <cell r="Y398" t="str">
            <v xml:space="preserve"> 6250-00-018</v>
          </cell>
          <cell r="Z398" t="str">
            <v>Biaya Konsumsi Kantor</v>
          </cell>
          <cell r="AA398">
            <v>578200</v>
          </cell>
          <cell r="AC398" t="str">
            <v xml:space="preserve"> 6250-00-018</v>
          </cell>
          <cell r="AD398" t="str">
            <v>Biaya Konsumsi Kantor</v>
          </cell>
          <cell r="AE398">
            <v>1197390</v>
          </cell>
        </row>
        <row r="399">
          <cell r="B399" t="str">
            <v xml:space="preserve"> 5306-08-011</v>
          </cell>
          <cell r="C399" t="str">
            <v>Penyemprotan - Material</v>
          </cell>
          <cell r="D399">
            <v>0</v>
          </cell>
          <cell r="E399">
            <v>0</v>
          </cell>
          <cell r="F399">
            <v>0</v>
          </cell>
          <cell r="G399">
            <v>0</v>
          </cell>
          <cell r="H399">
            <v>0</v>
          </cell>
          <cell r="I399">
            <v>0</v>
          </cell>
          <cell r="J399">
            <v>0</v>
          </cell>
          <cell r="K399">
            <v>0</v>
          </cell>
          <cell r="M399" t="str">
            <v xml:space="preserve"> 6250-00-019</v>
          </cell>
          <cell r="N399" t="str">
            <v>Biaya Sewa kantor</v>
          </cell>
          <cell r="O399">
            <v>0</v>
          </cell>
          <cell r="Q399" t="str">
            <v xml:space="preserve"> 6250-00-019</v>
          </cell>
          <cell r="R399" t="str">
            <v>Biaya Sewa kantor</v>
          </cell>
          <cell r="S399">
            <v>0</v>
          </cell>
          <cell r="U399" t="str">
            <v xml:space="preserve"> 6250-00-019</v>
          </cell>
          <cell r="V399" t="str">
            <v>Biaya Sewa kantor</v>
          </cell>
          <cell r="W399">
            <v>0</v>
          </cell>
          <cell r="Y399" t="str">
            <v xml:space="preserve"> 6250-00-019</v>
          </cell>
          <cell r="Z399" t="str">
            <v>Biaya Sewa kantor</v>
          </cell>
          <cell r="AA399">
            <v>0</v>
          </cell>
          <cell r="AC399" t="str">
            <v xml:space="preserve"> 6250-00-019</v>
          </cell>
          <cell r="AD399" t="str">
            <v>Biaya Sewa kantor</v>
          </cell>
          <cell r="AE399">
            <v>0</v>
          </cell>
        </row>
        <row r="400">
          <cell r="B400" t="str">
            <v xml:space="preserve"> 5306-08-012</v>
          </cell>
          <cell r="C400" t="str">
            <v>Penyemprotan - Transportasi</v>
          </cell>
          <cell r="D400">
            <v>0</v>
          </cell>
          <cell r="E400">
            <v>0</v>
          </cell>
          <cell r="F400">
            <v>0</v>
          </cell>
          <cell r="G400">
            <v>0</v>
          </cell>
          <cell r="H400">
            <v>0</v>
          </cell>
          <cell r="I400">
            <v>0</v>
          </cell>
          <cell r="J400">
            <v>0</v>
          </cell>
          <cell r="K400">
            <v>0</v>
          </cell>
          <cell r="M400" t="str">
            <v xml:space="preserve"> 6250-00-020</v>
          </cell>
          <cell r="N400" t="str">
            <v>Biaya kantor Lain-Lain</v>
          </cell>
          <cell r="O400">
            <v>0</v>
          </cell>
          <cell r="Q400" t="str">
            <v xml:space="preserve"> 6250-00-020</v>
          </cell>
          <cell r="R400" t="str">
            <v>Biaya kantor Lain-Lain</v>
          </cell>
          <cell r="S400">
            <v>0</v>
          </cell>
          <cell r="U400" t="str">
            <v xml:space="preserve"> 6250-00-020</v>
          </cell>
          <cell r="V400" t="str">
            <v>Biaya kantor Lain-Lain</v>
          </cell>
          <cell r="W400">
            <v>0</v>
          </cell>
          <cell r="Y400" t="str">
            <v xml:space="preserve"> 6250-00-020</v>
          </cell>
          <cell r="Z400" t="str">
            <v>Biaya kantor Lain-Lain</v>
          </cell>
          <cell r="AA400">
            <v>3522000</v>
          </cell>
          <cell r="AC400" t="str">
            <v xml:space="preserve"> 6250-00-020</v>
          </cell>
          <cell r="AD400" t="str">
            <v>Biaya kantor Lain-Lain</v>
          </cell>
          <cell r="AE400">
            <v>15000</v>
          </cell>
        </row>
        <row r="401">
          <cell r="B401" t="str">
            <v xml:space="preserve"> 5306-08-014</v>
          </cell>
          <cell r="C401" t="str">
            <v>Tebas layang - Tenaga Kerja</v>
          </cell>
          <cell r="D401">
            <v>0</v>
          </cell>
          <cell r="E401">
            <v>0</v>
          </cell>
          <cell r="F401">
            <v>0</v>
          </cell>
          <cell r="G401">
            <v>0</v>
          </cell>
          <cell r="H401">
            <v>0</v>
          </cell>
          <cell r="I401">
            <v>0</v>
          </cell>
          <cell r="J401">
            <v>0</v>
          </cell>
          <cell r="K401">
            <v>0</v>
          </cell>
          <cell r="M401" t="str">
            <v xml:space="preserve"> 6260-00-010</v>
          </cell>
          <cell r="N401" t="str">
            <v>Biaya Asuransi</v>
          </cell>
          <cell r="O401">
            <v>838833.33</v>
          </cell>
          <cell r="Q401" t="str">
            <v xml:space="preserve"> 6260-00-010</v>
          </cell>
          <cell r="R401" t="str">
            <v>Biaya Asuransi</v>
          </cell>
          <cell r="S401">
            <v>813833</v>
          </cell>
          <cell r="U401" t="str">
            <v xml:space="preserve"> 6260-00-010</v>
          </cell>
          <cell r="V401" t="str">
            <v>Biaya Asuransi</v>
          </cell>
          <cell r="W401">
            <v>964583</v>
          </cell>
          <cell r="Y401" t="str">
            <v xml:space="preserve"> 6260-00-010</v>
          </cell>
          <cell r="Z401" t="str">
            <v>Biaya Asuransi</v>
          </cell>
          <cell r="AA401">
            <v>839583</v>
          </cell>
          <cell r="AC401" t="str">
            <v xml:space="preserve"> 6260-00-010</v>
          </cell>
          <cell r="AD401" t="str">
            <v>Biaya Asuransi</v>
          </cell>
          <cell r="AE401">
            <v>839583</v>
          </cell>
        </row>
        <row r="402">
          <cell r="B402" t="str">
            <v xml:space="preserve"> 5306-08-015</v>
          </cell>
          <cell r="C402" t="str">
            <v>Tebas Layang - Material</v>
          </cell>
          <cell r="D402">
            <v>0</v>
          </cell>
          <cell r="E402">
            <v>0</v>
          </cell>
          <cell r="F402">
            <v>0</v>
          </cell>
          <cell r="G402">
            <v>0</v>
          </cell>
          <cell r="H402">
            <v>0</v>
          </cell>
          <cell r="I402">
            <v>0</v>
          </cell>
          <cell r="J402">
            <v>0</v>
          </cell>
          <cell r="K402">
            <v>0</v>
          </cell>
          <cell r="M402" t="str">
            <v xml:space="preserve"> 6260-00-011</v>
          </cell>
          <cell r="N402" t="str">
            <v>Biaya Kebersihan</v>
          </cell>
          <cell r="O402">
            <v>0</v>
          </cell>
          <cell r="Q402" t="str">
            <v xml:space="preserve"> 6260-00-011</v>
          </cell>
          <cell r="R402" t="str">
            <v>Biaya Kebersihan</v>
          </cell>
          <cell r="S402">
            <v>0</v>
          </cell>
          <cell r="U402" t="str">
            <v xml:space="preserve"> 6260-00-011</v>
          </cell>
          <cell r="V402" t="str">
            <v>Biaya Kebersihan</v>
          </cell>
          <cell r="W402">
            <v>0</v>
          </cell>
          <cell r="Y402" t="str">
            <v xml:space="preserve"> 6260-00-011</v>
          </cell>
          <cell r="Z402" t="str">
            <v>Biaya Kebersihan</v>
          </cell>
          <cell r="AA402">
            <v>0</v>
          </cell>
          <cell r="AC402" t="str">
            <v xml:space="preserve"> 6260-00-011</v>
          </cell>
          <cell r="AD402" t="str">
            <v>Biaya Kebersihan</v>
          </cell>
          <cell r="AE402">
            <v>0</v>
          </cell>
        </row>
        <row r="403">
          <cell r="B403" t="str">
            <v xml:space="preserve"> 5306-08-016</v>
          </cell>
          <cell r="C403" t="str">
            <v>Tebas Layang - Transportasi</v>
          </cell>
          <cell r="D403">
            <v>0</v>
          </cell>
          <cell r="E403">
            <v>0</v>
          </cell>
          <cell r="F403">
            <v>0</v>
          </cell>
          <cell r="G403">
            <v>0</v>
          </cell>
          <cell r="H403">
            <v>0</v>
          </cell>
          <cell r="I403">
            <v>0</v>
          </cell>
          <cell r="J403">
            <v>0</v>
          </cell>
          <cell r="K403">
            <v>0</v>
          </cell>
          <cell r="M403" t="str">
            <v xml:space="preserve"> 6260-00-012</v>
          </cell>
          <cell r="N403" t="str">
            <v>Biaya Pengiriman dokumen</v>
          </cell>
          <cell r="O403">
            <v>61500</v>
          </cell>
          <cell r="Q403" t="str">
            <v xml:space="preserve"> 6260-00-012</v>
          </cell>
          <cell r="R403" t="str">
            <v>Biaya Pengiriman dokumen</v>
          </cell>
          <cell r="S403">
            <v>0</v>
          </cell>
          <cell r="U403" t="str">
            <v xml:space="preserve"> 6260-00-012</v>
          </cell>
          <cell r="V403" t="str">
            <v>Biaya Pengiriman dokumen</v>
          </cell>
          <cell r="W403">
            <v>0</v>
          </cell>
          <cell r="Y403" t="str">
            <v xml:space="preserve"> 6260-00-012</v>
          </cell>
          <cell r="Z403" t="str">
            <v>Biaya Pengiriman dokumen</v>
          </cell>
          <cell r="AA403">
            <v>33000</v>
          </cell>
          <cell r="AC403" t="str">
            <v xml:space="preserve"> 6260-00-012</v>
          </cell>
          <cell r="AD403" t="str">
            <v>Biaya Pengiriman dokumen</v>
          </cell>
          <cell r="AE403">
            <v>2163000</v>
          </cell>
        </row>
        <row r="404">
          <cell r="B404" t="str">
            <v xml:space="preserve"> 5306-08-017</v>
          </cell>
          <cell r="C404" t="str">
            <v>Perawatan Piringan - Tenaga Kerja</v>
          </cell>
          <cell r="D404">
            <v>0</v>
          </cell>
          <cell r="E404">
            <v>0</v>
          </cell>
          <cell r="F404">
            <v>0</v>
          </cell>
          <cell r="G404">
            <v>0</v>
          </cell>
          <cell r="H404">
            <v>0</v>
          </cell>
          <cell r="I404">
            <v>0</v>
          </cell>
          <cell r="J404">
            <v>0</v>
          </cell>
          <cell r="K404">
            <v>0</v>
          </cell>
          <cell r="M404" t="str">
            <v xml:space="preserve"> 6260-00-013</v>
          </cell>
          <cell r="N404" t="str">
            <v>Biaya Keamanan</v>
          </cell>
          <cell r="O404">
            <v>0</v>
          </cell>
          <cell r="Q404" t="str">
            <v xml:space="preserve"> 6260-00-013</v>
          </cell>
          <cell r="R404" t="str">
            <v>Biaya Keamanan</v>
          </cell>
          <cell r="S404">
            <v>0</v>
          </cell>
          <cell r="U404" t="str">
            <v xml:space="preserve"> 6260-00-013</v>
          </cell>
          <cell r="V404" t="str">
            <v>Biaya Keamanan</v>
          </cell>
          <cell r="W404">
            <v>0</v>
          </cell>
          <cell r="Y404" t="str">
            <v xml:space="preserve"> 6260-00-013</v>
          </cell>
          <cell r="Z404" t="str">
            <v>Biaya Keamanan</v>
          </cell>
          <cell r="AA404">
            <v>0</v>
          </cell>
          <cell r="AC404" t="str">
            <v xml:space="preserve"> 6260-00-013</v>
          </cell>
          <cell r="AD404" t="str">
            <v>Biaya Keamanan</v>
          </cell>
          <cell r="AE404">
            <v>0</v>
          </cell>
        </row>
        <row r="405">
          <cell r="B405" t="str">
            <v xml:space="preserve"> 5306-08-018</v>
          </cell>
          <cell r="C405" t="str">
            <v>Perawatan piringan - Material</v>
          </cell>
          <cell r="D405">
            <v>0</v>
          </cell>
          <cell r="E405">
            <v>0</v>
          </cell>
          <cell r="F405">
            <v>0</v>
          </cell>
          <cell r="G405">
            <v>0</v>
          </cell>
          <cell r="H405">
            <v>0</v>
          </cell>
          <cell r="I405">
            <v>0</v>
          </cell>
          <cell r="J405">
            <v>0</v>
          </cell>
          <cell r="K405">
            <v>0</v>
          </cell>
          <cell r="M405" t="str">
            <v xml:space="preserve"> 6260-00-014</v>
          </cell>
          <cell r="N405" t="str">
            <v>Biaya Sumbangan/Donasi</v>
          </cell>
          <cell r="O405">
            <v>0</v>
          </cell>
          <cell r="Q405" t="str">
            <v xml:space="preserve"> 6260-00-014</v>
          </cell>
          <cell r="R405" t="str">
            <v>Biaya Sumbangan/Donasi</v>
          </cell>
          <cell r="S405">
            <v>0</v>
          </cell>
          <cell r="U405" t="str">
            <v xml:space="preserve"> 6260-00-014</v>
          </cell>
          <cell r="V405" t="str">
            <v>Biaya Sumbangan/Donasi</v>
          </cell>
          <cell r="W405">
            <v>0</v>
          </cell>
          <cell r="Y405" t="str">
            <v xml:space="preserve"> 6260-00-014</v>
          </cell>
          <cell r="Z405" t="str">
            <v>Biaya Sumbangan/Donasi</v>
          </cell>
          <cell r="AA405">
            <v>0</v>
          </cell>
          <cell r="AC405" t="str">
            <v xml:space="preserve"> 6260-00-014</v>
          </cell>
          <cell r="AD405" t="str">
            <v>Biaya Sumbangan/Donasi</v>
          </cell>
          <cell r="AE405">
            <v>2000000</v>
          </cell>
        </row>
        <row r="406">
          <cell r="B406" t="str">
            <v xml:space="preserve"> 5306-08-019</v>
          </cell>
          <cell r="C406" t="str">
            <v>Perawatan Piringan - Transportasi</v>
          </cell>
          <cell r="D406">
            <v>0</v>
          </cell>
          <cell r="E406">
            <v>0</v>
          </cell>
          <cell r="F406">
            <v>0</v>
          </cell>
          <cell r="G406">
            <v>0</v>
          </cell>
          <cell r="H406">
            <v>0</v>
          </cell>
          <cell r="I406">
            <v>0</v>
          </cell>
          <cell r="J406">
            <v>0</v>
          </cell>
          <cell r="K406">
            <v>0</v>
          </cell>
          <cell r="M406" t="str">
            <v xml:space="preserve"> 6260-00-015</v>
          </cell>
          <cell r="N406" t="str">
            <v>Biaya Entertain</v>
          </cell>
          <cell r="O406">
            <v>82345705</v>
          </cell>
          <cell r="Q406" t="str">
            <v xml:space="preserve"> 6260-00-015</v>
          </cell>
          <cell r="R406" t="str">
            <v>Biaya Entertain</v>
          </cell>
          <cell r="S406">
            <v>14529195</v>
          </cell>
          <cell r="U406" t="str">
            <v xml:space="preserve"> 6260-00-015</v>
          </cell>
          <cell r="V406" t="str">
            <v>Biaya Entertain</v>
          </cell>
          <cell r="W406">
            <v>22304718</v>
          </cell>
          <cell r="Y406" t="str">
            <v xml:space="preserve"> 6260-00-015</v>
          </cell>
          <cell r="Z406" t="str">
            <v>Biaya Entertain</v>
          </cell>
          <cell r="AA406">
            <v>103730000</v>
          </cell>
          <cell r="AC406" t="str">
            <v xml:space="preserve"> 6260-00-015</v>
          </cell>
          <cell r="AD406" t="str">
            <v>Biaya Entertain</v>
          </cell>
          <cell r="AE406">
            <v>-952102864.00000012</v>
          </cell>
        </row>
        <row r="407">
          <cell r="B407" t="str">
            <v xml:space="preserve"> 5307-08-010</v>
          </cell>
          <cell r="C407" t="str">
            <v>Sensus - Tenaga Kerja</v>
          </cell>
          <cell r="D407">
            <v>0</v>
          </cell>
          <cell r="E407">
            <v>0</v>
          </cell>
          <cell r="F407">
            <v>0</v>
          </cell>
          <cell r="G407">
            <v>0</v>
          </cell>
          <cell r="H407">
            <v>0</v>
          </cell>
          <cell r="I407">
            <v>0</v>
          </cell>
          <cell r="J407">
            <v>0</v>
          </cell>
          <cell r="K407">
            <v>0</v>
          </cell>
          <cell r="M407" t="str">
            <v xml:space="preserve"> 6260-00-016</v>
          </cell>
          <cell r="N407" t="str">
            <v>Biaya Perijinan</v>
          </cell>
          <cell r="O407">
            <v>0</v>
          </cell>
          <cell r="Q407" t="str">
            <v xml:space="preserve"> 6260-00-016</v>
          </cell>
          <cell r="R407" t="str">
            <v>Biaya Perijinan</v>
          </cell>
          <cell r="S407">
            <v>19584000</v>
          </cell>
          <cell r="U407" t="str">
            <v xml:space="preserve"> 6260-00-016</v>
          </cell>
          <cell r="V407" t="str">
            <v>Biaya Perijinan</v>
          </cell>
          <cell r="W407">
            <v>0</v>
          </cell>
          <cell r="Y407" t="str">
            <v xml:space="preserve"> 6260-00-016</v>
          </cell>
          <cell r="Z407" t="str">
            <v>Biaya Perijinan</v>
          </cell>
          <cell r="AA407">
            <v>0</v>
          </cell>
          <cell r="AC407" t="str">
            <v xml:space="preserve"> 6260-00-016</v>
          </cell>
          <cell r="AD407" t="str">
            <v>Biaya Perijinan</v>
          </cell>
          <cell r="AE407">
            <v>0</v>
          </cell>
        </row>
        <row r="408">
          <cell r="B408" t="str">
            <v xml:space="preserve"> 5307-08-011</v>
          </cell>
          <cell r="C408" t="str">
            <v>Sensus - Material</v>
          </cell>
          <cell r="D408">
            <v>0</v>
          </cell>
          <cell r="E408">
            <v>0</v>
          </cell>
          <cell r="F408">
            <v>0</v>
          </cell>
          <cell r="G408">
            <v>0</v>
          </cell>
          <cell r="H408">
            <v>0</v>
          </cell>
          <cell r="I408">
            <v>0</v>
          </cell>
          <cell r="J408">
            <v>0</v>
          </cell>
          <cell r="K408">
            <v>0</v>
          </cell>
          <cell r="M408" t="str">
            <v xml:space="preserve"> 6260-00-017</v>
          </cell>
          <cell r="N408" t="str">
            <v>Biaya Manajemen</v>
          </cell>
          <cell r="O408">
            <v>0</v>
          </cell>
          <cell r="Q408" t="str">
            <v xml:space="preserve"> 6260-00-017</v>
          </cell>
          <cell r="R408" t="str">
            <v>Biaya Manajemen</v>
          </cell>
          <cell r="S408">
            <v>0</v>
          </cell>
          <cell r="U408" t="str">
            <v xml:space="preserve"> 6260-00-017</v>
          </cell>
          <cell r="V408" t="str">
            <v>Biaya Manajemen</v>
          </cell>
          <cell r="W408">
            <v>0</v>
          </cell>
          <cell r="Y408" t="str">
            <v xml:space="preserve"> 6260-00-017</v>
          </cell>
          <cell r="Z408" t="str">
            <v>Biaya Manajemen</v>
          </cell>
          <cell r="AA408">
            <v>0</v>
          </cell>
          <cell r="AC408" t="str">
            <v xml:space="preserve"> 6260-00-017</v>
          </cell>
          <cell r="AD408" t="str">
            <v>Biaya Manajemen</v>
          </cell>
          <cell r="AE408">
            <v>0</v>
          </cell>
        </row>
        <row r="409">
          <cell r="B409" t="str">
            <v xml:space="preserve"> 5307-08-012</v>
          </cell>
          <cell r="C409" t="str">
            <v>Sensus - Transportasi</v>
          </cell>
          <cell r="D409">
            <v>0</v>
          </cell>
          <cell r="E409">
            <v>0</v>
          </cell>
          <cell r="F409">
            <v>0</v>
          </cell>
          <cell r="G409">
            <v>0</v>
          </cell>
          <cell r="H409">
            <v>0</v>
          </cell>
          <cell r="I409">
            <v>0</v>
          </cell>
          <cell r="J409">
            <v>0</v>
          </cell>
          <cell r="K409">
            <v>0</v>
          </cell>
          <cell r="M409" t="str">
            <v xml:space="preserve"> 6260-00-018</v>
          </cell>
          <cell r="N409" t="str">
            <v>Profesional Fee</v>
          </cell>
          <cell r="O409">
            <v>305250000</v>
          </cell>
          <cell r="Q409" t="str">
            <v xml:space="preserve"> 6260-00-018</v>
          </cell>
          <cell r="R409" t="str">
            <v>Profesional Fee</v>
          </cell>
          <cell r="S409">
            <v>13162500</v>
          </cell>
          <cell r="U409" t="str">
            <v xml:space="preserve"> 6260-00-018</v>
          </cell>
          <cell r="V409" t="str">
            <v>Profesional Fee</v>
          </cell>
          <cell r="W409">
            <v>13750000</v>
          </cell>
          <cell r="Y409" t="str">
            <v xml:space="preserve"> 6260-00-018</v>
          </cell>
          <cell r="Z409" t="str">
            <v>Profesional Fee</v>
          </cell>
          <cell r="AA409">
            <v>114212500</v>
          </cell>
          <cell r="AC409" t="str">
            <v xml:space="preserve"> 6260-00-018</v>
          </cell>
          <cell r="AD409" t="str">
            <v>Profesional Fee</v>
          </cell>
          <cell r="AE409">
            <v>2750000</v>
          </cell>
        </row>
        <row r="410">
          <cell r="B410" t="str">
            <v xml:space="preserve"> 5308-08-010</v>
          </cell>
          <cell r="C410" t="str">
            <v>Jalan Pikul &amp; Titian - Tenaga Kerja</v>
          </cell>
          <cell r="D410">
            <v>0</v>
          </cell>
          <cell r="E410">
            <v>0</v>
          </cell>
          <cell r="F410">
            <v>0</v>
          </cell>
          <cell r="G410">
            <v>0</v>
          </cell>
          <cell r="H410">
            <v>0</v>
          </cell>
          <cell r="I410">
            <v>0</v>
          </cell>
          <cell r="J410">
            <v>0</v>
          </cell>
          <cell r="K410">
            <v>0</v>
          </cell>
          <cell r="M410" t="str">
            <v xml:space="preserve"> 6260-00-019</v>
          </cell>
          <cell r="N410" t="str">
            <v>Biaya Pengembangan</v>
          </cell>
          <cell r="O410">
            <v>15350000</v>
          </cell>
          <cell r="Q410" t="str">
            <v xml:space="preserve"> 6260-00-019</v>
          </cell>
          <cell r="R410" t="str">
            <v>Biaya Pengembangan</v>
          </cell>
          <cell r="S410">
            <v>1050000</v>
          </cell>
          <cell r="U410" t="str">
            <v xml:space="preserve"> 6260-00-019</v>
          </cell>
          <cell r="V410" t="str">
            <v>Biaya Pengembangan</v>
          </cell>
          <cell r="W410">
            <v>1050000</v>
          </cell>
          <cell r="Y410" t="str">
            <v xml:space="preserve"> 6260-00-019</v>
          </cell>
          <cell r="Z410" t="str">
            <v>Biaya Pengembangan</v>
          </cell>
          <cell r="AA410">
            <v>148325000</v>
          </cell>
          <cell r="AC410" t="str">
            <v xml:space="preserve"> 6260-00-019</v>
          </cell>
          <cell r="AD410" t="str">
            <v>Biaya Pengembangan</v>
          </cell>
          <cell r="AE410">
            <v>2390000</v>
          </cell>
        </row>
        <row r="411">
          <cell r="B411" t="str">
            <v xml:space="preserve"> 5308-08-011</v>
          </cell>
          <cell r="C411" t="str">
            <v>Jalan Pikul - Material</v>
          </cell>
          <cell r="D411">
            <v>0</v>
          </cell>
          <cell r="E411">
            <v>0</v>
          </cell>
          <cell r="F411">
            <v>0</v>
          </cell>
          <cell r="G411">
            <v>0</v>
          </cell>
          <cell r="H411">
            <v>0</v>
          </cell>
          <cell r="I411">
            <v>0</v>
          </cell>
          <cell r="J411">
            <v>0</v>
          </cell>
          <cell r="K411">
            <v>0</v>
          </cell>
          <cell r="M411" t="str">
            <v xml:space="preserve"> 6260-00-020</v>
          </cell>
          <cell r="N411" t="str">
            <v>Biaya keselamatan Kerja</v>
          </cell>
          <cell r="O411">
            <v>0</v>
          </cell>
          <cell r="Q411" t="str">
            <v xml:space="preserve"> 6260-00-020</v>
          </cell>
          <cell r="R411" t="str">
            <v>Biaya keselamatan Kerja</v>
          </cell>
          <cell r="S411">
            <v>0</v>
          </cell>
          <cell r="U411" t="str">
            <v xml:space="preserve"> 6260-00-020</v>
          </cell>
          <cell r="V411" t="str">
            <v>Biaya keselamatan Kerja</v>
          </cell>
          <cell r="W411">
            <v>0</v>
          </cell>
          <cell r="Y411" t="str">
            <v xml:space="preserve"> 6260-00-020</v>
          </cell>
          <cell r="Z411" t="str">
            <v>Biaya keselamatan Kerja</v>
          </cell>
          <cell r="AA411">
            <v>0</v>
          </cell>
          <cell r="AC411" t="str">
            <v xml:space="preserve"> 6260-00-020</v>
          </cell>
          <cell r="AD411" t="str">
            <v>Biaya keselamatan Kerja</v>
          </cell>
          <cell r="AE411">
            <v>0</v>
          </cell>
        </row>
        <row r="412">
          <cell r="B412" t="str">
            <v xml:space="preserve"> 5308-08-012</v>
          </cell>
          <cell r="C412" t="str">
            <v>Titian - Material</v>
          </cell>
          <cell r="D412">
            <v>0</v>
          </cell>
          <cell r="E412">
            <v>0</v>
          </cell>
          <cell r="F412">
            <v>0</v>
          </cell>
          <cell r="G412">
            <v>0</v>
          </cell>
          <cell r="H412">
            <v>0</v>
          </cell>
          <cell r="I412">
            <v>0</v>
          </cell>
          <cell r="J412">
            <v>0</v>
          </cell>
          <cell r="K412">
            <v>0</v>
          </cell>
          <cell r="M412" t="str">
            <v xml:space="preserve"> 6260-00-021</v>
          </cell>
          <cell r="N412" t="str">
            <v>Biaya sewa Lain-lain</v>
          </cell>
          <cell r="O412">
            <v>0</v>
          </cell>
          <cell r="Q412" t="str">
            <v xml:space="preserve"> 6260-00-021</v>
          </cell>
          <cell r="R412" t="str">
            <v>Biaya sewa Lain-lain</v>
          </cell>
          <cell r="S412">
            <v>0</v>
          </cell>
          <cell r="U412" t="str">
            <v xml:space="preserve"> 6260-00-021</v>
          </cell>
          <cell r="V412" t="str">
            <v>Biaya sewa Lain-lain</v>
          </cell>
          <cell r="W412">
            <v>0</v>
          </cell>
          <cell r="Y412" t="str">
            <v xml:space="preserve"> 6260-00-021</v>
          </cell>
          <cell r="Z412" t="str">
            <v>Biaya sewa Lain-lain</v>
          </cell>
          <cell r="AA412">
            <v>0</v>
          </cell>
          <cell r="AC412" t="str">
            <v xml:space="preserve"> 6260-00-021</v>
          </cell>
          <cell r="AD412" t="str">
            <v>Biaya sewa Lain-lain</v>
          </cell>
          <cell r="AE412">
            <v>0</v>
          </cell>
        </row>
        <row r="413">
          <cell r="B413" t="str">
            <v xml:space="preserve"> 5308-08-013</v>
          </cell>
          <cell r="C413" t="str">
            <v>Titian &amp; Jalan Pikul - Transport</v>
          </cell>
          <cell r="D413">
            <v>0</v>
          </cell>
          <cell r="E413">
            <v>0</v>
          </cell>
          <cell r="F413">
            <v>0</v>
          </cell>
          <cell r="G413">
            <v>0</v>
          </cell>
          <cell r="H413">
            <v>0</v>
          </cell>
          <cell r="I413">
            <v>0</v>
          </cell>
          <cell r="J413">
            <v>0</v>
          </cell>
          <cell r="K413">
            <v>0</v>
          </cell>
          <cell r="M413" t="str">
            <v xml:space="preserve"> 6260-00-022</v>
          </cell>
          <cell r="N413" t="str">
            <v>Biaya Perbaikan Jalan</v>
          </cell>
          <cell r="O413">
            <v>0</v>
          </cell>
          <cell r="Q413" t="str">
            <v xml:space="preserve"> 6260-00-022</v>
          </cell>
          <cell r="R413" t="str">
            <v>Biaya Perbaikan Jalan</v>
          </cell>
          <cell r="S413">
            <v>0</v>
          </cell>
          <cell r="U413" t="str">
            <v xml:space="preserve"> 6260-00-022</v>
          </cell>
          <cell r="V413" t="str">
            <v>Biaya Perbaikan Jalan</v>
          </cell>
          <cell r="W413">
            <v>0</v>
          </cell>
          <cell r="Y413" t="str">
            <v xml:space="preserve"> 6260-00-022</v>
          </cell>
          <cell r="Z413" t="str">
            <v>Biaya Perbaikan Jalan</v>
          </cell>
          <cell r="AA413">
            <v>0</v>
          </cell>
          <cell r="AC413" t="str">
            <v xml:space="preserve"> 6260-00-022</v>
          </cell>
          <cell r="AD413" t="str">
            <v>Biaya Perbaikan Jalan</v>
          </cell>
          <cell r="AE413">
            <v>0</v>
          </cell>
        </row>
        <row r="414">
          <cell r="B414" t="str">
            <v xml:space="preserve"> 5309-08-010</v>
          </cell>
          <cell r="C414" t="str">
            <v>H &amp; P - Tenaga Kerja</v>
          </cell>
          <cell r="D414">
            <v>0</v>
          </cell>
          <cell r="E414">
            <v>0</v>
          </cell>
          <cell r="F414">
            <v>0</v>
          </cell>
          <cell r="G414">
            <v>0</v>
          </cell>
          <cell r="H414">
            <v>0</v>
          </cell>
          <cell r="I414">
            <v>0</v>
          </cell>
          <cell r="J414">
            <v>0</v>
          </cell>
          <cell r="K414">
            <v>0</v>
          </cell>
          <cell r="M414" t="str">
            <v xml:space="preserve"> 6260-00-023</v>
          </cell>
          <cell r="N414" t="str">
            <v>Biaya Perbaikan Jembatan</v>
          </cell>
          <cell r="O414">
            <v>0</v>
          </cell>
          <cell r="Q414" t="str">
            <v xml:space="preserve"> 6260-00-023</v>
          </cell>
          <cell r="R414" t="str">
            <v>Biaya Perbaikan Jembatan</v>
          </cell>
          <cell r="S414">
            <v>0</v>
          </cell>
          <cell r="U414" t="str">
            <v xml:space="preserve"> 6260-00-023</v>
          </cell>
          <cell r="V414" t="str">
            <v>Biaya Perbaikan Jembatan</v>
          </cell>
          <cell r="W414">
            <v>0</v>
          </cell>
          <cell r="Y414" t="str">
            <v xml:space="preserve"> 6260-00-023</v>
          </cell>
          <cell r="Z414" t="str">
            <v>Biaya Perbaikan Jembatan</v>
          </cell>
          <cell r="AA414">
            <v>0</v>
          </cell>
          <cell r="AC414" t="str">
            <v xml:space="preserve"> 6260-00-023</v>
          </cell>
          <cell r="AD414" t="str">
            <v>Biaya Perbaikan Jembatan</v>
          </cell>
          <cell r="AE414">
            <v>0</v>
          </cell>
        </row>
        <row r="415">
          <cell r="B415" t="str">
            <v xml:space="preserve"> 5309-08-011</v>
          </cell>
          <cell r="C415" t="str">
            <v>H &amp; P - Material</v>
          </cell>
          <cell r="D415">
            <v>0</v>
          </cell>
          <cell r="E415">
            <v>0</v>
          </cell>
          <cell r="F415">
            <v>0</v>
          </cell>
          <cell r="G415">
            <v>0</v>
          </cell>
          <cell r="H415">
            <v>0</v>
          </cell>
          <cell r="I415">
            <v>0</v>
          </cell>
          <cell r="J415">
            <v>0</v>
          </cell>
          <cell r="K415">
            <v>0</v>
          </cell>
          <cell r="M415" t="str">
            <v xml:space="preserve"> 6260-00-024</v>
          </cell>
          <cell r="N415" t="str">
            <v>Pajak Restribusi</v>
          </cell>
          <cell r="O415">
            <v>0</v>
          </cell>
          <cell r="Q415" t="str">
            <v xml:space="preserve"> 6260-00-024</v>
          </cell>
          <cell r="R415" t="str">
            <v>Pajak Restribusi</v>
          </cell>
          <cell r="S415">
            <v>0</v>
          </cell>
          <cell r="U415" t="str">
            <v xml:space="preserve"> 6260-00-024</v>
          </cell>
          <cell r="V415" t="str">
            <v>Pajak Restribusi</v>
          </cell>
          <cell r="W415">
            <v>0</v>
          </cell>
          <cell r="Y415" t="str">
            <v xml:space="preserve"> 6260-00-024</v>
          </cell>
          <cell r="Z415" t="str">
            <v>Pajak Restribusi</v>
          </cell>
          <cell r="AA415">
            <v>0</v>
          </cell>
          <cell r="AC415" t="str">
            <v xml:space="preserve"> 6260-00-024</v>
          </cell>
          <cell r="AD415" t="str">
            <v>Pajak Restribusi</v>
          </cell>
          <cell r="AE415">
            <v>0</v>
          </cell>
        </row>
        <row r="416">
          <cell r="B416" t="str">
            <v xml:space="preserve"> 5309-08-012</v>
          </cell>
          <cell r="C416" t="str">
            <v>H &amp; P - Transportasi</v>
          </cell>
          <cell r="D416">
            <v>0</v>
          </cell>
          <cell r="E416">
            <v>0</v>
          </cell>
          <cell r="F416">
            <v>0</v>
          </cell>
          <cell r="G416">
            <v>0</v>
          </cell>
          <cell r="H416">
            <v>0</v>
          </cell>
          <cell r="I416">
            <v>0</v>
          </cell>
          <cell r="J416">
            <v>0</v>
          </cell>
          <cell r="K416">
            <v>0</v>
          </cell>
          <cell r="M416" t="str">
            <v xml:space="preserve"> 6260-00-025</v>
          </cell>
          <cell r="N416" t="str">
            <v>Biaya Umum Lain - Lain</v>
          </cell>
          <cell r="O416">
            <v>0</v>
          </cell>
          <cell r="Q416" t="str">
            <v xml:space="preserve"> 6260-00-025</v>
          </cell>
          <cell r="R416" t="str">
            <v>Biaya Umum Lain - Lain</v>
          </cell>
          <cell r="S416">
            <v>4369100</v>
          </cell>
          <cell r="U416" t="str">
            <v xml:space="preserve"> 6260-00-025</v>
          </cell>
          <cell r="V416" t="str">
            <v>Biaya Umum Lain - Lain</v>
          </cell>
          <cell r="W416">
            <v>2775000</v>
          </cell>
          <cell r="Y416" t="str">
            <v xml:space="preserve"> 6260-00-025</v>
          </cell>
          <cell r="Z416" t="str">
            <v>Biaya Umum Lain - Lain</v>
          </cell>
          <cell r="AA416">
            <v>1950000</v>
          </cell>
          <cell r="AC416" t="str">
            <v xml:space="preserve"> 6260-00-025</v>
          </cell>
          <cell r="AD416" t="str">
            <v>Biaya Umum Lain - Lain</v>
          </cell>
          <cell r="AE416">
            <v>12595350</v>
          </cell>
        </row>
        <row r="417">
          <cell r="B417" t="str">
            <v xml:space="preserve"> 5310-08-010</v>
          </cell>
          <cell r="C417" t="str">
            <v>Jasa laboratorium</v>
          </cell>
          <cell r="D417">
            <v>0</v>
          </cell>
          <cell r="E417">
            <v>0</v>
          </cell>
          <cell r="F417">
            <v>0</v>
          </cell>
          <cell r="G417">
            <v>0</v>
          </cell>
          <cell r="H417">
            <v>0</v>
          </cell>
          <cell r="I417">
            <v>0</v>
          </cell>
          <cell r="J417">
            <v>0</v>
          </cell>
          <cell r="K417">
            <v>0</v>
          </cell>
          <cell r="M417" t="str">
            <v xml:space="preserve"> 7110-00-010</v>
          </cell>
          <cell r="N417" t="str">
            <v>Gaji Operator</v>
          </cell>
          <cell r="O417">
            <v>0</v>
          </cell>
          <cell r="Q417" t="str">
            <v xml:space="preserve"> 7110-00-010</v>
          </cell>
          <cell r="R417" t="str">
            <v>Gaji Operator</v>
          </cell>
          <cell r="S417">
            <v>0</v>
          </cell>
          <cell r="U417" t="str">
            <v xml:space="preserve"> 7110-00-010</v>
          </cell>
          <cell r="V417" t="str">
            <v>Gaji Operator</v>
          </cell>
          <cell r="W417">
            <v>0</v>
          </cell>
          <cell r="Y417" t="str">
            <v xml:space="preserve"> 7110-00-010</v>
          </cell>
          <cell r="Z417" t="str">
            <v>Gaji Operator</v>
          </cell>
          <cell r="AA417">
            <v>0</v>
          </cell>
          <cell r="AC417" t="str">
            <v xml:space="preserve"> 7110-00-010</v>
          </cell>
          <cell r="AD417" t="str">
            <v>Gaji Operator</v>
          </cell>
          <cell r="AE417">
            <v>0</v>
          </cell>
        </row>
        <row r="418">
          <cell r="B418" t="str">
            <v xml:space="preserve"> 5310-08-011</v>
          </cell>
          <cell r="C418" t="str">
            <v>Analisis - Tenaga Kerja</v>
          </cell>
          <cell r="D418">
            <v>0</v>
          </cell>
          <cell r="E418">
            <v>0</v>
          </cell>
          <cell r="F418">
            <v>0</v>
          </cell>
          <cell r="G418">
            <v>0</v>
          </cell>
          <cell r="H418">
            <v>0</v>
          </cell>
          <cell r="I418">
            <v>0</v>
          </cell>
          <cell r="J418">
            <v>0</v>
          </cell>
          <cell r="K418">
            <v>0</v>
          </cell>
          <cell r="M418" t="str">
            <v xml:space="preserve"> 7110-00-011</v>
          </cell>
          <cell r="N418" t="str">
            <v>Biaya Bahan Bakar Minyak</v>
          </cell>
          <cell r="O418">
            <v>0</v>
          </cell>
          <cell r="Q418" t="str">
            <v xml:space="preserve"> 7110-00-011</v>
          </cell>
          <cell r="R418" t="str">
            <v>Biaya Bahan Bakar Minyak</v>
          </cell>
          <cell r="S418">
            <v>0</v>
          </cell>
          <cell r="U418" t="str">
            <v xml:space="preserve"> 7110-00-011</v>
          </cell>
          <cell r="V418" t="str">
            <v>Biaya Bahan Bakar Minyak</v>
          </cell>
          <cell r="W418">
            <v>0</v>
          </cell>
          <cell r="Y418" t="str">
            <v xml:space="preserve"> 7110-00-011</v>
          </cell>
          <cell r="Z418" t="str">
            <v>Biaya Bahan Bakar Minyak</v>
          </cell>
          <cell r="AA418">
            <v>0</v>
          </cell>
          <cell r="AC418" t="str">
            <v xml:space="preserve"> 7110-00-011</v>
          </cell>
          <cell r="AD418" t="str">
            <v>Biaya Bahan Bakar Minyak</v>
          </cell>
          <cell r="AE418">
            <v>0</v>
          </cell>
        </row>
        <row r="419">
          <cell r="B419" t="str">
            <v xml:space="preserve"> 5310-08-012</v>
          </cell>
          <cell r="C419" t="str">
            <v>Analisis - Material</v>
          </cell>
          <cell r="D419">
            <v>0</v>
          </cell>
          <cell r="E419">
            <v>0</v>
          </cell>
          <cell r="F419">
            <v>0</v>
          </cell>
          <cell r="G419">
            <v>0</v>
          </cell>
          <cell r="H419">
            <v>0</v>
          </cell>
          <cell r="I419">
            <v>0</v>
          </cell>
          <cell r="J419">
            <v>0</v>
          </cell>
          <cell r="K419">
            <v>0</v>
          </cell>
          <cell r="M419" t="str">
            <v xml:space="preserve"> 7110-00-012</v>
          </cell>
          <cell r="N419" t="str">
            <v>Biaya Perbaikan &amp; Perawatan</v>
          </cell>
          <cell r="O419">
            <v>0</v>
          </cell>
          <cell r="Q419" t="str">
            <v xml:space="preserve"> 7110-00-012</v>
          </cell>
          <cell r="R419" t="str">
            <v>Biaya Perbaikan &amp; Perawatan</v>
          </cell>
          <cell r="S419">
            <v>0</v>
          </cell>
          <cell r="U419" t="str">
            <v xml:space="preserve"> 7110-00-012</v>
          </cell>
          <cell r="V419" t="str">
            <v>Biaya Perbaikan &amp; Perawatan</v>
          </cell>
          <cell r="W419">
            <v>0</v>
          </cell>
          <cell r="Y419" t="str">
            <v xml:space="preserve"> 7110-00-012</v>
          </cell>
          <cell r="Z419" t="str">
            <v>Biaya Perbaikan &amp; Perawatan</v>
          </cell>
          <cell r="AA419">
            <v>0</v>
          </cell>
          <cell r="AC419" t="str">
            <v xml:space="preserve"> 7110-00-012</v>
          </cell>
          <cell r="AD419" t="str">
            <v>Biaya Perbaikan &amp; Perawatan</v>
          </cell>
          <cell r="AE419">
            <v>0</v>
          </cell>
        </row>
        <row r="420">
          <cell r="B420" t="str">
            <v xml:space="preserve"> 5310-08-013</v>
          </cell>
          <cell r="C420" t="str">
            <v>Analisis - Transportasi</v>
          </cell>
          <cell r="D420">
            <v>0</v>
          </cell>
          <cell r="E420">
            <v>0</v>
          </cell>
          <cell r="F420">
            <v>0</v>
          </cell>
          <cell r="G420">
            <v>0</v>
          </cell>
          <cell r="H420">
            <v>0</v>
          </cell>
          <cell r="I420">
            <v>0</v>
          </cell>
          <cell r="J420">
            <v>0</v>
          </cell>
          <cell r="K420">
            <v>0</v>
          </cell>
          <cell r="M420" t="str">
            <v xml:space="preserve"> 7110-00-013</v>
          </cell>
          <cell r="N420" t="str">
            <v>Biaya Pajak &amp; Asuransi</v>
          </cell>
          <cell r="O420">
            <v>0</v>
          </cell>
          <cell r="Q420" t="str">
            <v xml:space="preserve"> 7110-00-013</v>
          </cell>
          <cell r="R420" t="str">
            <v>Biaya Pajak &amp; Asuransi</v>
          </cell>
          <cell r="S420">
            <v>0</v>
          </cell>
          <cell r="U420" t="str">
            <v xml:space="preserve"> 7110-00-013</v>
          </cell>
          <cell r="V420" t="str">
            <v>Biaya Pajak &amp; Asuransi</v>
          </cell>
          <cell r="W420">
            <v>0</v>
          </cell>
          <cell r="Y420" t="str">
            <v xml:space="preserve"> 7110-00-013</v>
          </cell>
          <cell r="Z420" t="str">
            <v>Biaya Pajak &amp; Asuransi</v>
          </cell>
          <cell r="AA420">
            <v>0</v>
          </cell>
          <cell r="AC420" t="str">
            <v xml:space="preserve"> 7110-00-013</v>
          </cell>
          <cell r="AD420" t="str">
            <v>Biaya Pajak &amp; Asuransi</v>
          </cell>
          <cell r="AE420">
            <v>0</v>
          </cell>
        </row>
        <row r="421">
          <cell r="B421" t="str">
            <v xml:space="preserve"> 5311-08-010</v>
          </cell>
          <cell r="C421" t="str">
            <v>Penunasan &amp; Kastrasi - Tenaga Kerja</v>
          </cell>
          <cell r="D421">
            <v>0</v>
          </cell>
          <cell r="E421">
            <v>0</v>
          </cell>
          <cell r="F421">
            <v>0</v>
          </cell>
          <cell r="G421">
            <v>0</v>
          </cell>
          <cell r="H421">
            <v>0</v>
          </cell>
          <cell r="I421">
            <v>0</v>
          </cell>
          <cell r="J421">
            <v>0</v>
          </cell>
          <cell r="K421">
            <v>0</v>
          </cell>
          <cell r="M421" t="str">
            <v xml:space="preserve"> 7110-00-014</v>
          </cell>
          <cell r="N421" t="str">
            <v>Biaya Ban</v>
          </cell>
          <cell r="O421">
            <v>0</v>
          </cell>
          <cell r="Q421" t="str">
            <v xml:space="preserve"> 7110-00-014</v>
          </cell>
          <cell r="R421" t="str">
            <v>Biaya Ban</v>
          </cell>
          <cell r="S421">
            <v>0</v>
          </cell>
          <cell r="U421" t="str">
            <v xml:space="preserve"> 7110-00-014</v>
          </cell>
          <cell r="V421" t="str">
            <v>Biaya Ban</v>
          </cell>
          <cell r="W421">
            <v>0</v>
          </cell>
          <cell r="Y421" t="str">
            <v xml:space="preserve"> 7110-00-014</v>
          </cell>
          <cell r="Z421" t="str">
            <v>Biaya Ban</v>
          </cell>
          <cell r="AA421">
            <v>0</v>
          </cell>
          <cell r="AC421" t="str">
            <v xml:space="preserve"> 7110-00-014</v>
          </cell>
          <cell r="AD421" t="str">
            <v>Biaya Ban</v>
          </cell>
          <cell r="AE421">
            <v>0</v>
          </cell>
        </row>
        <row r="422">
          <cell r="B422" t="str">
            <v xml:space="preserve"> 5311-08-011</v>
          </cell>
          <cell r="C422" t="str">
            <v>Penunasan &amp; Kastrasi - Material</v>
          </cell>
          <cell r="D422">
            <v>0</v>
          </cell>
          <cell r="E422">
            <v>0</v>
          </cell>
          <cell r="F422">
            <v>0</v>
          </cell>
          <cell r="G422">
            <v>0</v>
          </cell>
          <cell r="H422">
            <v>0</v>
          </cell>
          <cell r="I422">
            <v>0</v>
          </cell>
          <cell r="J422">
            <v>0</v>
          </cell>
          <cell r="K422">
            <v>0</v>
          </cell>
          <cell r="M422" t="str">
            <v xml:space="preserve"> 7110-00-015</v>
          </cell>
          <cell r="N422" t="str">
            <v>Biaya Tractor 01 Lain-Lain</v>
          </cell>
          <cell r="O422">
            <v>0</v>
          </cell>
          <cell r="Q422" t="str">
            <v xml:space="preserve"> 7110-00-015</v>
          </cell>
          <cell r="R422" t="str">
            <v>Biaya Tractor 01 Lain-Lain</v>
          </cell>
          <cell r="S422">
            <v>0</v>
          </cell>
          <cell r="U422" t="str">
            <v xml:space="preserve"> 7110-00-015</v>
          </cell>
          <cell r="V422" t="str">
            <v>Biaya Tractor 01 Lain-Lain</v>
          </cell>
          <cell r="W422">
            <v>0</v>
          </cell>
          <cell r="Y422" t="str">
            <v xml:space="preserve"> 7110-00-015</v>
          </cell>
          <cell r="Z422" t="str">
            <v>Biaya Tractor 01 Lain-Lain</v>
          </cell>
          <cell r="AA422">
            <v>0</v>
          </cell>
          <cell r="AC422" t="str">
            <v xml:space="preserve"> 7110-00-015</v>
          </cell>
          <cell r="AD422" t="str">
            <v>Biaya Tractor 01 Lain-Lain</v>
          </cell>
          <cell r="AE422">
            <v>0</v>
          </cell>
        </row>
        <row r="423">
          <cell r="B423" t="str">
            <v xml:space="preserve"> 5311-08-012</v>
          </cell>
          <cell r="C423" t="str">
            <v>Penunasan &amp; Kastrasi - Transportasi</v>
          </cell>
          <cell r="D423">
            <v>0</v>
          </cell>
          <cell r="E423">
            <v>0</v>
          </cell>
          <cell r="F423">
            <v>0</v>
          </cell>
          <cell r="G423">
            <v>0</v>
          </cell>
          <cell r="H423">
            <v>0</v>
          </cell>
          <cell r="I423">
            <v>0</v>
          </cell>
          <cell r="J423">
            <v>0</v>
          </cell>
          <cell r="K423">
            <v>0</v>
          </cell>
          <cell r="M423" t="str">
            <v xml:space="preserve"> 7110-00-016</v>
          </cell>
          <cell r="N423" t="str">
            <v>Nilai Pembebanan T01</v>
          </cell>
          <cell r="O423">
            <v>0</v>
          </cell>
          <cell r="Q423" t="str">
            <v xml:space="preserve"> 7110-00-016</v>
          </cell>
          <cell r="R423" t="str">
            <v>Nilai Pembebanan T01</v>
          </cell>
          <cell r="S423">
            <v>0</v>
          </cell>
          <cell r="U423" t="str">
            <v xml:space="preserve"> 7110-00-016</v>
          </cell>
          <cell r="V423" t="str">
            <v>Nilai Pembebanan T01</v>
          </cell>
          <cell r="W423">
            <v>0</v>
          </cell>
          <cell r="Y423" t="str">
            <v xml:space="preserve"> 7110-00-016</v>
          </cell>
          <cell r="Z423" t="str">
            <v>Nilai Pembebanan T01</v>
          </cell>
          <cell r="AA423">
            <v>0</v>
          </cell>
          <cell r="AC423" t="str">
            <v xml:space="preserve"> 7110-00-016</v>
          </cell>
          <cell r="AD423" t="str">
            <v>Nilai Pembebanan T01</v>
          </cell>
          <cell r="AE423">
            <v>0</v>
          </cell>
        </row>
        <row r="424">
          <cell r="B424" t="str">
            <v xml:space="preserve"> 5312-08-010</v>
          </cell>
          <cell r="C424" t="str">
            <v>Pemupukan - Tenaga Kerja</v>
          </cell>
          <cell r="D424">
            <v>0</v>
          </cell>
          <cell r="E424">
            <v>0</v>
          </cell>
          <cell r="F424">
            <v>0</v>
          </cell>
          <cell r="G424">
            <v>0</v>
          </cell>
          <cell r="H424">
            <v>0</v>
          </cell>
          <cell r="I424">
            <v>0</v>
          </cell>
          <cell r="J424">
            <v>0</v>
          </cell>
          <cell r="K424">
            <v>0</v>
          </cell>
          <cell r="M424" t="str">
            <v xml:space="preserve"> 7110-00-020</v>
          </cell>
          <cell r="N424" t="str">
            <v>Gaji Operator</v>
          </cell>
          <cell r="O424">
            <v>0</v>
          </cell>
          <cell r="Q424" t="str">
            <v xml:space="preserve"> 7110-00-020</v>
          </cell>
          <cell r="R424" t="str">
            <v>Gaji Operator</v>
          </cell>
          <cell r="S424">
            <v>0</v>
          </cell>
          <cell r="U424" t="str">
            <v xml:space="preserve"> 7110-00-020</v>
          </cell>
          <cell r="V424" t="str">
            <v>Gaji Operator</v>
          </cell>
          <cell r="W424">
            <v>0</v>
          </cell>
          <cell r="Y424" t="str">
            <v xml:space="preserve"> 7110-00-020</v>
          </cell>
          <cell r="Z424" t="str">
            <v>Gaji Operator</v>
          </cell>
          <cell r="AA424">
            <v>0</v>
          </cell>
          <cell r="AC424" t="str">
            <v xml:space="preserve"> 7110-00-020</v>
          </cell>
          <cell r="AD424" t="str">
            <v>Gaji Operator</v>
          </cell>
          <cell r="AE424">
            <v>0</v>
          </cell>
        </row>
        <row r="425">
          <cell r="B425" t="str">
            <v xml:space="preserve"> 5312-08-011</v>
          </cell>
          <cell r="C425" t="str">
            <v>Pemupukan - Material</v>
          </cell>
          <cell r="D425">
            <v>0</v>
          </cell>
          <cell r="E425">
            <v>0</v>
          </cell>
          <cell r="F425">
            <v>0</v>
          </cell>
          <cell r="G425">
            <v>0</v>
          </cell>
          <cell r="H425">
            <v>0</v>
          </cell>
          <cell r="I425">
            <v>0</v>
          </cell>
          <cell r="J425">
            <v>0</v>
          </cell>
          <cell r="K425">
            <v>0</v>
          </cell>
          <cell r="M425" t="str">
            <v xml:space="preserve"> 7110-00-021</v>
          </cell>
          <cell r="N425" t="str">
            <v>Biaya Bahan Bakar &amp; Minyak</v>
          </cell>
          <cell r="O425">
            <v>0</v>
          </cell>
          <cell r="Q425" t="str">
            <v xml:space="preserve"> 7110-00-021</v>
          </cell>
          <cell r="R425" t="str">
            <v>Biaya Bahan Bakar &amp; Minyak</v>
          </cell>
          <cell r="S425">
            <v>0</v>
          </cell>
          <cell r="U425" t="str">
            <v xml:space="preserve"> 7110-00-021</v>
          </cell>
          <cell r="V425" t="str">
            <v>Biaya Bahan Bakar &amp; Minyak</v>
          </cell>
          <cell r="W425">
            <v>0</v>
          </cell>
          <cell r="Y425" t="str">
            <v xml:space="preserve"> 7110-00-021</v>
          </cell>
          <cell r="Z425" t="str">
            <v>Biaya Bahan Bakar &amp; Minyak</v>
          </cell>
          <cell r="AA425">
            <v>0</v>
          </cell>
          <cell r="AC425" t="str">
            <v xml:space="preserve"> 7110-00-021</v>
          </cell>
          <cell r="AD425" t="str">
            <v>Biaya Bahan Bakar &amp; Minyak</v>
          </cell>
          <cell r="AE425">
            <v>0</v>
          </cell>
        </row>
        <row r="426">
          <cell r="B426" t="str">
            <v xml:space="preserve"> 5312-08-012</v>
          </cell>
          <cell r="C426" t="str">
            <v>Pemupukan - Transportasi</v>
          </cell>
          <cell r="D426">
            <v>0</v>
          </cell>
          <cell r="E426">
            <v>0</v>
          </cell>
          <cell r="F426">
            <v>0</v>
          </cell>
          <cell r="G426">
            <v>0</v>
          </cell>
          <cell r="H426">
            <v>0</v>
          </cell>
          <cell r="I426">
            <v>0</v>
          </cell>
          <cell r="J426">
            <v>0</v>
          </cell>
          <cell r="K426">
            <v>0</v>
          </cell>
          <cell r="M426" t="str">
            <v xml:space="preserve"> 7110-00-022</v>
          </cell>
          <cell r="N426" t="str">
            <v>Biaya Perbaikan &amp; Pemeliharaan</v>
          </cell>
          <cell r="O426">
            <v>0</v>
          </cell>
          <cell r="Q426" t="str">
            <v xml:space="preserve"> 7110-00-022</v>
          </cell>
          <cell r="R426" t="str">
            <v>Biaya Perbaikan &amp; Pemeliharaan</v>
          </cell>
          <cell r="S426">
            <v>0</v>
          </cell>
          <cell r="U426" t="str">
            <v xml:space="preserve"> 7110-00-022</v>
          </cell>
          <cell r="V426" t="str">
            <v>Biaya Perbaikan &amp; Pemeliharaan</v>
          </cell>
          <cell r="W426">
            <v>0</v>
          </cell>
          <cell r="Y426" t="str">
            <v xml:space="preserve"> 7110-00-022</v>
          </cell>
          <cell r="Z426" t="str">
            <v>Biaya Perbaikan &amp; Pemeliharaan</v>
          </cell>
          <cell r="AA426">
            <v>0</v>
          </cell>
          <cell r="AC426" t="str">
            <v xml:space="preserve"> 7110-00-022</v>
          </cell>
          <cell r="AD426" t="str">
            <v>Biaya Perbaikan &amp; Pemeliharaan</v>
          </cell>
          <cell r="AE426">
            <v>0</v>
          </cell>
        </row>
        <row r="427">
          <cell r="B427" t="str">
            <v xml:space="preserve"> 5313-08-010</v>
          </cell>
          <cell r="C427" t="str">
            <v>Panen - Tenaga Kerja</v>
          </cell>
          <cell r="D427">
            <v>0</v>
          </cell>
          <cell r="E427">
            <v>0</v>
          </cell>
          <cell r="F427">
            <v>0</v>
          </cell>
          <cell r="G427">
            <v>0</v>
          </cell>
          <cell r="H427">
            <v>0</v>
          </cell>
          <cell r="I427">
            <v>0</v>
          </cell>
          <cell r="J427">
            <v>0</v>
          </cell>
          <cell r="K427">
            <v>0</v>
          </cell>
          <cell r="M427" t="str">
            <v xml:space="preserve"> 7110-00-023</v>
          </cell>
          <cell r="N427" t="str">
            <v>Biaya Pajak &amp; Asuransi</v>
          </cell>
          <cell r="O427">
            <v>0</v>
          </cell>
          <cell r="Q427" t="str">
            <v xml:space="preserve"> 7110-00-023</v>
          </cell>
          <cell r="R427" t="str">
            <v>Biaya Pajak &amp; Asuransi</v>
          </cell>
          <cell r="S427">
            <v>0</v>
          </cell>
          <cell r="U427" t="str">
            <v xml:space="preserve"> 7110-00-023</v>
          </cell>
          <cell r="V427" t="str">
            <v>Biaya Pajak &amp; Asuransi</v>
          </cell>
          <cell r="W427">
            <v>0</v>
          </cell>
          <cell r="Y427" t="str">
            <v xml:space="preserve"> 7110-00-023</v>
          </cell>
          <cell r="Z427" t="str">
            <v>Biaya Pajak &amp; Asuransi</v>
          </cell>
          <cell r="AA427">
            <v>0</v>
          </cell>
          <cell r="AC427" t="str">
            <v xml:space="preserve"> 7110-00-023</v>
          </cell>
          <cell r="AD427" t="str">
            <v>Biaya Pajak &amp; Asuransi</v>
          </cell>
          <cell r="AE427">
            <v>0</v>
          </cell>
        </row>
        <row r="428">
          <cell r="B428" t="str">
            <v xml:space="preserve"> 5313-08-011</v>
          </cell>
          <cell r="C428" t="str">
            <v>Panen - Material</v>
          </cell>
          <cell r="D428">
            <v>0</v>
          </cell>
          <cell r="E428">
            <v>0</v>
          </cell>
          <cell r="F428">
            <v>0</v>
          </cell>
          <cell r="G428">
            <v>0</v>
          </cell>
          <cell r="H428">
            <v>0</v>
          </cell>
          <cell r="I428">
            <v>0</v>
          </cell>
          <cell r="J428">
            <v>0</v>
          </cell>
          <cell r="K428">
            <v>0</v>
          </cell>
          <cell r="M428" t="str">
            <v xml:space="preserve"> 7110-00-024</v>
          </cell>
          <cell r="N428" t="str">
            <v>Biaya Ban</v>
          </cell>
          <cell r="O428">
            <v>0</v>
          </cell>
          <cell r="Q428" t="str">
            <v xml:space="preserve"> 7110-00-024</v>
          </cell>
          <cell r="R428" t="str">
            <v>Biaya Ban</v>
          </cell>
          <cell r="S428">
            <v>0</v>
          </cell>
          <cell r="U428" t="str">
            <v xml:space="preserve"> 7110-00-024</v>
          </cell>
          <cell r="V428" t="str">
            <v>Biaya Ban</v>
          </cell>
          <cell r="W428">
            <v>0</v>
          </cell>
          <cell r="Y428" t="str">
            <v xml:space="preserve"> 7110-00-024</v>
          </cell>
          <cell r="Z428" t="str">
            <v>Biaya Ban</v>
          </cell>
          <cell r="AA428">
            <v>0</v>
          </cell>
          <cell r="AC428" t="str">
            <v xml:space="preserve"> 7110-00-024</v>
          </cell>
          <cell r="AD428" t="str">
            <v>Biaya Ban</v>
          </cell>
          <cell r="AE428">
            <v>0</v>
          </cell>
        </row>
        <row r="429">
          <cell r="B429" t="str">
            <v xml:space="preserve"> 5313-08-012</v>
          </cell>
          <cell r="C429" t="str">
            <v>Panen - Transportasi</v>
          </cell>
          <cell r="D429">
            <v>0</v>
          </cell>
          <cell r="E429">
            <v>0</v>
          </cell>
          <cell r="F429">
            <v>0</v>
          </cell>
          <cell r="G429">
            <v>0</v>
          </cell>
          <cell r="H429">
            <v>0</v>
          </cell>
          <cell r="I429">
            <v>0</v>
          </cell>
          <cell r="J429">
            <v>0</v>
          </cell>
          <cell r="K429">
            <v>0</v>
          </cell>
          <cell r="M429" t="str">
            <v xml:space="preserve"> 7110-00-025</v>
          </cell>
          <cell r="N429" t="str">
            <v>Biaya Tractor 02  Lain - Lain</v>
          </cell>
          <cell r="O429">
            <v>0</v>
          </cell>
          <cell r="Q429" t="str">
            <v xml:space="preserve"> 7110-00-025</v>
          </cell>
          <cell r="R429" t="str">
            <v>Biaya Tractor 02  Lain - Lain</v>
          </cell>
          <cell r="S429">
            <v>0</v>
          </cell>
          <cell r="U429" t="str">
            <v xml:space="preserve"> 7110-00-025</v>
          </cell>
          <cell r="V429" t="str">
            <v>Biaya Tractor 02  Lain - Lain</v>
          </cell>
          <cell r="W429">
            <v>0</v>
          </cell>
          <cell r="Y429" t="str">
            <v xml:space="preserve"> 7110-00-025</v>
          </cell>
          <cell r="Z429" t="str">
            <v>Biaya Tractor 02  Lain - Lain</v>
          </cell>
          <cell r="AA429">
            <v>0</v>
          </cell>
          <cell r="AC429" t="str">
            <v xml:space="preserve"> 7110-00-025</v>
          </cell>
          <cell r="AD429" t="str">
            <v>Biaya Tractor 02  Lain - Lain</v>
          </cell>
          <cell r="AE429">
            <v>0</v>
          </cell>
        </row>
        <row r="430">
          <cell r="B430" t="str">
            <v xml:space="preserve"> 5314-08-010</v>
          </cell>
          <cell r="C430" t="str">
            <v>Angkutan TBS - Tenaga Kerja</v>
          </cell>
          <cell r="D430">
            <v>0</v>
          </cell>
          <cell r="E430">
            <v>0</v>
          </cell>
          <cell r="F430">
            <v>0</v>
          </cell>
          <cell r="G430">
            <v>0</v>
          </cell>
          <cell r="H430">
            <v>0</v>
          </cell>
          <cell r="I430">
            <v>0</v>
          </cell>
          <cell r="J430">
            <v>0</v>
          </cell>
          <cell r="K430">
            <v>0</v>
          </cell>
          <cell r="M430" t="str">
            <v xml:space="preserve"> 7110-00-026</v>
          </cell>
          <cell r="N430" t="str">
            <v>Nilai Pembebanan  T02</v>
          </cell>
          <cell r="O430">
            <v>0</v>
          </cell>
          <cell r="Q430" t="str">
            <v xml:space="preserve"> 7110-00-026</v>
          </cell>
          <cell r="R430" t="str">
            <v>Nilai Pembebanan  T02</v>
          </cell>
          <cell r="S430">
            <v>0</v>
          </cell>
          <cell r="U430" t="str">
            <v xml:space="preserve"> 7110-00-026</v>
          </cell>
          <cell r="V430" t="str">
            <v>Nilai Pembebanan  T02</v>
          </cell>
          <cell r="W430">
            <v>0</v>
          </cell>
          <cell r="Y430" t="str">
            <v xml:space="preserve"> 7110-00-026</v>
          </cell>
          <cell r="Z430" t="str">
            <v>Nilai Pembebanan  T02</v>
          </cell>
          <cell r="AA430">
            <v>0</v>
          </cell>
          <cell r="AC430" t="str">
            <v xml:space="preserve"> 7110-00-026</v>
          </cell>
          <cell r="AD430" t="str">
            <v>Nilai Pembebanan  T02</v>
          </cell>
          <cell r="AE430">
            <v>0</v>
          </cell>
        </row>
        <row r="431">
          <cell r="B431" t="str">
            <v xml:space="preserve"> 5314-08-011</v>
          </cell>
          <cell r="C431" t="str">
            <v>Angkutan TBS - Material</v>
          </cell>
          <cell r="D431">
            <v>0</v>
          </cell>
          <cell r="E431">
            <v>0</v>
          </cell>
          <cell r="F431">
            <v>0</v>
          </cell>
          <cell r="G431">
            <v>0</v>
          </cell>
          <cell r="H431">
            <v>0</v>
          </cell>
          <cell r="I431">
            <v>0</v>
          </cell>
          <cell r="J431">
            <v>0</v>
          </cell>
          <cell r="K431">
            <v>0</v>
          </cell>
          <cell r="M431" t="str">
            <v xml:space="preserve"> 7110-00-030</v>
          </cell>
          <cell r="N431" t="str">
            <v>Gaji Operator</v>
          </cell>
          <cell r="O431">
            <v>0</v>
          </cell>
          <cell r="Q431" t="str">
            <v xml:space="preserve"> 7110-00-030</v>
          </cell>
          <cell r="R431" t="str">
            <v>Gaji Operator</v>
          </cell>
          <cell r="S431">
            <v>0</v>
          </cell>
          <cell r="U431" t="str">
            <v xml:space="preserve"> 7110-00-030</v>
          </cell>
          <cell r="V431" t="str">
            <v>Gaji Operator</v>
          </cell>
          <cell r="W431">
            <v>0</v>
          </cell>
          <cell r="Y431" t="str">
            <v xml:space="preserve"> 7110-00-030</v>
          </cell>
          <cell r="Z431" t="str">
            <v>Gaji Operator</v>
          </cell>
          <cell r="AA431">
            <v>0</v>
          </cell>
          <cell r="AC431" t="str">
            <v xml:space="preserve"> 7110-00-030</v>
          </cell>
          <cell r="AD431" t="str">
            <v>Gaji Operator</v>
          </cell>
          <cell r="AE431">
            <v>0</v>
          </cell>
        </row>
        <row r="432">
          <cell r="B432" t="str">
            <v xml:space="preserve"> 5314-08-012</v>
          </cell>
          <cell r="C432" t="str">
            <v>Transport TBS</v>
          </cell>
          <cell r="D432">
            <v>0</v>
          </cell>
          <cell r="E432">
            <v>0</v>
          </cell>
          <cell r="F432">
            <v>0</v>
          </cell>
          <cell r="G432">
            <v>0</v>
          </cell>
          <cell r="H432">
            <v>0</v>
          </cell>
          <cell r="I432">
            <v>0</v>
          </cell>
          <cell r="J432">
            <v>0</v>
          </cell>
          <cell r="K432">
            <v>0</v>
          </cell>
          <cell r="M432" t="str">
            <v xml:space="preserve"> 7110-00-031</v>
          </cell>
          <cell r="N432" t="str">
            <v>Biaya Bahan Bakar &amp; Minyak</v>
          </cell>
          <cell r="O432">
            <v>0</v>
          </cell>
          <cell r="Q432" t="str">
            <v xml:space="preserve"> 7110-00-031</v>
          </cell>
          <cell r="R432" t="str">
            <v>Biaya Bahan Bakar &amp; Minyak</v>
          </cell>
          <cell r="S432">
            <v>0</v>
          </cell>
          <cell r="U432" t="str">
            <v xml:space="preserve"> 7110-00-031</v>
          </cell>
          <cell r="V432" t="str">
            <v>Biaya Bahan Bakar &amp; Minyak</v>
          </cell>
          <cell r="W432">
            <v>0</v>
          </cell>
          <cell r="Y432" t="str">
            <v xml:space="preserve"> 7110-00-031</v>
          </cell>
          <cell r="Z432" t="str">
            <v>Biaya Bahan Bakar &amp; Minyak</v>
          </cell>
          <cell r="AA432">
            <v>0</v>
          </cell>
          <cell r="AC432" t="str">
            <v xml:space="preserve"> 7110-00-031</v>
          </cell>
          <cell r="AD432" t="str">
            <v>Biaya Bahan Bakar &amp; Minyak</v>
          </cell>
          <cell r="AE432">
            <v>0</v>
          </cell>
        </row>
        <row r="433">
          <cell r="B433" t="str">
            <v xml:space="preserve"> 6110-00-010</v>
          </cell>
          <cell r="C433" t="str">
            <v>Biaya Periklanan &amp; Promosi</v>
          </cell>
          <cell r="D433">
            <v>0</v>
          </cell>
          <cell r="E433">
            <v>3500000</v>
          </cell>
          <cell r="F433">
            <v>0</v>
          </cell>
          <cell r="G433">
            <v>0</v>
          </cell>
          <cell r="H433">
            <v>0</v>
          </cell>
          <cell r="I433">
            <v>0</v>
          </cell>
          <cell r="J433">
            <v>0</v>
          </cell>
          <cell r="K433">
            <v>0</v>
          </cell>
          <cell r="M433" t="str">
            <v xml:space="preserve"> 7110-00-032</v>
          </cell>
          <cell r="N433" t="str">
            <v>Biaya Perbaikan &amp; Perawatan</v>
          </cell>
          <cell r="O433">
            <v>0</v>
          </cell>
          <cell r="Q433" t="str">
            <v xml:space="preserve"> 7110-00-032</v>
          </cell>
          <cell r="R433" t="str">
            <v>Biaya Perbaikan &amp; Perawatan</v>
          </cell>
          <cell r="S433">
            <v>0</v>
          </cell>
          <cell r="U433" t="str">
            <v xml:space="preserve"> 7110-00-032</v>
          </cell>
          <cell r="V433" t="str">
            <v>Biaya Perbaikan &amp; Perawatan</v>
          </cell>
          <cell r="W433">
            <v>0</v>
          </cell>
          <cell r="Y433" t="str">
            <v xml:space="preserve"> 7110-00-032</v>
          </cell>
          <cell r="Z433" t="str">
            <v>Biaya Perbaikan &amp; Perawatan</v>
          </cell>
          <cell r="AA433">
            <v>0</v>
          </cell>
          <cell r="AC433" t="str">
            <v xml:space="preserve"> 7110-00-032</v>
          </cell>
          <cell r="AD433" t="str">
            <v>Biaya Perbaikan &amp; Perawatan</v>
          </cell>
          <cell r="AE433">
            <v>0</v>
          </cell>
        </row>
        <row r="434">
          <cell r="B434" t="str">
            <v xml:space="preserve"> 6110-00-011</v>
          </cell>
          <cell r="C434" t="str">
            <v>Potongan Penjualan</v>
          </cell>
          <cell r="D434">
            <v>0</v>
          </cell>
          <cell r="E434">
            <v>0</v>
          </cell>
          <cell r="F434">
            <v>0</v>
          </cell>
          <cell r="G434">
            <v>0</v>
          </cell>
          <cell r="H434">
            <v>0</v>
          </cell>
          <cell r="I434">
            <v>0</v>
          </cell>
          <cell r="J434">
            <v>0</v>
          </cell>
          <cell r="K434">
            <v>0</v>
          </cell>
          <cell r="M434" t="str">
            <v xml:space="preserve"> 7110-00-033</v>
          </cell>
          <cell r="N434" t="str">
            <v>Biaya Pajak &amp; Asuransi</v>
          </cell>
          <cell r="O434">
            <v>0</v>
          </cell>
          <cell r="Q434" t="str">
            <v xml:space="preserve"> 7110-00-033</v>
          </cell>
          <cell r="R434" t="str">
            <v>Biaya Pajak &amp; Asuransi</v>
          </cell>
          <cell r="S434">
            <v>0</v>
          </cell>
          <cell r="U434" t="str">
            <v xml:space="preserve"> 7110-00-033</v>
          </cell>
          <cell r="V434" t="str">
            <v>Biaya Pajak &amp; Asuransi</v>
          </cell>
          <cell r="W434">
            <v>0</v>
          </cell>
          <cell r="Y434" t="str">
            <v xml:space="preserve"> 7110-00-033</v>
          </cell>
          <cell r="Z434" t="str">
            <v>Biaya Pajak &amp; Asuransi</v>
          </cell>
          <cell r="AA434">
            <v>0</v>
          </cell>
          <cell r="AC434" t="str">
            <v xml:space="preserve"> 7110-00-033</v>
          </cell>
          <cell r="AD434" t="str">
            <v>Biaya Pajak &amp; Asuransi</v>
          </cell>
          <cell r="AE434">
            <v>0</v>
          </cell>
        </row>
        <row r="435">
          <cell r="B435" t="str">
            <v xml:space="preserve"> 6120-00-010</v>
          </cell>
          <cell r="C435" t="str">
            <v>Biaya Akomodasi Pemasaran</v>
          </cell>
          <cell r="D435">
            <v>0</v>
          </cell>
          <cell r="E435">
            <v>0</v>
          </cell>
          <cell r="F435">
            <v>0</v>
          </cell>
          <cell r="G435">
            <v>0</v>
          </cell>
          <cell r="H435">
            <v>0</v>
          </cell>
          <cell r="I435">
            <v>0</v>
          </cell>
          <cell r="J435">
            <v>0</v>
          </cell>
          <cell r="K435">
            <v>0</v>
          </cell>
          <cell r="M435" t="str">
            <v xml:space="preserve"> 7110-00-034</v>
          </cell>
          <cell r="N435" t="str">
            <v>Biaya Ban</v>
          </cell>
          <cell r="O435">
            <v>0</v>
          </cell>
          <cell r="Q435" t="str">
            <v xml:space="preserve"> 7110-00-034</v>
          </cell>
          <cell r="R435" t="str">
            <v>Biaya Ban</v>
          </cell>
          <cell r="S435">
            <v>0</v>
          </cell>
          <cell r="U435" t="str">
            <v xml:space="preserve"> 7110-00-034</v>
          </cell>
          <cell r="V435" t="str">
            <v>Biaya Ban</v>
          </cell>
          <cell r="W435">
            <v>0</v>
          </cell>
          <cell r="Y435" t="str">
            <v xml:space="preserve"> 7110-00-034</v>
          </cell>
          <cell r="Z435" t="str">
            <v>Biaya Ban</v>
          </cell>
          <cell r="AA435">
            <v>0</v>
          </cell>
          <cell r="AC435" t="str">
            <v xml:space="preserve"> 7110-00-034</v>
          </cell>
          <cell r="AD435" t="str">
            <v>Biaya Ban</v>
          </cell>
          <cell r="AE435">
            <v>0</v>
          </cell>
        </row>
        <row r="436">
          <cell r="B436" t="str">
            <v xml:space="preserve"> 6130-00-010</v>
          </cell>
          <cell r="C436" t="str">
            <v>Biaya Transportasi</v>
          </cell>
          <cell r="D436">
            <v>0</v>
          </cell>
          <cell r="E436">
            <v>0</v>
          </cell>
          <cell r="F436">
            <v>0</v>
          </cell>
          <cell r="G436">
            <v>0</v>
          </cell>
          <cell r="H436">
            <v>0</v>
          </cell>
          <cell r="I436">
            <v>0</v>
          </cell>
          <cell r="J436">
            <v>0</v>
          </cell>
          <cell r="K436">
            <v>0</v>
          </cell>
          <cell r="M436" t="str">
            <v xml:space="preserve"> 7110-00-035</v>
          </cell>
          <cell r="N436" t="str">
            <v>Biaya Tractor 03 Lain-Lain</v>
          </cell>
          <cell r="O436">
            <v>0</v>
          </cell>
          <cell r="Q436" t="str">
            <v xml:space="preserve"> 7110-00-035</v>
          </cell>
          <cell r="R436" t="str">
            <v>Biaya Tractor 03 Lain-Lain</v>
          </cell>
          <cell r="S436">
            <v>0</v>
          </cell>
          <cell r="U436" t="str">
            <v xml:space="preserve"> 7110-00-035</v>
          </cell>
          <cell r="V436" t="str">
            <v>Biaya Tractor 03 Lain-Lain</v>
          </cell>
          <cell r="W436">
            <v>0</v>
          </cell>
          <cell r="Y436" t="str">
            <v xml:space="preserve"> 7110-00-035</v>
          </cell>
          <cell r="Z436" t="str">
            <v>Biaya Tractor 03 Lain-Lain</v>
          </cell>
          <cell r="AA436">
            <v>0</v>
          </cell>
          <cell r="AC436" t="str">
            <v xml:space="preserve"> 7110-00-035</v>
          </cell>
          <cell r="AD436" t="str">
            <v>Biaya Tractor 03 Lain-Lain</v>
          </cell>
          <cell r="AE436">
            <v>0</v>
          </cell>
        </row>
        <row r="437">
          <cell r="B437" t="str">
            <v xml:space="preserve"> 6130-00-011</v>
          </cell>
          <cell r="C437" t="str">
            <v>Biaya Kirim Penjualan</v>
          </cell>
          <cell r="D437">
            <v>0</v>
          </cell>
          <cell r="E437">
            <v>0</v>
          </cell>
          <cell r="F437">
            <v>0</v>
          </cell>
          <cell r="G437">
            <v>0</v>
          </cell>
          <cell r="H437">
            <v>0</v>
          </cell>
          <cell r="I437">
            <v>0</v>
          </cell>
          <cell r="J437">
            <v>0</v>
          </cell>
          <cell r="K437">
            <v>0</v>
          </cell>
          <cell r="M437" t="str">
            <v xml:space="preserve"> 7110-00-036</v>
          </cell>
          <cell r="N437" t="str">
            <v>Nilai Pembebanan T03</v>
          </cell>
          <cell r="O437">
            <v>0</v>
          </cell>
          <cell r="Q437" t="str">
            <v xml:space="preserve"> 7110-00-036</v>
          </cell>
          <cell r="R437" t="str">
            <v>Nilai Pembebanan T03</v>
          </cell>
          <cell r="S437">
            <v>0</v>
          </cell>
          <cell r="U437" t="str">
            <v xml:space="preserve"> 7110-00-036</v>
          </cell>
          <cell r="V437" t="str">
            <v>Nilai Pembebanan T03</v>
          </cell>
          <cell r="W437">
            <v>0</v>
          </cell>
          <cell r="Y437" t="str">
            <v xml:space="preserve"> 7110-00-036</v>
          </cell>
          <cell r="Z437" t="str">
            <v>Nilai Pembebanan T03</v>
          </cell>
          <cell r="AA437">
            <v>0</v>
          </cell>
          <cell r="AC437" t="str">
            <v xml:space="preserve"> 7110-00-036</v>
          </cell>
          <cell r="AD437" t="str">
            <v>Nilai Pembebanan T03</v>
          </cell>
          <cell r="AE437">
            <v>0</v>
          </cell>
        </row>
        <row r="438">
          <cell r="B438" t="str">
            <v xml:space="preserve"> 6130-00-012</v>
          </cell>
          <cell r="C438" t="str">
            <v>Biaya Kirim Penjualan</v>
          </cell>
          <cell r="D438">
            <v>0</v>
          </cell>
          <cell r="E438">
            <v>0</v>
          </cell>
          <cell r="F438">
            <v>0</v>
          </cell>
          <cell r="G438">
            <v>0</v>
          </cell>
          <cell r="H438">
            <v>0</v>
          </cell>
          <cell r="I438">
            <v>0</v>
          </cell>
          <cell r="J438">
            <v>0</v>
          </cell>
          <cell r="K438">
            <v>0</v>
          </cell>
          <cell r="M438" t="str">
            <v xml:space="preserve"> 7110-00-040</v>
          </cell>
          <cell r="N438" t="str">
            <v>Gaji Operator</v>
          </cell>
          <cell r="O438">
            <v>0</v>
          </cell>
          <cell r="Q438" t="str">
            <v xml:space="preserve"> 7110-00-040</v>
          </cell>
          <cell r="R438" t="str">
            <v>Gaji Operator</v>
          </cell>
          <cell r="S438">
            <v>0</v>
          </cell>
          <cell r="U438" t="str">
            <v xml:space="preserve"> 7110-00-040</v>
          </cell>
          <cell r="V438" t="str">
            <v>Gaji Operator</v>
          </cell>
          <cell r="W438">
            <v>0</v>
          </cell>
          <cell r="Y438" t="str">
            <v xml:space="preserve"> 7110-00-040</v>
          </cell>
          <cell r="Z438" t="str">
            <v>Gaji Operator</v>
          </cell>
          <cell r="AA438">
            <v>0</v>
          </cell>
          <cell r="AC438" t="str">
            <v xml:space="preserve"> 7110-00-040</v>
          </cell>
          <cell r="AD438" t="str">
            <v>Gaji Operator</v>
          </cell>
          <cell r="AE438">
            <v>0</v>
          </cell>
        </row>
        <row r="439">
          <cell r="B439" t="str">
            <v xml:space="preserve"> 6210-00-101</v>
          </cell>
          <cell r="C439" t="str">
            <v>Biaya Gaji</v>
          </cell>
          <cell r="D439">
            <v>0</v>
          </cell>
          <cell r="E439">
            <v>223670560</v>
          </cell>
          <cell r="F439">
            <v>264819159</v>
          </cell>
          <cell r="G439">
            <v>252377894</v>
          </cell>
          <cell r="H439">
            <v>237499082</v>
          </cell>
          <cell r="I439">
            <v>264892291</v>
          </cell>
          <cell r="J439">
            <v>262180413</v>
          </cell>
          <cell r="K439">
            <v>264782934</v>
          </cell>
          <cell r="M439" t="str">
            <v xml:space="preserve"> 7110-00-041</v>
          </cell>
          <cell r="N439" t="str">
            <v>Biaya Bahan Bakar &amp; Minyak</v>
          </cell>
          <cell r="O439">
            <v>0</v>
          </cell>
          <cell r="Q439" t="str">
            <v xml:space="preserve"> 7110-00-041</v>
          </cell>
          <cell r="R439" t="str">
            <v>Biaya Bahan Bakar &amp; Minyak</v>
          </cell>
          <cell r="S439">
            <v>0</v>
          </cell>
          <cell r="U439" t="str">
            <v xml:space="preserve"> 7110-00-041</v>
          </cell>
          <cell r="V439" t="str">
            <v>Biaya Bahan Bakar &amp; Minyak</v>
          </cell>
          <cell r="W439">
            <v>0</v>
          </cell>
          <cell r="Y439" t="str">
            <v xml:space="preserve"> 7110-00-041</v>
          </cell>
          <cell r="Z439" t="str">
            <v>Biaya Bahan Bakar &amp; Minyak</v>
          </cell>
          <cell r="AA439">
            <v>0</v>
          </cell>
          <cell r="AC439" t="str">
            <v xml:space="preserve"> 7110-00-041</v>
          </cell>
          <cell r="AD439" t="str">
            <v>Biaya Bahan Bakar &amp; Minyak</v>
          </cell>
          <cell r="AE439">
            <v>0</v>
          </cell>
        </row>
        <row r="440">
          <cell r="B440" t="str">
            <v xml:space="preserve"> 6210-00-102</v>
          </cell>
          <cell r="C440" t="str">
            <v xml:space="preserve">Biaya Upah </v>
          </cell>
          <cell r="D440">
            <v>0</v>
          </cell>
          <cell r="E440">
            <v>0</v>
          </cell>
          <cell r="F440">
            <v>0</v>
          </cell>
          <cell r="G440">
            <v>0</v>
          </cell>
          <cell r="H440">
            <v>0</v>
          </cell>
          <cell r="I440">
            <v>0</v>
          </cell>
          <cell r="J440">
            <v>0</v>
          </cell>
          <cell r="K440">
            <v>0</v>
          </cell>
          <cell r="M440" t="str">
            <v xml:space="preserve"> 7110-00-042</v>
          </cell>
          <cell r="N440" t="str">
            <v>Biaya Perbaikan &amp; Pemeliharaan</v>
          </cell>
          <cell r="O440">
            <v>0</v>
          </cell>
          <cell r="Q440" t="str">
            <v xml:space="preserve"> 7110-00-042</v>
          </cell>
          <cell r="R440" t="str">
            <v>Biaya Perbaikan &amp; Pemeliharaan</v>
          </cell>
          <cell r="S440">
            <v>0</v>
          </cell>
          <cell r="U440" t="str">
            <v xml:space="preserve"> 7110-00-042</v>
          </cell>
          <cell r="V440" t="str">
            <v>Biaya Perbaikan &amp; Pemeliharaan</v>
          </cell>
          <cell r="W440">
            <v>0</v>
          </cell>
          <cell r="Y440" t="str">
            <v xml:space="preserve"> 7110-00-042</v>
          </cell>
          <cell r="Z440" t="str">
            <v>Biaya Perbaikan &amp; Pemeliharaan</v>
          </cell>
          <cell r="AA440">
            <v>0</v>
          </cell>
          <cell r="AC440" t="str">
            <v xml:space="preserve"> 7110-00-042</v>
          </cell>
          <cell r="AD440" t="str">
            <v>Biaya Perbaikan &amp; Pemeliharaan</v>
          </cell>
          <cell r="AE440">
            <v>0</v>
          </cell>
        </row>
        <row r="441">
          <cell r="B441" t="str">
            <v xml:space="preserve"> 6210-00-103</v>
          </cell>
          <cell r="C441" t="str">
            <v>Tunjangan</v>
          </cell>
          <cell r="D441">
            <v>0</v>
          </cell>
          <cell r="E441">
            <v>0</v>
          </cell>
          <cell r="F441">
            <v>0</v>
          </cell>
          <cell r="G441">
            <v>0</v>
          </cell>
          <cell r="H441">
            <v>63800000</v>
          </cell>
          <cell r="I441">
            <v>0</v>
          </cell>
          <cell r="J441">
            <v>0</v>
          </cell>
          <cell r="K441">
            <v>0</v>
          </cell>
          <cell r="M441" t="str">
            <v xml:space="preserve"> 7110-00-043</v>
          </cell>
          <cell r="N441" t="str">
            <v>Biaya Pajak &amp; Asuransi</v>
          </cell>
          <cell r="O441">
            <v>0</v>
          </cell>
          <cell r="Q441" t="str">
            <v xml:space="preserve"> 7110-00-043</v>
          </cell>
          <cell r="R441" t="str">
            <v>Biaya Pajak &amp; Asuransi</v>
          </cell>
          <cell r="S441">
            <v>0</v>
          </cell>
          <cell r="U441" t="str">
            <v xml:space="preserve"> 7110-00-043</v>
          </cell>
          <cell r="V441" t="str">
            <v>Biaya Pajak &amp; Asuransi</v>
          </cell>
          <cell r="W441">
            <v>0</v>
          </cell>
          <cell r="Y441" t="str">
            <v xml:space="preserve"> 7110-00-043</v>
          </cell>
          <cell r="Z441" t="str">
            <v>Biaya Pajak &amp; Asuransi</v>
          </cell>
          <cell r="AA441">
            <v>0</v>
          </cell>
          <cell r="AC441" t="str">
            <v xml:space="preserve"> 7110-00-043</v>
          </cell>
          <cell r="AD441" t="str">
            <v>Biaya Pajak &amp; Asuransi</v>
          </cell>
          <cell r="AE441">
            <v>0</v>
          </cell>
        </row>
        <row r="442">
          <cell r="B442" t="str">
            <v xml:space="preserve"> 6210-00-104</v>
          </cell>
          <cell r="C442" t="str">
            <v>Bonus &amp; Insentif</v>
          </cell>
          <cell r="D442">
            <v>0</v>
          </cell>
          <cell r="E442">
            <v>0</v>
          </cell>
          <cell r="F442">
            <v>0</v>
          </cell>
          <cell r="G442">
            <v>0</v>
          </cell>
          <cell r="H442">
            <v>0</v>
          </cell>
          <cell r="I442">
            <v>0</v>
          </cell>
          <cell r="J442">
            <v>0</v>
          </cell>
          <cell r="K442">
            <v>0</v>
          </cell>
          <cell r="M442" t="str">
            <v xml:space="preserve"> 7110-00-044</v>
          </cell>
          <cell r="N442" t="str">
            <v>Biaya Ban</v>
          </cell>
          <cell r="O442">
            <v>0</v>
          </cell>
          <cell r="Q442" t="str">
            <v xml:space="preserve"> 7110-00-044</v>
          </cell>
          <cell r="R442" t="str">
            <v>Biaya Ban</v>
          </cell>
          <cell r="S442">
            <v>0</v>
          </cell>
          <cell r="U442" t="str">
            <v xml:space="preserve"> 7110-00-044</v>
          </cell>
          <cell r="V442" t="str">
            <v>Biaya Ban</v>
          </cell>
          <cell r="W442">
            <v>0</v>
          </cell>
          <cell r="Y442" t="str">
            <v xml:space="preserve"> 7110-00-044</v>
          </cell>
          <cell r="Z442" t="str">
            <v>Biaya Ban</v>
          </cell>
          <cell r="AA442">
            <v>0</v>
          </cell>
          <cell r="AC442" t="str">
            <v xml:space="preserve"> 7110-00-044</v>
          </cell>
          <cell r="AD442" t="str">
            <v>Biaya Ban</v>
          </cell>
          <cell r="AE442">
            <v>0</v>
          </cell>
        </row>
        <row r="443">
          <cell r="B443" t="str">
            <v xml:space="preserve"> 6210-00-105</v>
          </cell>
          <cell r="C443" t="str">
            <v>Biaya Pajak Penghasilan 21</v>
          </cell>
          <cell r="D443">
            <v>0</v>
          </cell>
          <cell r="E443">
            <v>0</v>
          </cell>
          <cell r="F443">
            <v>0</v>
          </cell>
          <cell r="G443">
            <v>36871450</v>
          </cell>
          <cell r="H443">
            <v>0</v>
          </cell>
          <cell r="I443">
            <v>0</v>
          </cell>
          <cell r="J443">
            <v>0</v>
          </cell>
          <cell r="K443">
            <v>0</v>
          </cell>
          <cell r="M443" t="str">
            <v xml:space="preserve"> 7110-00-045</v>
          </cell>
          <cell r="N443" t="str">
            <v>Biaya Tractor 04 Lain-Lain</v>
          </cell>
          <cell r="O443">
            <v>0</v>
          </cell>
          <cell r="Q443" t="str">
            <v xml:space="preserve"> 7110-00-045</v>
          </cell>
          <cell r="R443" t="str">
            <v>Biaya Tractor 04 Lain-Lain</v>
          </cell>
          <cell r="S443">
            <v>0</v>
          </cell>
          <cell r="U443" t="str">
            <v xml:space="preserve"> 7110-00-045</v>
          </cell>
          <cell r="V443" t="str">
            <v>Biaya Tractor 04 Lain-Lain</v>
          </cell>
          <cell r="W443">
            <v>0</v>
          </cell>
          <cell r="Y443" t="str">
            <v xml:space="preserve"> 7110-00-045</v>
          </cell>
          <cell r="Z443" t="str">
            <v>Biaya Tractor 04 Lain-Lain</v>
          </cell>
          <cell r="AA443">
            <v>0</v>
          </cell>
          <cell r="AC443" t="str">
            <v xml:space="preserve"> 7110-00-045</v>
          </cell>
          <cell r="AD443" t="str">
            <v>Biaya Tractor 04 Lain-Lain</v>
          </cell>
          <cell r="AE443">
            <v>0</v>
          </cell>
        </row>
        <row r="444">
          <cell r="B444" t="str">
            <v xml:space="preserve"> 6210-00-106</v>
          </cell>
          <cell r="C444" t="str">
            <v>Biaya Jamsostek</v>
          </cell>
          <cell r="D444">
            <v>0</v>
          </cell>
          <cell r="E444">
            <v>0</v>
          </cell>
          <cell r="F444">
            <v>0</v>
          </cell>
          <cell r="G444">
            <v>0</v>
          </cell>
          <cell r="H444">
            <v>18660664</v>
          </cell>
          <cell r="I444">
            <v>6741885.5499999998</v>
          </cell>
          <cell r="J444">
            <v>0</v>
          </cell>
          <cell r="K444">
            <v>6096043</v>
          </cell>
          <cell r="M444" t="str">
            <v xml:space="preserve"> 7110-00-046</v>
          </cell>
          <cell r="N444" t="str">
            <v>Nilai Pembebanan T04</v>
          </cell>
          <cell r="O444">
            <v>0</v>
          </cell>
          <cell r="Q444" t="str">
            <v xml:space="preserve"> 7110-00-046</v>
          </cell>
          <cell r="R444" t="str">
            <v>Nilai Pembebanan T04</v>
          </cell>
          <cell r="S444">
            <v>0</v>
          </cell>
          <cell r="U444" t="str">
            <v xml:space="preserve"> 7110-00-046</v>
          </cell>
          <cell r="V444" t="str">
            <v>Nilai Pembebanan T04</v>
          </cell>
          <cell r="W444">
            <v>0</v>
          </cell>
          <cell r="Y444" t="str">
            <v xml:space="preserve"> 7110-00-046</v>
          </cell>
          <cell r="Z444" t="str">
            <v>Nilai Pembebanan T04</v>
          </cell>
          <cell r="AA444">
            <v>0</v>
          </cell>
          <cell r="AC444" t="str">
            <v xml:space="preserve"> 7110-00-046</v>
          </cell>
          <cell r="AD444" t="str">
            <v>Nilai Pembebanan T04</v>
          </cell>
          <cell r="AE444">
            <v>0</v>
          </cell>
        </row>
        <row r="445">
          <cell r="B445" t="str">
            <v xml:space="preserve"> 6210-00-107</v>
          </cell>
          <cell r="C445" t="str">
            <v>Biaya Seragam</v>
          </cell>
          <cell r="D445">
            <v>0</v>
          </cell>
          <cell r="E445">
            <v>0</v>
          </cell>
          <cell r="F445">
            <v>0</v>
          </cell>
          <cell r="G445">
            <v>0</v>
          </cell>
          <cell r="H445">
            <v>0</v>
          </cell>
          <cell r="I445">
            <v>0</v>
          </cell>
          <cell r="J445">
            <v>0</v>
          </cell>
          <cell r="K445">
            <v>0</v>
          </cell>
          <cell r="M445" t="str">
            <v xml:space="preserve"> 7110-00-047</v>
          </cell>
          <cell r="N445" t="str">
            <v>Gaji Operator</v>
          </cell>
          <cell r="O445">
            <v>0</v>
          </cell>
          <cell r="Q445" t="str">
            <v xml:space="preserve"> 7110-00-047</v>
          </cell>
          <cell r="R445" t="str">
            <v>Gaji Operator</v>
          </cell>
          <cell r="S445">
            <v>0</v>
          </cell>
          <cell r="U445" t="str">
            <v xml:space="preserve"> 7110-00-047</v>
          </cell>
          <cell r="V445" t="str">
            <v>Gaji Operator</v>
          </cell>
          <cell r="W445">
            <v>0</v>
          </cell>
          <cell r="Y445" t="str">
            <v xml:space="preserve"> 7110-00-047</v>
          </cell>
          <cell r="Z445" t="str">
            <v>Gaji Operator</v>
          </cell>
          <cell r="AA445">
            <v>0</v>
          </cell>
          <cell r="AC445" t="str">
            <v xml:space="preserve"> 7110-00-047</v>
          </cell>
          <cell r="AD445" t="str">
            <v>Gaji Operator</v>
          </cell>
          <cell r="AE445">
            <v>0</v>
          </cell>
        </row>
        <row r="446">
          <cell r="B446" t="str">
            <v xml:space="preserve"> 6210-00-108</v>
          </cell>
          <cell r="C446" t="str">
            <v>Uang Pesangon</v>
          </cell>
          <cell r="D446">
            <v>0</v>
          </cell>
          <cell r="E446">
            <v>0</v>
          </cell>
          <cell r="F446">
            <v>0</v>
          </cell>
          <cell r="G446">
            <v>0</v>
          </cell>
          <cell r="H446">
            <v>0</v>
          </cell>
          <cell r="I446">
            <v>0</v>
          </cell>
          <cell r="J446">
            <v>0</v>
          </cell>
          <cell r="K446">
            <v>0</v>
          </cell>
          <cell r="M446" t="str">
            <v xml:space="preserve"> 7110-00-048</v>
          </cell>
          <cell r="N446" t="str">
            <v>Biaya Bahan Bakar &amp; Minyak</v>
          </cell>
          <cell r="O446">
            <v>0</v>
          </cell>
          <cell r="Q446" t="str">
            <v xml:space="preserve"> 7110-00-048</v>
          </cell>
          <cell r="R446" t="str">
            <v>Biaya Bahan Bakar &amp; Minyak</v>
          </cell>
          <cell r="S446">
            <v>0</v>
          </cell>
          <cell r="U446" t="str">
            <v xml:space="preserve"> 7110-00-048</v>
          </cell>
          <cell r="V446" t="str">
            <v>Biaya Bahan Bakar &amp; Minyak</v>
          </cell>
          <cell r="W446">
            <v>0</v>
          </cell>
          <cell r="Y446" t="str">
            <v xml:space="preserve"> 7110-00-048</v>
          </cell>
          <cell r="Z446" t="str">
            <v>Biaya Bahan Bakar &amp; Minyak</v>
          </cell>
          <cell r="AA446">
            <v>0</v>
          </cell>
          <cell r="AC446" t="str">
            <v xml:space="preserve"> 7110-00-048</v>
          </cell>
          <cell r="AD446" t="str">
            <v>Biaya Bahan Bakar &amp; Minyak</v>
          </cell>
          <cell r="AE446">
            <v>0</v>
          </cell>
        </row>
        <row r="447">
          <cell r="B447" t="str">
            <v xml:space="preserve"> 6210-00-109</v>
          </cell>
          <cell r="C447" t="str">
            <v>Biaya Pelatihan</v>
          </cell>
          <cell r="D447">
            <v>0</v>
          </cell>
          <cell r="E447">
            <v>0</v>
          </cell>
          <cell r="F447">
            <v>0</v>
          </cell>
          <cell r="G447">
            <v>0</v>
          </cell>
          <cell r="H447">
            <v>0</v>
          </cell>
          <cell r="I447">
            <v>0</v>
          </cell>
          <cell r="J447">
            <v>0</v>
          </cell>
          <cell r="K447">
            <v>4675000</v>
          </cell>
          <cell r="M447" t="str">
            <v xml:space="preserve"> 7110-00-049</v>
          </cell>
          <cell r="N447" t="str">
            <v>Biaya Perbaikan &amp; Perawatan</v>
          </cell>
          <cell r="O447">
            <v>0</v>
          </cell>
          <cell r="Q447" t="str">
            <v xml:space="preserve"> 7110-00-049</v>
          </cell>
          <cell r="R447" t="str">
            <v>Biaya Perbaikan &amp; Perawatan</v>
          </cell>
          <cell r="S447">
            <v>0</v>
          </cell>
          <cell r="U447" t="str">
            <v xml:space="preserve"> 7110-00-049</v>
          </cell>
          <cell r="V447" t="str">
            <v>Biaya Perbaikan &amp; Perawatan</v>
          </cell>
          <cell r="W447">
            <v>0</v>
          </cell>
          <cell r="Y447" t="str">
            <v xml:space="preserve"> 7110-00-049</v>
          </cell>
          <cell r="Z447" t="str">
            <v>Biaya Perbaikan &amp; Perawatan</v>
          </cell>
          <cell r="AA447">
            <v>0</v>
          </cell>
          <cell r="AC447" t="str">
            <v xml:space="preserve"> 7110-00-049</v>
          </cell>
          <cell r="AD447" t="str">
            <v>Biaya Perbaikan &amp; Perawatan</v>
          </cell>
          <cell r="AE447">
            <v>0</v>
          </cell>
        </row>
        <row r="448">
          <cell r="B448" t="str">
            <v xml:space="preserve"> 6210-00-110</v>
          </cell>
          <cell r="C448" t="str">
            <v>Biaya Rekrutment</v>
          </cell>
          <cell r="D448">
            <v>0</v>
          </cell>
          <cell r="E448">
            <v>0</v>
          </cell>
          <cell r="F448">
            <v>0</v>
          </cell>
          <cell r="G448">
            <v>0</v>
          </cell>
          <cell r="H448">
            <v>657500</v>
          </cell>
          <cell r="I448">
            <v>430000</v>
          </cell>
          <cell r="J448">
            <v>1213500</v>
          </cell>
          <cell r="K448">
            <v>1394450</v>
          </cell>
          <cell r="M448" t="str">
            <v xml:space="preserve"> 7110-00-050</v>
          </cell>
          <cell r="N448" t="str">
            <v>Biaya Pajak &amp; Asuransi</v>
          </cell>
          <cell r="O448">
            <v>0</v>
          </cell>
          <cell r="Q448" t="str">
            <v xml:space="preserve"> 7110-00-050</v>
          </cell>
          <cell r="R448" t="str">
            <v>Biaya Pajak &amp; Asuransi</v>
          </cell>
          <cell r="S448">
            <v>0</v>
          </cell>
          <cell r="U448" t="str">
            <v xml:space="preserve"> 7110-00-050</v>
          </cell>
          <cell r="V448" t="str">
            <v>Biaya Pajak &amp; Asuransi</v>
          </cell>
          <cell r="W448">
            <v>0</v>
          </cell>
          <cell r="Y448" t="str">
            <v xml:space="preserve"> 7110-00-050</v>
          </cell>
          <cell r="Z448" t="str">
            <v>Biaya Pajak &amp; Asuransi</v>
          </cell>
          <cell r="AA448">
            <v>0</v>
          </cell>
          <cell r="AC448" t="str">
            <v xml:space="preserve"> 7110-00-050</v>
          </cell>
          <cell r="AD448" t="str">
            <v>Biaya Pajak &amp; Asuransi</v>
          </cell>
          <cell r="AE448">
            <v>0</v>
          </cell>
        </row>
        <row r="449">
          <cell r="B449" t="str">
            <v xml:space="preserve"> 6210-00-111</v>
          </cell>
          <cell r="C449" t="str">
            <v>Biaya Kesehatan</v>
          </cell>
          <cell r="D449">
            <v>0</v>
          </cell>
          <cell r="E449">
            <v>232600</v>
          </cell>
          <cell r="F449">
            <v>0</v>
          </cell>
          <cell r="G449">
            <v>0</v>
          </cell>
          <cell r="H449">
            <v>0</v>
          </cell>
          <cell r="I449">
            <v>0</v>
          </cell>
          <cell r="J449">
            <v>0</v>
          </cell>
          <cell r="K449">
            <v>1734000</v>
          </cell>
          <cell r="M449" t="str">
            <v xml:space="preserve"> 7110-00-051</v>
          </cell>
          <cell r="N449" t="str">
            <v>Biaya Ban</v>
          </cell>
          <cell r="O449">
            <v>0</v>
          </cell>
          <cell r="Q449" t="str">
            <v xml:space="preserve"> 7110-00-051</v>
          </cell>
          <cell r="R449" t="str">
            <v>Biaya Ban</v>
          </cell>
          <cell r="S449">
            <v>0</v>
          </cell>
          <cell r="U449" t="str">
            <v xml:space="preserve"> 7110-00-051</v>
          </cell>
          <cell r="V449" t="str">
            <v>Biaya Ban</v>
          </cell>
          <cell r="W449">
            <v>0</v>
          </cell>
          <cell r="Y449" t="str">
            <v xml:space="preserve"> 7110-00-051</v>
          </cell>
          <cell r="Z449" t="str">
            <v>Biaya Ban</v>
          </cell>
          <cell r="AA449">
            <v>0</v>
          </cell>
          <cell r="AC449" t="str">
            <v xml:space="preserve"> 7110-00-051</v>
          </cell>
          <cell r="AD449" t="str">
            <v>Biaya Ban</v>
          </cell>
          <cell r="AE449">
            <v>0</v>
          </cell>
        </row>
        <row r="450">
          <cell r="B450" t="str">
            <v xml:space="preserve"> 6210-00-112</v>
          </cell>
          <cell r="C450" t="str">
            <v>Biaya Kesejahteraan</v>
          </cell>
          <cell r="D450">
            <v>0</v>
          </cell>
          <cell r="E450">
            <v>0</v>
          </cell>
          <cell r="F450">
            <v>0</v>
          </cell>
          <cell r="G450">
            <v>0</v>
          </cell>
          <cell r="H450">
            <v>0</v>
          </cell>
          <cell r="I450">
            <v>0</v>
          </cell>
          <cell r="J450">
            <v>0</v>
          </cell>
          <cell r="K450">
            <v>0</v>
          </cell>
          <cell r="M450" t="str">
            <v xml:space="preserve"> 7110-00-052</v>
          </cell>
          <cell r="N450" t="str">
            <v>Biaya Tractor 05 lain-lain</v>
          </cell>
          <cell r="O450">
            <v>0</v>
          </cell>
          <cell r="Q450" t="str">
            <v xml:space="preserve"> 7110-00-052</v>
          </cell>
          <cell r="R450" t="str">
            <v>Biaya Tractor 05 lain-lain</v>
          </cell>
          <cell r="S450">
            <v>0</v>
          </cell>
          <cell r="U450" t="str">
            <v xml:space="preserve"> 7110-00-052</v>
          </cell>
          <cell r="V450" t="str">
            <v>Biaya Tractor 05 lain-lain</v>
          </cell>
          <cell r="W450">
            <v>0</v>
          </cell>
          <cell r="Y450" t="str">
            <v xml:space="preserve"> 7110-00-052</v>
          </cell>
          <cell r="Z450" t="str">
            <v>Biaya Tractor 05 lain-lain</v>
          </cell>
          <cell r="AA450">
            <v>0</v>
          </cell>
          <cell r="AC450" t="str">
            <v xml:space="preserve"> 7110-00-052</v>
          </cell>
          <cell r="AD450" t="str">
            <v>Biaya Tractor 05 lain-lain</v>
          </cell>
          <cell r="AE450">
            <v>0</v>
          </cell>
        </row>
        <row r="451">
          <cell r="B451" t="str">
            <v xml:space="preserve"> 6212-00-010</v>
          </cell>
          <cell r="C451" t="str">
            <v>Biaya sewa Kendaraan</v>
          </cell>
          <cell r="D451">
            <v>0</v>
          </cell>
          <cell r="E451">
            <v>0</v>
          </cell>
          <cell r="F451">
            <v>0</v>
          </cell>
          <cell r="G451">
            <v>0</v>
          </cell>
          <cell r="H451">
            <v>2750000</v>
          </cell>
          <cell r="I451">
            <v>0</v>
          </cell>
          <cell r="J451">
            <v>0</v>
          </cell>
          <cell r="K451">
            <v>0</v>
          </cell>
          <cell r="M451" t="str">
            <v xml:space="preserve"> 7110-00-053</v>
          </cell>
          <cell r="N451" t="str">
            <v>Nilai Pembebanan T05</v>
          </cell>
          <cell r="O451">
            <v>0</v>
          </cell>
          <cell r="Q451" t="str">
            <v xml:space="preserve"> 7110-00-053</v>
          </cell>
          <cell r="R451" t="str">
            <v>Nilai Pembebanan T05</v>
          </cell>
          <cell r="S451">
            <v>0</v>
          </cell>
          <cell r="U451" t="str">
            <v xml:space="preserve"> 7110-00-053</v>
          </cell>
          <cell r="V451" t="str">
            <v>Nilai Pembebanan T05</v>
          </cell>
          <cell r="W451">
            <v>0</v>
          </cell>
          <cell r="Y451" t="str">
            <v xml:space="preserve"> 7110-00-053</v>
          </cell>
          <cell r="Z451" t="str">
            <v>Nilai Pembebanan T05</v>
          </cell>
          <cell r="AA451">
            <v>0</v>
          </cell>
          <cell r="AC451" t="str">
            <v xml:space="preserve"> 7110-00-053</v>
          </cell>
          <cell r="AD451" t="str">
            <v>Nilai Pembebanan T05</v>
          </cell>
          <cell r="AE451">
            <v>0</v>
          </cell>
        </row>
        <row r="452">
          <cell r="B452" t="str">
            <v xml:space="preserve"> 6212-00-011</v>
          </cell>
          <cell r="C452" t="str">
            <v>Biaya Sewa Rumah</v>
          </cell>
          <cell r="D452">
            <v>0</v>
          </cell>
          <cell r="E452">
            <v>0</v>
          </cell>
          <cell r="F452">
            <v>0</v>
          </cell>
          <cell r="G452">
            <v>0</v>
          </cell>
          <cell r="H452">
            <v>0</v>
          </cell>
          <cell r="I452">
            <v>0</v>
          </cell>
          <cell r="J452">
            <v>0</v>
          </cell>
          <cell r="K452">
            <v>0</v>
          </cell>
          <cell r="M452" t="str">
            <v xml:space="preserve"> 7120-00-010</v>
          </cell>
          <cell r="N452" t="str">
            <v>Biaya Gaji Supir</v>
          </cell>
          <cell r="O452">
            <v>0</v>
          </cell>
          <cell r="Q452" t="str">
            <v xml:space="preserve"> 7120-00-010</v>
          </cell>
          <cell r="R452" t="str">
            <v>Biaya Gaji Supir</v>
          </cell>
          <cell r="S452">
            <v>0</v>
          </cell>
          <cell r="U452" t="str">
            <v xml:space="preserve"> 7120-00-010</v>
          </cell>
          <cell r="V452" t="str">
            <v>Biaya Gaji Supir</v>
          </cell>
          <cell r="W452">
            <v>0</v>
          </cell>
          <cell r="Y452" t="str">
            <v xml:space="preserve"> 7120-00-010</v>
          </cell>
          <cell r="Z452" t="str">
            <v>Biaya Gaji Supir</v>
          </cell>
          <cell r="AA452">
            <v>0</v>
          </cell>
          <cell r="AC452" t="str">
            <v xml:space="preserve"> 7120-00-010</v>
          </cell>
          <cell r="AD452" t="str">
            <v>Biaya Gaji Supir</v>
          </cell>
          <cell r="AE452">
            <v>0</v>
          </cell>
        </row>
        <row r="453">
          <cell r="B453" t="str">
            <v xml:space="preserve"> 6212-00-012</v>
          </cell>
          <cell r="C453" t="str">
            <v>Biaya Sewa kantor</v>
          </cell>
          <cell r="D453">
            <v>0</v>
          </cell>
          <cell r="E453">
            <v>0</v>
          </cell>
          <cell r="F453">
            <v>0</v>
          </cell>
          <cell r="G453">
            <v>0</v>
          </cell>
          <cell r="H453">
            <v>0</v>
          </cell>
          <cell r="I453">
            <v>0</v>
          </cell>
          <cell r="J453">
            <v>0</v>
          </cell>
          <cell r="K453">
            <v>0</v>
          </cell>
          <cell r="M453" t="str">
            <v xml:space="preserve"> 7120-00-011</v>
          </cell>
          <cell r="N453" t="str">
            <v>Biaya Bahan Bakar &amp; Minyak</v>
          </cell>
          <cell r="O453">
            <v>0</v>
          </cell>
          <cell r="Q453" t="str">
            <v xml:space="preserve"> 7120-00-011</v>
          </cell>
          <cell r="R453" t="str">
            <v>Biaya Bahan Bakar &amp; Minyak</v>
          </cell>
          <cell r="S453">
            <v>0</v>
          </cell>
          <cell r="U453" t="str">
            <v xml:space="preserve"> 7120-00-011</v>
          </cell>
          <cell r="V453" t="str">
            <v>Biaya Bahan Bakar &amp; Minyak</v>
          </cell>
          <cell r="W453">
            <v>0</v>
          </cell>
          <cell r="Y453" t="str">
            <v xml:space="preserve"> 7120-00-011</v>
          </cell>
          <cell r="Z453" t="str">
            <v>Biaya Bahan Bakar &amp; Minyak</v>
          </cell>
          <cell r="AA453">
            <v>0</v>
          </cell>
          <cell r="AC453" t="str">
            <v xml:space="preserve"> 7120-00-011</v>
          </cell>
          <cell r="AD453" t="str">
            <v>Biaya Bahan Bakar &amp; Minyak</v>
          </cell>
          <cell r="AE453">
            <v>0</v>
          </cell>
        </row>
        <row r="454">
          <cell r="B454" t="str">
            <v xml:space="preserve"> 6212-00-013</v>
          </cell>
          <cell r="C454" t="str">
            <v>Biaya sewa Lain-lain</v>
          </cell>
          <cell r="D454">
            <v>0</v>
          </cell>
          <cell r="E454">
            <v>0</v>
          </cell>
          <cell r="F454">
            <v>0</v>
          </cell>
          <cell r="G454">
            <v>0</v>
          </cell>
          <cell r="H454">
            <v>0</v>
          </cell>
          <cell r="I454">
            <v>0</v>
          </cell>
          <cell r="J454">
            <v>0</v>
          </cell>
          <cell r="K454">
            <v>0</v>
          </cell>
          <cell r="M454" t="str">
            <v xml:space="preserve"> 7120-00-012</v>
          </cell>
          <cell r="N454" t="str">
            <v>Biaya Perbaikan &amp; Pemeliharaan</v>
          </cell>
          <cell r="O454">
            <v>0</v>
          </cell>
          <cell r="Q454" t="str">
            <v xml:space="preserve"> 7120-00-012</v>
          </cell>
          <cell r="R454" t="str">
            <v>Biaya Perbaikan &amp; Pemeliharaan</v>
          </cell>
          <cell r="S454">
            <v>0</v>
          </cell>
          <cell r="U454" t="str">
            <v xml:space="preserve"> 7120-00-012</v>
          </cell>
          <cell r="V454" t="str">
            <v>Biaya Perbaikan &amp; Pemeliharaan</v>
          </cell>
          <cell r="W454">
            <v>0</v>
          </cell>
          <cell r="Y454" t="str">
            <v xml:space="preserve"> 7120-00-012</v>
          </cell>
          <cell r="Z454" t="str">
            <v>Biaya Perbaikan &amp; Pemeliharaan</v>
          </cell>
          <cell r="AA454">
            <v>0</v>
          </cell>
          <cell r="AC454" t="str">
            <v xml:space="preserve"> 7120-00-012</v>
          </cell>
          <cell r="AD454" t="str">
            <v>Biaya Perbaikan &amp; Pemeliharaan</v>
          </cell>
          <cell r="AE454">
            <v>0</v>
          </cell>
        </row>
        <row r="455">
          <cell r="B455" t="str">
            <v xml:space="preserve"> 6214-00-010</v>
          </cell>
          <cell r="C455" t="str">
            <v>Biaya Listrik - Perumahan</v>
          </cell>
          <cell r="D455">
            <v>0</v>
          </cell>
          <cell r="E455">
            <v>0</v>
          </cell>
          <cell r="F455">
            <v>0</v>
          </cell>
          <cell r="G455">
            <v>0</v>
          </cell>
          <cell r="H455">
            <v>0</v>
          </cell>
          <cell r="I455">
            <v>0</v>
          </cell>
          <cell r="J455">
            <v>0</v>
          </cell>
          <cell r="K455">
            <v>0</v>
          </cell>
          <cell r="M455" t="str">
            <v xml:space="preserve"> 7120-00-013</v>
          </cell>
          <cell r="N455" t="str">
            <v>Biaya Pajak &amp; Asuransi</v>
          </cell>
          <cell r="O455">
            <v>0</v>
          </cell>
          <cell r="Q455" t="str">
            <v xml:space="preserve"> 7120-00-013</v>
          </cell>
          <cell r="R455" t="str">
            <v>Biaya Pajak &amp; Asuransi</v>
          </cell>
          <cell r="S455">
            <v>0</v>
          </cell>
          <cell r="U455" t="str">
            <v xml:space="preserve"> 7120-00-013</v>
          </cell>
          <cell r="V455" t="str">
            <v>Biaya Pajak &amp; Asuransi</v>
          </cell>
          <cell r="W455">
            <v>0</v>
          </cell>
          <cell r="Y455" t="str">
            <v xml:space="preserve"> 7120-00-013</v>
          </cell>
          <cell r="Z455" t="str">
            <v>Biaya Pajak &amp; Asuransi</v>
          </cell>
          <cell r="AA455">
            <v>0</v>
          </cell>
          <cell r="AC455" t="str">
            <v xml:space="preserve"> 7120-00-013</v>
          </cell>
          <cell r="AD455" t="str">
            <v>Biaya Pajak &amp; Asuransi</v>
          </cell>
          <cell r="AE455">
            <v>0</v>
          </cell>
        </row>
        <row r="456">
          <cell r="B456" t="str">
            <v xml:space="preserve"> 6214-00-011</v>
          </cell>
          <cell r="C456" t="str">
            <v>Biaya Air - Perumahan</v>
          </cell>
          <cell r="D456">
            <v>0</v>
          </cell>
          <cell r="E456">
            <v>0</v>
          </cell>
          <cell r="F456">
            <v>0</v>
          </cell>
          <cell r="G456">
            <v>0</v>
          </cell>
          <cell r="H456">
            <v>0</v>
          </cell>
          <cell r="I456">
            <v>0</v>
          </cell>
          <cell r="J456">
            <v>0</v>
          </cell>
          <cell r="K456">
            <v>0</v>
          </cell>
          <cell r="M456" t="str">
            <v xml:space="preserve"> 7120-00-014</v>
          </cell>
          <cell r="N456" t="str">
            <v>Biaya Ban</v>
          </cell>
          <cell r="O456">
            <v>0</v>
          </cell>
          <cell r="Q456" t="str">
            <v xml:space="preserve"> 7120-00-014</v>
          </cell>
          <cell r="R456" t="str">
            <v>Biaya Ban</v>
          </cell>
          <cell r="S456">
            <v>0</v>
          </cell>
          <cell r="U456" t="str">
            <v xml:space="preserve"> 7120-00-014</v>
          </cell>
          <cell r="V456" t="str">
            <v>Biaya Ban</v>
          </cell>
          <cell r="W456">
            <v>0</v>
          </cell>
          <cell r="Y456" t="str">
            <v xml:space="preserve"> 7120-00-014</v>
          </cell>
          <cell r="Z456" t="str">
            <v>Biaya Ban</v>
          </cell>
          <cell r="AA456">
            <v>0</v>
          </cell>
          <cell r="AC456" t="str">
            <v xml:space="preserve"> 7120-00-014</v>
          </cell>
          <cell r="AD456" t="str">
            <v>Biaya Ban</v>
          </cell>
          <cell r="AE456">
            <v>0</v>
          </cell>
        </row>
        <row r="457">
          <cell r="B457" t="str">
            <v xml:space="preserve"> 6214-00-012</v>
          </cell>
          <cell r="C457" t="str">
            <v>Biaya Air Kantor</v>
          </cell>
          <cell r="D457">
            <v>0</v>
          </cell>
          <cell r="E457">
            <v>0</v>
          </cell>
          <cell r="F457">
            <v>0</v>
          </cell>
          <cell r="G457">
            <v>0</v>
          </cell>
          <cell r="H457">
            <v>0</v>
          </cell>
          <cell r="I457">
            <v>0</v>
          </cell>
          <cell r="J457">
            <v>0</v>
          </cell>
          <cell r="K457">
            <v>0</v>
          </cell>
          <cell r="M457" t="str">
            <v xml:space="preserve"> 7120-00-015</v>
          </cell>
          <cell r="N457" t="str">
            <v>Biaya Mobil KB 9706 V Lain-Lain</v>
          </cell>
          <cell r="O457">
            <v>0</v>
          </cell>
          <cell r="Q457" t="str">
            <v xml:space="preserve"> 7120-00-015</v>
          </cell>
          <cell r="R457" t="str">
            <v>Biaya Mobil KB 9706 V Lain-Lain</v>
          </cell>
          <cell r="S457">
            <v>0</v>
          </cell>
          <cell r="U457" t="str">
            <v xml:space="preserve"> 7120-00-015</v>
          </cell>
          <cell r="V457" t="str">
            <v>Biaya Mobil KB 9706 V Lain-Lain</v>
          </cell>
          <cell r="W457">
            <v>0</v>
          </cell>
          <cell r="Y457" t="str">
            <v xml:space="preserve"> 7120-00-015</v>
          </cell>
          <cell r="Z457" t="str">
            <v>Biaya Mobil KB 9706 V Lain-Lain</v>
          </cell>
          <cell r="AA457">
            <v>0</v>
          </cell>
          <cell r="AC457" t="str">
            <v xml:space="preserve"> 7120-00-015</v>
          </cell>
          <cell r="AD457" t="str">
            <v>Biaya Mobil KB 9706 V Lain-Lain</v>
          </cell>
          <cell r="AE457">
            <v>0</v>
          </cell>
        </row>
        <row r="458">
          <cell r="B458" t="str">
            <v xml:space="preserve"> 6214-00-013</v>
          </cell>
          <cell r="C458" t="str">
            <v>Biaya Listrik Kantor</v>
          </cell>
          <cell r="D458">
            <v>0</v>
          </cell>
          <cell r="E458">
            <v>0</v>
          </cell>
          <cell r="F458">
            <v>0</v>
          </cell>
          <cell r="G458">
            <v>0</v>
          </cell>
          <cell r="H458">
            <v>0</v>
          </cell>
          <cell r="I458">
            <v>0</v>
          </cell>
          <cell r="J458">
            <v>0</v>
          </cell>
          <cell r="K458">
            <v>0</v>
          </cell>
          <cell r="M458" t="str">
            <v xml:space="preserve"> 7120-00-016</v>
          </cell>
          <cell r="N458" t="str">
            <v>Nilai Pembebanan KB 9706 V</v>
          </cell>
          <cell r="O458">
            <v>0</v>
          </cell>
          <cell r="Q458" t="str">
            <v xml:space="preserve"> 7120-00-016</v>
          </cell>
          <cell r="R458" t="str">
            <v>Nilai Pembebanan KB 9706 V</v>
          </cell>
          <cell r="S458">
            <v>0</v>
          </cell>
          <cell r="U458" t="str">
            <v xml:space="preserve"> 7120-00-016</v>
          </cell>
          <cell r="V458" t="str">
            <v>Nilai Pembebanan KB 9706 V</v>
          </cell>
          <cell r="W458">
            <v>0</v>
          </cell>
          <cell r="Y458" t="str">
            <v xml:space="preserve"> 7120-00-016</v>
          </cell>
          <cell r="Z458" t="str">
            <v>Nilai Pembebanan KB 9706 V</v>
          </cell>
          <cell r="AA458">
            <v>0</v>
          </cell>
          <cell r="AC458" t="str">
            <v xml:space="preserve"> 7120-00-016</v>
          </cell>
          <cell r="AD458" t="str">
            <v>Nilai Pembebanan KB 9706 V</v>
          </cell>
          <cell r="AE458">
            <v>0</v>
          </cell>
        </row>
        <row r="459">
          <cell r="B459" t="str">
            <v xml:space="preserve"> 6220-00-101</v>
          </cell>
          <cell r="C459" t="str">
            <v>Akomodasi Perjalanan</v>
          </cell>
          <cell r="D459">
            <v>0</v>
          </cell>
          <cell r="E459">
            <v>33648365</v>
          </cell>
          <cell r="F459">
            <v>3757752</v>
          </cell>
          <cell r="G459">
            <v>15913598</v>
          </cell>
          <cell r="H459">
            <v>10719766</v>
          </cell>
          <cell r="I459">
            <v>7415775</v>
          </cell>
          <cell r="J459">
            <v>14027759</v>
          </cell>
          <cell r="K459">
            <v>5945950</v>
          </cell>
          <cell r="M459" t="str">
            <v xml:space="preserve"> 7120-00-020</v>
          </cell>
          <cell r="N459" t="str">
            <v>Biaya Gaji Supir</v>
          </cell>
          <cell r="O459">
            <v>0</v>
          </cell>
          <cell r="Q459" t="str">
            <v xml:space="preserve"> 7120-00-020</v>
          </cell>
          <cell r="R459" t="str">
            <v>Biaya Gaji Supir</v>
          </cell>
          <cell r="S459">
            <v>0</v>
          </cell>
          <cell r="U459" t="str">
            <v xml:space="preserve"> 7120-00-020</v>
          </cell>
          <cell r="V459" t="str">
            <v>Biaya Gaji Supir</v>
          </cell>
          <cell r="W459">
            <v>0</v>
          </cell>
          <cell r="Y459" t="str">
            <v xml:space="preserve"> 7120-00-020</v>
          </cell>
          <cell r="Z459" t="str">
            <v>Biaya Gaji Supir</v>
          </cell>
          <cell r="AA459">
            <v>0</v>
          </cell>
          <cell r="AC459" t="str">
            <v xml:space="preserve"> 7120-00-020</v>
          </cell>
          <cell r="AD459" t="str">
            <v>Biaya Gaji Supir</v>
          </cell>
          <cell r="AE459">
            <v>0</v>
          </cell>
        </row>
        <row r="460">
          <cell r="B460" t="str">
            <v xml:space="preserve"> 6220-00-102</v>
          </cell>
          <cell r="C460" t="str">
            <v>Biaya Ticket</v>
          </cell>
          <cell r="D460">
            <v>0</v>
          </cell>
          <cell r="E460">
            <v>38215400</v>
          </cell>
          <cell r="F460">
            <v>5405100</v>
          </cell>
          <cell r="G460">
            <v>22908700</v>
          </cell>
          <cell r="H460">
            <v>35514300</v>
          </cell>
          <cell r="I460">
            <v>19543500</v>
          </cell>
          <cell r="J460">
            <v>12004400</v>
          </cell>
          <cell r="K460">
            <v>11423700</v>
          </cell>
          <cell r="M460" t="str">
            <v xml:space="preserve"> 7120-00-021</v>
          </cell>
          <cell r="N460" t="str">
            <v>Biaya Bahan Bakar &amp; Minyak</v>
          </cell>
          <cell r="O460">
            <v>0</v>
          </cell>
          <cell r="Q460" t="str">
            <v xml:space="preserve"> 7120-00-021</v>
          </cell>
          <cell r="R460" t="str">
            <v>Biaya Bahan Bakar &amp; Minyak</v>
          </cell>
          <cell r="S460">
            <v>0</v>
          </cell>
          <cell r="U460" t="str">
            <v xml:space="preserve"> 7120-00-021</v>
          </cell>
          <cell r="V460" t="str">
            <v>Biaya Bahan Bakar &amp; Minyak</v>
          </cell>
          <cell r="W460">
            <v>0</v>
          </cell>
          <cell r="Y460" t="str">
            <v xml:space="preserve"> 7120-00-021</v>
          </cell>
          <cell r="Z460" t="str">
            <v>Biaya Bahan Bakar &amp; Minyak</v>
          </cell>
          <cell r="AA460">
            <v>0</v>
          </cell>
          <cell r="AC460" t="str">
            <v xml:space="preserve"> 7120-00-021</v>
          </cell>
          <cell r="AD460" t="str">
            <v>Biaya Bahan Bakar &amp; Minyak</v>
          </cell>
          <cell r="AE460">
            <v>0</v>
          </cell>
        </row>
        <row r="461">
          <cell r="B461" t="str">
            <v xml:space="preserve"> 6220-00-103</v>
          </cell>
          <cell r="C461" t="str">
            <v>Biaya Bahan Bakar Mobil</v>
          </cell>
          <cell r="D461">
            <v>0</v>
          </cell>
          <cell r="E461">
            <v>2525033</v>
          </cell>
          <cell r="F461">
            <v>927105</v>
          </cell>
          <cell r="G461">
            <v>1976930</v>
          </cell>
          <cell r="H461">
            <v>3591290</v>
          </cell>
          <cell r="I461">
            <v>1023325</v>
          </cell>
          <cell r="J461">
            <v>2436657</v>
          </cell>
          <cell r="K461">
            <v>901985</v>
          </cell>
          <cell r="M461" t="str">
            <v xml:space="preserve"> 7120-00-022</v>
          </cell>
          <cell r="N461" t="str">
            <v>Biaya Perbaikan &amp; Pemeliharaan</v>
          </cell>
          <cell r="O461">
            <v>0</v>
          </cell>
          <cell r="Q461" t="str">
            <v xml:space="preserve"> 7120-00-022</v>
          </cell>
          <cell r="R461" t="str">
            <v>Biaya Perbaikan &amp; Pemeliharaan</v>
          </cell>
          <cell r="S461">
            <v>0</v>
          </cell>
          <cell r="U461" t="str">
            <v xml:space="preserve"> 7120-00-022</v>
          </cell>
          <cell r="V461" t="str">
            <v>Biaya Perbaikan &amp; Pemeliharaan</v>
          </cell>
          <cell r="W461">
            <v>0</v>
          </cell>
          <cell r="Y461" t="str">
            <v xml:space="preserve"> 7120-00-022</v>
          </cell>
          <cell r="Z461" t="str">
            <v>Biaya Perbaikan &amp; Pemeliharaan</v>
          </cell>
          <cell r="AA461">
            <v>0</v>
          </cell>
          <cell r="AC461" t="str">
            <v xml:space="preserve"> 7120-00-022</v>
          </cell>
          <cell r="AD461" t="str">
            <v>Biaya Perbaikan &amp; Pemeliharaan</v>
          </cell>
          <cell r="AE461">
            <v>0</v>
          </cell>
        </row>
        <row r="462">
          <cell r="B462" t="str">
            <v xml:space="preserve"> 6220-00-104</v>
          </cell>
          <cell r="C462" t="str">
            <v>Biaya Mobil Lain-lain</v>
          </cell>
          <cell r="D462">
            <v>0</v>
          </cell>
          <cell r="E462">
            <v>1783500</v>
          </cell>
          <cell r="F462">
            <v>671000</v>
          </cell>
          <cell r="G462">
            <v>4883000</v>
          </cell>
          <cell r="H462">
            <v>3072000</v>
          </cell>
          <cell r="I462">
            <v>44000</v>
          </cell>
          <cell r="J462">
            <v>459500</v>
          </cell>
          <cell r="K462">
            <v>84500</v>
          </cell>
          <cell r="M462" t="str">
            <v xml:space="preserve"> 7120-00-023</v>
          </cell>
          <cell r="N462" t="str">
            <v>Biaya Pajak &amp; Asuransi</v>
          </cell>
          <cell r="O462">
            <v>0</v>
          </cell>
          <cell r="Q462" t="str">
            <v xml:space="preserve"> 7120-00-023</v>
          </cell>
          <cell r="R462" t="str">
            <v>Biaya Pajak &amp; Asuransi</v>
          </cell>
          <cell r="S462">
            <v>0</v>
          </cell>
          <cell r="U462" t="str">
            <v xml:space="preserve"> 7120-00-023</v>
          </cell>
          <cell r="V462" t="str">
            <v>Biaya Pajak &amp; Asuransi</v>
          </cell>
          <cell r="W462">
            <v>0</v>
          </cell>
          <cell r="Y462" t="str">
            <v xml:space="preserve"> 7120-00-023</v>
          </cell>
          <cell r="Z462" t="str">
            <v>Biaya Pajak &amp; Asuransi</v>
          </cell>
          <cell r="AA462">
            <v>0</v>
          </cell>
          <cell r="AC462" t="str">
            <v xml:space="preserve"> 7120-00-023</v>
          </cell>
          <cell r="AD462" t="str">
            <v>Biaya Pajak &amp; Asuransi</v>
          </cell>
          <cell r="AE462">
            <v>0</v>
          </cell>
        </row>
        <row r="463">
          <cell r="B463" t="str">
            <v xml:space="preserve"> 6220-00-105</v>
          </cell>
          <cell r="C463" t="str">
            <v>Biaya Perjalanan dinas Lainnya</v>
          </cell>
          <cell r="D463">
            <v>0</v>
          </cell>
          <cell r="E463">
            <v>326399</v>
          </cell>
          <cell r="F463">
            <v>130000</v>
          </cell>
          <cell r="G463">
            <v>765000</v>
          </cell>
          <cell r="H463">
            <v>0</v>
          </cell>
          <cell r="I463">
            <v>0</v>
          </cell>
          <cell r="J463">
            <v>268999</v>
          </cell>
          <cell r="K463">
            <v>0</v>
          </cell>
          <cell r="M463" t="str">
            <v xml:space="preserve"> 7120-00-024</v>
          </cell>
          <cell r="N463" t="str">
            <v>Biaya Ban</v>
          </cell>
          <cell r="O463">
            <v>0</v>
          </cell>
          <cell r="Q463" t="str">
            <v xml:space="preserve"> 7120-00-024</v>
          </cell>
          <cell r="R463" t="str">
            <v>Biaya Ban</v>
          </cell>
          <cell r="S463">
            <v>0</v>
          </cell>
          <cell r="U463" t="str">
            <v xml:space="preserve"> 7120-00-024</v>
          </cell>
          <cell r="V463" t="str">
            <v>Biaya Ban</v>
          </cell>
          <cell r="W463">
            <v>0</v>
          </cell>
          <cell r="Y463" t="str">
            <v xml:space="preserve"> 7120-00-024</v>
          </cell>
          <cell r="Z463" t="str">
            <v>Biaya Ban</v>
          </cell>
          <cell r="AA463">
            <v>0</v>
          </cell>
          <cell r="AC463" t="str">
            <v xml:space="preserve"> 7120-00-024</v>
          </cell>
          <cell r="AD463" t="str">
            <v>Biaya Ban</v>
          </cell>
          <cell r="AE463">
            <v>0</v>
          </cell>
        </row>
        <row r="464">
          <cell r="B464" t="str">
            <v xml:space="preserve"> 6220-00-107</v>
          </cell>
          <cell r="C464" t="str">
            <v>Biaya Transportasi Lain-lain</v>
          </cell>
          <cell r="D464">
            <v>0</v>
          </cell>
          <cell r="E464">
            <v>380000</v>
          </cell>
          <cell r="F464">
            <v>0</v>
          </cell>
          <cell r="G464">
            <v>0</v>
          </cell>
          <cell r="H464">
            <v>1083000</v>
          </cell>
          <cell r="I464">
            <v>70000</v>
          </cell>
          <cell r="J464">
            <v>210000</v>
          </cell>
          <cell r="K464">
            <v>95000</v>
          </cell>
          <cell r="M464" t="str">
            <v xml:space="preserve"> 7120-00-025</v>
          </cell>
          <cell r="N464" t="str">
            <v>Biaya Mobil KB 9707 V Lain-Lain</v>
          </cell>
          <cell r="O464">
            <v>0</v>
          </cell>
          <cell r="Q464" t="str">
            <v xml:space="preserve"> 7120-00-025</v>
          </cell>
          <cell r="R464" t="str">
            <v>Biaya Mobil KB 9707 V Lain-Lain</v>
          </cell>
          <cell r="S464">
            <v>0</v>
          </cell>
          <cell r="U464" t="str">
            <v xml:space="preserve"> 7120-00-025</v>
          </cell>
          <cell r="V464" t="str">
            <v>Biaya Mobil KB 9707 V Lain-Lain</v>
          </cell>
          <cell r="W464">
            <v>0</v>
          </cell>
          <cell r="Y464" t="str">
            <v xml:space="preserve"> 7120-00-025</v>
          </cell>
          <cell r="Z464" t="str">
            <v>Biaya Mobil KB 9707 V Lain-Lain</v>
          </cell>
          <cell r="AA464">
            <v>0</v>
          </cell>
          <cell r="AC464" t="str">
            <v xml:space="preserve"> 7120-00-025</v>
          </cell>
          <cell r="AD464" t="str">
            <v>Biaya Mobil KB 9707 V Lain-Lain</v>
          </cell>
          <cell r="AE464">
            <v>0</v>
          </cell>
        </row>
        <row r="465">
          <cell r="B465" t="str">
            <v xml:space="preserve"> 6230-00-010</v>
          </cell>
          <cell r="C465" t="str">
            <v>Perbaikan &amp; Perawatan Bangunan</v>
          </cell>
          <cell r="D465">
            <v>0</v>
          </cell>
          <cell r="E465">
            <v>0</v>
          </cell>
          <cell r="F465">
            <v>0</v>
          </cell>
          <cell r="G465">
            <v>0</v>
          </cell>
          <cell r="H465">
            <v>0</v>
          </cell>
          <cell r="I465">
            <v>0</v>
          </cell>
          <cell r="J465">
            <v>0</v>
          </cell>
          <cell r="K465">
            <v>0</v>
          </cell>
          <cell r="M465" t="str">
            <v xml:space="preserve"> 7120-00-026</v>
          </cell>
          <cell r="N465" t="str">
            <v>Nilai Pembebanan KB 9707 V</v>
          </cell>
          <cell r="O465">
            <v>0</v>
          </cell>
          <cell r="Q465" t="str">
            <v xml:space="preserve"> 7120-00-026</v>
          </cell>
          <cell r="R465" t="str">
            <v>Nilai Pembebanan KB 9707 V</v>
          </cell>
          <cell r="S465">
            <v>0</v>
          </cell>
          <cell r="U465" t="str">
            <v xml:space="preserve"> 7120-00-026</v>
          </cell>
          <cell r="V465" t="str">
            <v>Nilai Pembebanan KB 9707 V</v>
          </cell>
          <cell r="W465">
            <v>0</v>
          </cell>
          <cell r="Y465" t="str">
            <v xml:space="preserve"> 7120-00-026</v>
          </cell>
          <cell r="Z465" t="str">
            <v>Nilai Pembebanan KB 9707 V</v>
          </cell>
          <cell r="AA465">
            <v>0</v>
          </cell>
          <cell r="AC465" t="str">
            <v xml:space="preserve"> 7120-00-026</v>
          </cell>
          <cell r="AD465" t="str">
            <v>Nilai Pembebanan KB 9707 V</v>
          </cell>
          <cell r="AE465">
            <v>0</v>
          </cell>
        </row>
        <row r="466">
          <cell r="B466" t="str">
            <v xml:space="preserve"> 6230-00-011</v>
          </cell>
          <cell r="C466" t="str">
            <v>Perbaikan &amp; Perawatan Perumahan</v>
          </cell>
          <cell r="D466">
            <v>0</v>
          </cell>
          <cell r="E466">
            <v>0</v>
          </cell>
          <cell r="F466">
            <v>0</v>
          </cell>
          <cell r="G466">
            <v>0</v>
          </cell>
          <cell r="H466">
            <v>0</v>
          </cell>
          <cell r="I466">
            <v>0</v>
          </cell>
          <cell r="J466">
            <v>0</v>
          </cell>
          <cell r="K466">
            <v>0</v>
          </cell>
          <cell r="M466" t="str">
            <v xml:space="preserve"> 7120-00-030</v>
          </cell>
          <cell r="N466" t="str">
            <v>Biaya Gaji Supir</v>
          </cell>
          <cell r="O466">
            <v>0</v>
          </cell>
          <cell r="Q466" t="str">
            <v xml:space="preserve"> 7120-00-030</v>
          </cell>
          <cell r="R466" t="str">
            <v>Biaya Gaji Supir</v>
          </cell>
          <cell r="S466">
            <v>0</v>
          </cell>
          <cell r="U466" t="str">
            <v xml:space="preserve"> 7120-00-030</v>
          </cell>
          <cell r="V466" t="str">
            <v>Biaya Gaji Supir</v>
          </cell>
          <cell r="W466">
            <v>0</v>
          </cell>
          <cell r="Y466" t="str">
            <v xml:space="preserve"> 7120-00-030</v>
          </cell>
          <cell r="Z466" t="str">
            <v>Biaya Gaji Supir</v>
          </cell>
          <cell r="AA466">
            <v>0</v>
          </cell>
          <cell r="AC466" t="str">
            <v xml:space="preserve"> 7120-00-030</v>
          </cell>
          <cell r="AD466" t="str">
            <v>Biaya Gaji Supir</v>
          </cell>
          <cell r="AE466">
            <v>0</v>
          </cell>
        </row>
        <row r="467">
          <cell r="B467" t="str">
            <v xml:space="preserve"> 6230-00-012</v>
          </cell>
          <cell r="C467" t="str">
            <v>Perbaikan &amp; Perawatan Mesin-Mesin</v>
          </cell>
          <cell r="D467">
            <v>0</v>
          </cell>
          <cell r="E467">
            <v>0</v>
          </cell>
          <cell r="F467">
            <v>0</v>
          </cell>
          <cell r="G467">
            <v>0</v>
          </cell>
          <cell r="H467">
            <v>0</v>
          </cell>
          <cell r="I467">
            <v>0</v>
          </cell>
          <cell r="J467">
            <v>0</v>
          </cell>
          <cell r="K467">
            <v>0</v>
          </cell>
          <cell r="M467" t="str">
            <v xml:space="preserve"> 7120-00-031</v>
          </cell>
          <cell r="N467" t="str">
            <v>Biaya Bahan Bakar &amp; Minyak</v>
          </cell>
          <cell r="O467">
            <v>0</v>
          </cell>
          <cell r="Q467" t="str">
            <v xml:space="preserve"> 7120-00-031</v>
          </cell>
          <cell r="R467" t="str">
            <v>Biaya Bahan Bakar &amp; Minyak</v>
          </cell>
          <cell r="S467">
            <v>0</v>
          </cell>
          <cell r="U467" t="str">
            <v xml:space="preserve"> 7120-00-031</v>
          </cell>
          <cell r="V467" t="str">
            <v>Biaya Bahan Bakar &amp; Minyak</v>
          </cell>
          <cell r="W467">
            <v>0</v>
          </cell>
          <cell r="Y467" t="str">
            <v xml:space="preserve"> 7120-00-031</v>
          </cell>
          <cell r="Z467" t="str">
            <v>Biaya Bahan Bakar &amp; Minyak</v>
          </cell>
          <cell r="AA467">
            <v>0</v>
          </cell>
          <cell r="AC467" t="str">
            <v xml:space="preserve"> 7120-00-031</v>
          </cell>
          <cell r="AD467" t="str">
            <v>Biaya Bahan Bakar &amp; Minyak</v>
          </cell>
          <cell r="AE467">
            <v>0</v>
          </cell>
        </row>
        <row r="468">
          <cell r="B468" t="str">
            <v xml:space="preserve"> 6230-00-013</v>
          </cell>
          <cell r="C468" t="str">
            <v>Perbaikan &amp; Perawatan Peralatan Kantor</v>
          </cell>
          <cell r="D468">
            <v>0</v>
          </cell>
          <cell r="E468">
            <v>0</v>
          </cell>
          <cell r="F468">
            <v>0</v>
          </cell>
          <cell r="G468">
            <v>0</v>
          </cell>
          <cell r="H468">
            <v>0</v>
          </cell>
          <cell r="I468">
            <v>1849802</v>
          </cell>
          <cell r="J468">
            <v>0</v>
          </cell>
          <cell r="K468">
            <v>0</v>
          </cell>
          <cell r="M468" t="str">
            <v xml:space="preserve"> 7120-00-032</v>
          </cell>
          <cell r="N468" t="str">
            <v>Biaya Perbaikan &amp; Perawatan</v>
          </cell>
          <cell r="O468">
            <v>0</v>
          </cell>
          <cell r="Q468" t="str">
            <v xml:space="preserve"> 7120-00-032</v>
          </cell>
          <cell r="R468" t="str">
            <v>Biaya Perbaikan &amp; Perawatan</v>
          </cell>
          <cell r="S468">
            <v>0</v>
          </cell>
          <cell r="U468" t="str">
            <v xml:space="preserve"> 7120-00-032</v>
          </cell>
          <cell r="V468" t="str">
            <v>Biaya Perbaikan &amp; Perawatan</v>
          </cell>
          <cell r="W468">
            <v>0</v>
          </cell>
          <cell r="Y468" t="str">
            <v xml:space="preserve"> 7120-00-032</v>
          </cell>
          <cell r="Z468" t="str">
            <v>Biaya Perbaikan &amp; Perawatan</v>
          </cell>
          <cell r="AA468">
            <v>0</v>
          </cell>
          <cell r="AC468" t="str">
            <v xml:space="preserve"> 7120-00-032</v>
          </cell>
          <cell r="AD468" t="str">
            <v>Biaya Perbaikan &amp; Perawatan</v>
          </cell>
          <cell r="AE468">
            <v>0</v>
          </cell>
        </row>
        <row r="469">
          <cell r="B469" t="str">
            <v xml:space="preserve"> 6230-00-014</v>
          </cell>
          <cell r="C469" t="str">
            <v>Perbaikan &amp; Perawatan Perlengkp. Ktr</v>
          </cell>
          <cell r="D469">
            <v>0</v>
          </cell>
          <cell r="E469">
            <v>0</v>
          </cell>
          <cell r="F469">
            <v>0</v>
          </cell>
          <cell r="G469">
            <v>0</v>
          </cell>
          <cell r="H469">
            <v>0</v>
          </cell>
          <cell r="I469">
            <v>0</v>
          </cell>
          <cell r="J469">
            <v>0</v>
          </cell>
          <cell r="K469">
            <v>0</v>
          </cell>
          <cell r="M469" t="str">
            <v xml:space="preserve"> 7120-00-033</v>
          </cell>
          <cell r="N469" t="str">
            <v>Biaya Pajak &amp; Asuransi</v>
          </cell>
          <cell r="O469">
            <v>0</v>
          </cell>
          <cell r="Q469" t="str">
            <v xml:space="preserve"> 7120-00-033</v>
          </cell>
          <cell r="R469" t="str">
            <v>Biaya Pajak &amp; Asuransi</v>
          </cell>
          <cell r="S469">
            <v>0</v>
          </cell>
          <cell r="U469" t="str">
            <v xml:space="preserve"> 7120-00-033</v>
          </cell>
          <cell r="V469" t="str">
            <v>Biaya Pajak &amp; Asuransi</v>
          </cell>
          <cell r="W469">
            <v>0</v>
          </cell>
          <cell r="Y469" t="str">
            <v xml:space="preserve"> 7120-00-033</v>
          </cell>
          <cell r="Z469" t="str">
            <v>Biaya Pajak &amp; Asuransi</v>
          </cell>
          <cell r="AA469">
            <v>0</v>
          </cell>
          <cell r="AC469" t="str">
            <v xml:space="preserve"> 7120-00-033</v>
          </cell>
          <cell r="AD469" t="str">
            <v>Biaya Pajak &amp; Asuransi</v>
          </cell>
          <cell r="AE469">
            <v>0</v>
          </cell>
        </row>
        <row r="470">
          <cell r="B470" t="str">
            <v xml:space="preserve"> 6230-00-015</v>
          </cell>
          <cell r="C470" t="str">
            <v>Perbaikan &amp; Perawatan Kendaraan</v>
          </cell>
          <cell r="D470">
            <v>0</v>
          </cell>
          <cell r="E470">
            <v>373815</v>
          </cell>
          <cell r="F470">
            <v>850000</v>
          </cell>
          <cell r="G470">
            <v>200000</v>
          </cell>
          <cell r="H470">
            <v>1640000</v>
          </cell>
          <cell r="I470">
            <v>0</v>
          </cell>
          <cell r="J470">
            <v>78000</v>
          </cell>
          <cell r="K470">
            <v>113000</v>
          </cell>
          <cell r="M470" t="str">
            <v xml:space="preserve"> 7120-00-034</v>
          </cell>
          <cell r="N470" t="str">
            <v>Biaya Ban</v>
          </cell>
          <cell r="O470">
            <v>0</v>
          </cell>
          <cell r="Q470" t="str">
            <v xml:space="preserve"> 7120-00-034</v>
          </cell>
          <cell r="R470" t="str">
            <v>Biaya Ban</v>
          </cell>
          <cell r="S470">
            <v>0</v>
          </cell>
          <cell r="U470" t="str">
            <v xml:space="preserve"> 7120-00-034</v>
          </cell>
          <cell r="V470" t="str">
            <v>Biaya Ban</v>
          </cell>
          <cell r="W470">
            <v>0</v>
          </cell>
          <cell r="Y470" t="str">
            <v xml:space="preserve"> 7120-00-034</v>
          </cell>
          <cell r="Z470" t="str">
            <v>Biaya Ban</v>
          </cell>
          <cell r="AA470">
            <v>0</v>
          </cell>
          <cell r="AC470" t="str">
            <v xml:space="preserve"> 7120-00-034</v>
          </cell>
          <cell r="AD470" t="str">
            <v>Biaya Ban</v>
          </cell>
          <cell r="AE470">
            <v>0</v>
          </cell>
        </row>
        <row r="471">
          <cell r="B471" t="str">
            <v xml:space="preserve"> 6230-00-016</v>
          </cell>
          <cell r="C471" t="str">
            <v>Perbaikan &amp; Perawatan Peralatan Kebun</v>
          </cell>
          <cell r="D471">
            <v>0</v>
          </cell>
          <cell r="E471">
            <v>0</v>
          </cell>
          <cell r="F471">
            <v>0</v>
          </cell>
          <cell r="G471">
            <v>0</v>
          </cell>
          <cell r="H471">
            <v>0</v>
          </cell>
          <cell r="I471">
            <v>0</v>
          </cell>
          <cell r="J471">
            <v>0</v>
          </cell>
          <cell r="K471">
            <v>0</v>
          </cell>
          <cell r="M471" t="str">
            <v xml:space="preserve"> 7120-00-035</v>
          </cell>
          <cell r="N471" t="str">
            <v>Biaya Mobil KB 1218 XY Lain-Lain</v>
          </cell>
          <cell r="O471">
            <v>0</v>
          </cell>
          <cell r="Q471" t="str">
            <v xml:space="preserve"> 7120-00-035</v>
          </cell>
          <cell r="R471" t="str">
            <v>Biaya Mobil KB 1218 XY Lain-Lain</v>
          </cell>
          <cell r="S471">
            <v>0</v>
          </cell>
          <cell r="U471" t="str">
            <v xml:space="preserve"> 7120-00-035</v>
          </cell>
          <cell r="V471" t="str">
            <v>Biaya Mobil KB 1218 XY Lain-Lain</v>
          </cell>
          <cell r="W471">
            <v>0</v>
          </cell>
          <cell r="Y471" t="str">
            <v xml:space="preserve"> 7120-00-035</v>
          </cell>
          <cell r="Z471" t="str">
            <v>Biaya Mobil KB 1218 XY Lain-Lain</v>
          </cell>
          <cell r="AA471">
            <v>0</v>
          </cell>
          <cell r="AC471" t="str">
            <v xml:space="preserve"> 7120-00-035</v>
          </cell>
          <cell r="AD471" t="str">
            <v>Biaya Mobil KB 1218 XY Lain-Lain</v>
          </cell>
          <cell r="AE471">
            <v>0</v>
          </cell>
        </row>
        <row r="472">
          <cell r="B472" t="str">
            <v xml:space="preserve"> 6230-00-017</v>
          </cell>
          <cell r="C472" t="str">
            <v>Perbaikan &amp; Perawatan Perlgkp. Perumahan</v>
          </cell>
          <cell r="D472">
            <v>0</v>
          </cell>
          <cell r="E472">
            <v>0</v>
          </cell>
          <cell r="F472">
            <v>0</v>
          </cell>
          <cell r="G472">
            <v>0</v>
          </cell>
          <cell r="H472">
            <v>0</v>
          </cell>
          <cell r="I472">
            <v>0</v>
          </cell>
          <cell r="J472">
            <v>0</v>
          </cell>
          <cell r="K472">
            <v>0</v>
          </cell>
          <cell r="M472" t="str">
            <v xml:space="preserve"> 7120-00-036</v>
          </cell>
          <cell r="N472" t="str">
            <v>Nilai Pembebanan KB 1218 XY</v>
          </cell>
          <cell r="O472">
            <v>0</v>
          </cell>
          <cell r="Q472" t="str">
            <v xml:space="preserve"> 7120-00-036</v>
          </cell>
          <cell r="R472" t="str">
            <v>Nilai Pembebanan KB 1218 XY</v>
          </cell>
          <cell r="S472">
            <v>0</v>
          </cell>
          <cell r="U472" t="str">
            <v xml:space="preserve"> 7120-00-036</v>
          </cell>
          <cell r="V472" t="str">
            <v>Nilai Pembebanan KB 1218 XY</v>
          </cell>
          <cell r="W472">
            <v>0</v>
          </cell>
          <cell r="Y472" t="str">
            <v xml:space="preserve"> 7120-00-036</v>
          </cell>
          <cell r="Z472" t="str">
            <v>Nilai Pembebanan KB 1218 XY</v>
          </cell>
          <cell r="AA472">
            <v>0</v>
          </cell>
          <cell r="AC472" t="str">
            <v xml:space="preserve"> 7120-00-036</v>
          </cell>
          <cell r="AD472" t="str">
            <v>Nilai Pembebanan KB 1218 XY</v>
          </cell>
          <cell r="AE472">
            <v>0</v>
          </cell>
        </row>
        <row r="473">
          <cell r="B473" t="str">
            <v xml:space="preserve"> 6240-00-010</v>
          </cell>
          <cell r="C473" t="str">
            <v>Amortisasi</v>
          </cell>
          <cell r="D473">
            <v>0</v>
          </cell>
          <cell r="E473">
            <v>0</v>
          </cell>
          <cell r="F473">
            <v>0</v>
          </cell>
          <cell r="G473">
            <v>0</v>
          </cell>
          <cell r="H473">
            <v>0</v>
          </cell>
          <cell r="I473">
            <v>0</v>
          </cell>
          <cell r="J473">
            <v>0</v>
          </cell>
          <cell r="K473">
            <v>0</v>
          </cell>
          <cell r="M473" t="str">
            <v xml:space="preserve"> 7120-00-040</v>
          </cell>
          <cell r="N473" t="str">
            <v>Biaya Gaji Supir</v>
          </cell>
          <cell r="O473">
            <v>0</v>
          </cell>
          <cell r="Q473" t="str">
            <v xml:space="preserve"> 7120-00-040</v>
          </cell>
          <cell r="R473" t="str">
            <v>Biaya Gaji Supir</v>
          </cell>
          <cell r="S473">
            <v>0</v>
          </cell>
          <cell r="U473" t="str">
            <v xml:space="preserve"> 7120-00-040</v>
          </cell>
          <cell r="V473" t="str">
            <v>Biaya Gaji Supir</v>
          </cell>
          <cell r="W473">
            <v>0</v>
          </cell>
          <cell r="Y473" t="str">
            <v xml:space="preserve"> 7120-00-040</v>
          </cell>
          <cell r="Z473" t="str">
            <v>Biaya Gaji Supir</v>
          </cell>
          <cell r="AA473">
            <v>0</v>
          </cell>
          <cell r="AC473" t="str">
            <v xml:space="preserve"> 7120-00-040</v>
          </cell>
          <cell r="AD473" t="str">
            <v>Biaya Gaji Supir</v>
          </cell>
          <cell r="AE473">
            <v>0</v>
          </cell>
        </row>
        <row r="474">
          <cell r="B474" t="str">
            <v xml:space="preserve"> 6240-00-011</v>
          </cell>
          <cell r="C474" t="str">
            <v>Penyusutan Bangunan</v>
          </cell>
          <cell r="D474">
            <v>0</v>
          </cell>
          <cell r="E474">
            <v>4553991.9833333334</v>
          </cell>
          <cell r="F474">
            <v>4553991.9833333334</v>
          </cell>
          <cell r="G474">
            <v>4728991.9833333334</v>
          </cell>
          <cell r="H474">
            <v>4728991.9833333334</v>
          </cell>
          <cell r="I474">
            <v>4728991.9833333334</v>
          </cell>
          <cell r="J474">
            <v>4728991.9833333334</v>
          </cell>
          <cell r="K474">
            <v>4770658.6500000004</v>
          </cell>
          <cell r="M474" t="str">
            <v xml:space="preserve"> 7120-00-041</v>
          </cell>
          <cell r="N474" t="str">
            <v>Biaya Bahan Bakar &amp; Minyak</v>
          </cell>
          <cell r="O474">
            <v>0</v>
          </cell>
          <cell r="Q474" t="str">
            <v xml:space="preserve"> 7120-00-041</v>
          </cell>
          <cell r="R474" t="str">
            <v>Biaya Bahan Bakar &amp; Minyak</v>
          </cell>
          <cell r="S474">
            <v>0</v>
          </cell>
          <cell r="U474" t="str">
            <v xml:space="preserve"> 7120-00-041</v>
          </cell>
          <cell r="V474" t="str">
            <v>Biaya Bahan Bakar &amp; Minyak</v>
          </cell>
          <cell r="W474">
            <v>0</v>
          </cell>
          <cell r="Y474" t="str">
            <v xml:space="preserve"> 7120-00-041</v>
          </cell>
          <cell r="Z474" t="str">
            <v>Biaya Bahan Bakar &amp; Minyak</v>
          </cell>
          <cell r="AA474">
            <v>0</v>
          </cell>
          <cell r="AC474" t="str">
            <v xml:space="preserve"> 7120-00-041</v>
          </cell>
          <cell r="AD474" t="str">
            <v>Biaya Bahan Bakar &amp; Minyak</v>
          </cell>
          <cell r="AE474">
            <v>0</v>
          </cell>
        </row>
        <row r="475">
          <cell r="B475" t="str">
            <v xml:space="preserve"> 6240-00-012</v>
          </cell>
          <cell r="C475" t="str">
            <v>Penyusutan Mesin - Mesin</v>
          </cell>
          <cell r="D475">
            <v>0</v>
          </cell>
          <cell r="E475">
            <v>3712875.7916666637</v>
          </cell>
          <cell r="F475">
            <v>3712875.7916666637</v>
          </cell>
          <cell r="G475">
            <v>3712875.7916666637</v>
          </cell>
          <cell r="H475">
            <v>3712875.7916666637</v>
          </cell>
          <cell r="I475">
            <v>3712875.7916666637</v>
          </cell>
          <cell r="J475">
            <v>3712875.7916666637</v>
          </cell>
          <cell r="K475">
            <v>3712875.7916666637</v>
          </cell>
          <cell r="M475" t="str">
            <v xml:space="preserve"> 7120-00-042</v>
          </cell>
          <cell r="N475" t="str">
            <v>Biaya Perbaikan &amp; Perawatan</v>
          </cell>
          <cell r="O475">
            <v>0</v>
          </cell>
          <cell r="Q475" t="str">
            <v xml:space="preserve"> 7120-00-042</v>
          </cell>
          <cell r="R475" t="str">
            <v>Biaya Perbaikan &amp; Perawatan</v>
          </cell>
          <cell r="S475">
            <v>0</v>
          </cell>
          <cell r="U475" t="str">
            <v xml:space="preserve"> 7120-00-042</v>
          </cell>
          <cell r="V475" t="str">
            <v>Biaya Perbaikan &amp; Perawatan</v>
          </cell>
          <cell r="W475">
            <v>0</v>
          </cell>
          <cell r="Y475" t="str">
            <v xml:space="preserve"> 7120-00-042</v>
          </cell>
          <cell r="Z475" t="str">
            <v>Biaya Perbaikan &amp; Perawatan</v>
          </cell>
          <cell r="AA475">
            <v>0</v>
          </cell>
          <cell r="AC475" t="str">
            <v xml:space="preserve"> 7120-00-042</v>
          </cell>
          <cell r="AD475" t="str">
            <v>Biaya Perbaikan &amp; Perawatan</v>
          </cell>
          <cell r="AE475">
            <v>0</v>
          </cell>
        </row>
        <row r="476">
          <cell r="B476" t="str">
            <v xml:space="preserve"> 6240-00-013</v>
          </cell>
          <cell r="C476" t="str">
            <v>Penyusutan Peralatan Kantor</v>
          </cell>
          <cell r="D476">
            <v>0</v>
          </cell>
          <cell r="E476">
            <v>3197804.333333333</v>
          </cell>
          <cell r="F476">
            <v>3197804.333333333</v>
          </cell>
          <cell r="G476">
            <v>3728389.75</v>
          </cell>
          <cell r="H476">
            <v>4909077.973958333</v>
          </cell>
          <cell r="I476">
            <v>5347215.890625</v>
          </cell>
          <cell r="J476">
            <v>5378445.057291666</v>
          </cell>
          <cell r="K476">
            <v>5500676.8281249991</v>
          </cell>
          <cell r="M476" t="str">
            <v xml:space="preserve"> 7120-00-043</v>
          </cell>
          <cell r="N476" t="str">
            <v>Biaya Pajak &amp; Asuransi</v>
          </cell>
          <cell r="O476">
            <v>0</v>
          </cell>
          <cell r="Q476" t="str">
            <v xml:space="preserve"> 7120-00-043</v>
          </cell>
          <cell r="R476" t="str">
            <v>Biaya Pajak &amp; Asuransi</v>
          </cell>
          <cell r="S476">
            <v>0</v>
          </cell>
          <cell r="U476" t="str">
            <v xml:space="preserve"> 7120-00-043</v>
          </cell>
          <cell r="V476" t="str">
            <v>Biaya Pajak &amp; Asuransi</v>
          </cell>
          <cell r="W476">
            <v>0</v>
          </cell>
          <cell r="Y476" t="str">
            <v xml:space="preserve"> 7120-00-043</v>
          </cell>
          <cell r="Z476" t="str">
            <v>Biaya Pajak &amp; Asuransi</v>
          </cell>
          <cell r="AA476">
            <v>0</v>
          </cell>
          <cell r="AC476" t="str">
            <v xml:space="preserve"> 7120-00-043</v>
          </cell>
          <cell r="AD476" t="str">
            <v>Biaya Pajak &amp; Asuransi</v>
          </cell>
          <cell r="AE476">
            <v>0</v>
          </cell>
        </row>
        <row r="477">
          <cell r="B477" t="str">
            <v xml:space="preserve"> 6240-00-014</v>
          </cell>
          <cell r="C477" t="str">
            <v>Penyusutan Perlengkapan kantor</v>
          </cell>
          <cell r="D477">
            <v>0</v>
          </cell>
          <cell r="E477">
            <v>531229.16666666651</v>
          </cell>
          <cell r="F477">
            <v>531229.16666666651</v>
          </cell>
          <cell r="G477">
            <v>531229.16666666651</v>
          </cell>
          <cell r="H477">
            <v>531229.16666666651</v>
          </cell>
          <cell r="I477">
            <v>1005187.4999999998</v>
          </cell>
          <cell r="J477">
            <v>1005187.4999999998</v>
          </cell>
          <cell r="K477">
            <v>1005187.4999999998</v>
          </cell>
          <cell r="M477" t="str">
            <v xml:space="preserve"> 7120-00-044</v>
          </cell>
          <cell r="N477" t="str">
            <v>Biaya Ban</v>
          </cell>
          <cell r="O477">
            <v>0</v>
          </cell>
          <cell r="Q477" t="str">
            <v xml:space="preserve"> 7120-00-044</v>
          </cell>
          <cell r="R477" t="str">
            <v>Biaya Ban</v>
          </cell>
          <cell r="S477">
            <v>0</v>
          </cell>
          <cell r="U477" t="str">
            <v xml:space="preserve"> 7120-00-044</v>
          </cell>
          <cell r="V477" t="str">
            <v>Biaya Ban</v>
          </cell>
          <cell r="W477">
            <v>0</v>
          </cell>
          <cell r="Y477" t="str">
            <v xml:space="preserve"> 7120-00-044</v>
          </cell>
          <cell r="Z477" t="str">
            <v>Biaya Ban</v>
          </cell>
          <cell r="AA477">
            <v>0</v>
          </cell>
          <cell r="AC477" t="str">
            <v xml:space="preserve"> 7120-00-044</v>
          </cell>
          <cell r="AD477" t="str">
            <v>Biaya Ban</v>
          </cell>
          <cell r="AE477">
            <v>0</v>
          </cell>
        </row>
        <row r="478">
          <cell r="B478" t="str">
            <v xml:space="preserve"> 6240-00-015</v>
          </cell>
          <cell r="C478" t="str">
            <v>Penyusutan Kendaraan</v>
          </cell>
          <cell r="D478">
            <v>0</v>
          </cell>
          <cell r="E478">
            <v>60558976.546872966</v>
          </cell>
          <cell r="F478">
            <v>61517309.880206309</v>
          </cell>
          <cell r="G478">
            <v>81100643.213539645</v>
          </cell>
          <cell r="H478">
            <v>99687841.838539645</v>
          </cell>
          <cell r="I478">
            <v>129585424.33853965</v>
          </cell>
          <cell r="J478">
            <v>129585424.33853965</v>
          </cell>
          <cell r="K478">
            <v>129585424.33853965</v>
          </cell>
          <cell r="M478" t="str">
            <v xml:space="preserve"> 7120-00-045</v>
          </cell>
          <cell r="N478" t="str">
            <v>Biaya Mobil Lain-Lain</v>
          </cell>
          <cell r="O478">
            <v>0</v>
          </cell>
          <cell r="Q478" t="str">
            <v xml:space="preserve"> 7120-00-045</v>
          </cell>
          <cell r="R478" t="str">
            <v>Biaya Mobil Lain-Lain</v>
          </cell>
          <cell r="S478">
            <v>0</v>
          </cell>
          <cell r="U478" t="str">
            <v xml:space="preserve"> 7120-00-045</v>
          </cell>
          <cell r="V478" t="str">
            <v>Biaya Mobil Lain-Lain</v>
          </cell>
          <cell r="W478">
            <v>0</v>
          </cell>
          <cell r="Y478" t="str">
            <v xml:space="preserve"> 7120-00-045</v>
          </cell>
          <cell r="Z478" t="str">
            <v>Biaya Mobil Lain-Lain</v>
          </cell>
          <cell r="AA478">
            <v>0</v>
          </cell>
          <cell r="AC478" t="str">
            <v xml:space="preserve"> 7120-00-045</v>
          </cell>
          <cell r="AD478" t="str">
            <v>Biaya Mobil Lain-Lain</v>
          </cell>
          <cell r="AE478">
            <v>0</v>
          </cell>
        </row>
        <row r="479">
          <cell r="B479" t="str">
            <v xml:space="preserve"> 6240-00-016</v>
          </cell>
          <cell r="C479" t="str">
            <v>Penyusutan Perlengkapan Perumahan</v>
          </cell>
          <cell r="D479">
            <v>0</v>
          </cell>
          <cell r="E479">
            <v>500938.33333333337</v>
          </cell>
          <cell r="F479">
            <v>500938.33333333337</v>
          </cell>
          <cell r="G479">
            <v>911788.33333333349</v>
          </cell>
          <cell r="H479">
            <v>911788.33333333349</v>
          </cell>
          <cell r="I479">
            <v>987621.66666666674</v>
          </cell>
          <cell r="J479">
            <v>1156996.6666666672</v>
          </cell>
          <cell r="K479">
            <v>1202830.0000000005</v>
          </cell>
          <cell r="M479" t="str">
            <v xml:space="preserve"> 7120-00-046</v>
          </cell>
          <cell r="N479" t="str">
            <v>Nilai Pembebanan Dump Truck 01</v>
          </cell>
          <cell r="O479">
            <v>0</v>
          </cell>
          <cell r="Q479" t="str">
            <v xml:space="preserve"> 7120-00-046</v>
          </cell>
          <cell r="R479" t="str">
            <v>Nilai Pembebanan Dump Truck 01</v>
          </cell>
          <cell r="S479">
            <v>0</v>
          </cell>
          <cell r="U479" t="str">
            <v xml:space="preserve"> 7120-00-046</v>
          </cell>
          <cell r="V479" t="str">
            <v>Nilai Pembebanan Dump Truck 01</v>
          </cell>
          <cell r="W479">
            <v>0</v>
          </cell>
          <cell r="Y479" t="str">
            <v xml:space="preserve"> 7120-00-046</v>
          </cell>
          <cell r="Z479" t="str">
            <v>Nilai Pembebanan Dump Truck 01</v>
          </cell>
          <cell r="AA479">
            <v>0</v>
          </cell>
          <cell r="AC479" t="str">
            <v xml:space="preserve"> 7120-00-046</v>
          </cell>
          <cell r="AD479" t="str">
            <v>Nilai Pembebanan Dump Truck 01</v>
          </cell>
          <cell r="AE479">
            <v>0</v>
          </cell>
        </row>
        <row r="480">
          <cell r="B480" t="str">
            <v xml:space="preserve"> 6240-00-017</v>
          </cell>
          <cell r="C480" t="str">
            <v>Penyusutan Peralatan Kebun</v>
          </cell>
          <cell r="D480">
            <v>0</v>
          </cell>
          <cell r="E480">
            <v>6925340.3541666679</v>
          </cell>
          <cell r="F480">
            <v>6968152.8541666679</v>
          </cell>
          <cell r="G480">
            <v>6968152.8541666679</v>
          </cell>
          <cell r="H480">
            <v>6968152.8541666679</v>
          </cell>
          <cell r="I480">
            <v>14339165.391666668</v>
          </cell>
          <cell r="J480">
            <v>14416290.391666668</v>
          </cell>
          <cell r="K480">
            <v>25273009.225000001</v>
          </cell>
          <cell r="M480" t="str">
            <v xml:space="preserve"> 7120-00-050</v>
          </cell>
          <cell r="N480" t="str">
            <v>Biaya Gaji Supir</v>
          </cell>
          <cell r="O480">
            <v>0</v>
          </cell>
          <cell r="Q480" t="str">
            <v xml:space="preserve"> 7120-00-050</v>
          </cell>
          <cell r="R480" t="str">
            <v>Biaya Gaji Supir</v>
          </cell>
          <cell r="S480">
            <v>0</v>
          </cell>
          <cell r="U480" t="str">
            <v xml:space="preserve"> 7120-00-050</v>
          </cell>
          <cell r="V480" t="str">
            <v>Biaya Gaji Supir</v>
          </cell>
          <cell r="W480">
            <v>0</v>
          </cell>
          <cell r="Y480" t="str">
            <v xml:space="preserve"> 7120-00-050</v>
          </cell>
          <cell r="Z480" t="str">
            <v>Biaya Gaji Supir</v>
          </cell>
          <cell r="AA480">
            <v>0</v>
          </cell>
          <cell r="AC480" t="str">
            <v xml:space="preserve"> 7120-00-050</v>
          </cell>
          <cell r="AD480" t="str">
            <v>Biaya Gaji Supir</v>
          </cell>
          <cell r="AE480">
            <v>0</v>
          </cell>
        </row>
        <row r="481">
          <cell r="B481" t="str">
            <v xml:space="preserve"> 6250-00-010</v>
          </cell>
          <cell r="C481" t="str">
            <v>Biaya Alat Tulis kantor</v>
          </cell>
          <cell r="D481">
            <v>0</v>
          </cell>
          <cell r="E481">
            <v>0</v>
          </cell>
          <cell r="F481">
            <v>3238900</v>
          </cell>
          <cell r="G481">
            <v>2498000</v>
          </cell>
          <cell r="H481">
            <v>4514250</v>
          </cell>
          <cell r="I481">
            <v>549500</v>
          </cell>
          <cell r="J481">
            <v>1880500</v>
          </cell>
          <cell r="K481">
            <v>2052250</v>
          </cell>
          <cell r="M481" t="str">
            <v xml:space="preserve"> 7120-00-051</v>
          </cell>
          <cell r="N481" t="str">
            <v>Biaya Bahan Bakar &amp; Minyak</v>
          </cell>
          <cell r="O481">
            <v>0</v>
          </cell>
          <cell r="Q481" t="str">
            <v xml:space="preserve"> 7120-00-051</v>
          </cell>
          <cell r="R481" t="str">
            <v>Biaya Bahan Bakar &amp; Minyak</v>
          </cell>
          <cell r="S481">
            <v>0</v>
          </cell>
          <cell r="U481" t="str">
            <v xml:space="preserve"> 7120-00-051</v>
          </cell>
          <cell r="V481" t="str">
            <v>Biaya Bahan Bakar &amp; Minyak</v>
          </cell>
          <cell r="W481">
            <v>0</v>
          </cell>
          <cell r="Y481" t="str">
            <v xml:space="preserve"> 7120-00-051</v>
          </cell>
          <cell r="Z481" t="str">
            <v>Biaya Bahan Bakar &amp; Minyak</v>
          </cell>
          <cell r="AA481">
            <v>0</v>
          </cell>
          <cell r="AC481" t="str">
            <v xml:space="preserve"> 7120-00-051</v>
          </cell>
          <cell r="AD481" t="str">
            <v>Biaya Bahan Bakar &amp; Minyak</v>
          </cell>
          <cell r="AE481">
            <v>0</v>
          </cell>
        </row>
        <row r="482">
          <cell r="B482" t="str">
            <v xml:space="preserve"> 6250-00-011</v>
          </cell>
          <cell r="C482" t="str">
            <v>Biaya Cetakan</v>
          </cell>
          <cell r="D482">
            <v>0</v>
          </cell>
          <cell r="E482">
            <v>0</v>
          </cell>
          <cell r="F482">
            <v>0</v>
          </cell>
          <cell r="G482">
            <v>2750</v>
          </cell>
          <cell r="H482">
            <v>3503400</v>
          </cell>
          <cell r="I482">
            <v>1198300</v>
          </cell>
          <cell r="J482">
            <v>1598600</v>
          </cell>
          <cell r="K482">
            <v>1054000</v>
          </cell>
          <cell r="M482" t="str">
            <v xml:space="preserve"> 7120-00-052</v>
          </cell>
          <cell r="N482" t="str">
            <v>Biaya Perbaikan &amp; Perawatan</v>
          </cell>
          <cell r="O482">
            <v>0</v>
          </cell>
          <cell r="Q482" t="str">
            <v xml:space="preserve"> 7120-00-052</v>
          </cell>
          <cell r="R482" t="str">
            <v>Biaya Perbaikan &amp; Perawatan</v>
          </cell>
          <cell r="S482">
            <v>0</v>
          </cell>
          <cell r="U482" t="str">
            <v xml:space="preserve"> 7120-00-052</v>
          </cell>
          <cell r="V482" t="str">
            <v>Biaya Perbaikan &amp; Perawatan</v>
          </cell>
          <cell r="W482">
            <v>0</v>
          </cell>
          <cell r="Y482" t="str">
            <v xml:space="preserve"> 7120-00-052</v>
          </cell>
          <cell r="Z482" t="str">
            <v>Biaya Perbaikan &amp; Perawatan</v>
          </cell>
          <cell r="AA482">
            <v>0</v>
          </cell>
          <cell r="AC482" t="str">
            <v xml:space="preserve"> 7120-00-052</v>
          </cell>
          <cell r="AD482" t="str">
            <v>Biaya Perbaikan &amp; Perawatan</v>
          </cell>
          <cell r="AE482">
            <v>0</v>
          </cell>
        </row>
        <row r="483">
          <cell r="B483" t="str">
            <v xml:space="preserve"> 6250-00-012</v>
          </cell>
          <cell r="C483" t="str">
            <v>Biaya penyimpanan &amp; Dokumentasi</v>
          </cell>
          <cell r="D483">
            <v>0</v>
          </cell>
          <cell r="E483">
            <v>0</v>
          </cell>
          <cell r="F483">
            <v>0</v>
          </cell>
          <cell r="G483">
            <v>0</v>
          </cell>
          <cell r="H483">
            <v>0</v>
          </cell>
          <cell r="I483">
            <v>0</v>
          </cell>
          <cell r="J483">
            <v>0</v>
          </cell>
          <cell r="K483">
            <v>0</v>
          </cell>
          <cell r="M483" t="str">
            <v xml:space="preserve"> 7120-00-053</v>
          </cell>
          <cell r="N483" t="str">
            <v>Biaya Pajak &amp; Asuransi</v>
          </cell>
          <cell r="O483">
            <v>0</v>
          </cell>
          <cell r="Q483" t="str">
            <v xml:space="preserve"> 7120-00-053</v>
          </cell>
          <cell r="R483" t="str">
            <v>Biaya Pajak &amp; Asuransi</v>
          </cell>
          <cell r="S483">
            <v>0</v>
          </cell>
          <cell r="U483" t="str">
            <v xml:space="preserve"> 7120-00-053</v>
          </cell>
          <cell r="V483" t="str">
            <v>Biaya Pajak &amp; Asuransi</v>
          </cell>
          <cell r="W483">
            <v>0</v>
          </cell>
          <cell r="Y483" t="str">
            <v xml:space="preserve"> 7120-00-053</v>
          </cell>
          <cell r="Z483" t="str">
            <v>Biaya Pajak &amp; Asuransi</v>
          </cell>
          <cell r="AA483">
            <v>0</v>
          </cell>
          <cell r="AC483" t="str">
            <v xml:space="preserve"> 7120-00-053</v>
          </cell>
          <cell r="AD483" t="str">
            <v>Biaya Pajak &amp; Asuransi</v>
          </cell>
          <cell r="AE483">
            <v>0</v>
          </cell>
        </row>
        <row r="484">
          <cell r="B484" t="str">
            <v xml:space="preserve"> 6250-00-013</v>
          </cell>
          <cell r="C484" t="str">
            <v>Biaya Telepon, Fax &amp; Telex</v>
          </cell>
          <cell r="D484">
            <v>0</v>
          </cell>
          <cell r="E484">
            <v>2406770</v>
          </cell>
          <cell r="F484">
            <v>0</v>
          </cell>
          <cell r="G484">
            <v>3182305</v>
          </cell>
          <cell r="H484">
            <v>0</v>
          </cell>
          <cell r="I484">
            <v>5440800</v>
          </cell>
          <cell r="J484">
            <v>0</v>
          </cell>
          <cell r="K484">
            <v>102000</v>
          </cell>
          <cell r="M484" t="str">
            <v xml:space="preserve"> 7120-00-054</v>
          </cell>
          <cell r="N484" t="str">
            <v>Biaya Ban</v>
          </cell>
          <cell r="O484">
            <v>0</v>
          </cell>
          <cell r="Q484" t="str">
            <v xml:space="preserve"> 7120-00-054</v>
          </cell>
          <cell r="R484" t="str">
            <v>Biaya Ban</v>
          </cell>
          <cell r="S484">
            <v>0</v>
          </cell>
          <cell r="U484" t="str">
            <v xml:space="preserve"> 7120-00-054</v>
          </cell>
          <cell r="V484" t="str">
            <v>Biaya Ban</v>
          </cell>
          <cell r="W484">
            <v>0</v>
          </cell>
          <cell r="Y484" t="str">
            <v xml:space="preserve"> 7120-00-054</v>
          </cell>
          <cell r="Z484" t="str">
            <v>Biaya Ban</v>
          </cell>
          <cell r="AA484">
            <v>0</v>
          </cell>
          <cell r="AC484" t="str">
            <v xml:space="preserve"> 7120-00-054</v>
          </cell>
          <cell r="AD484" t="str">
            <v>Biaya Ban</v>
          </cell>
          <cell r="AE484">
            <v>0</v>
          </cell>
        </row>
        <row r="485">
          <cell r="B485" t="str">
            <v xml:space="preserve"> 6250-00-014</v>
          </cell>
          <cell r="C485" t="str">
            <v>Biaya Pulsa handphone</v>
          </cell>
          <cell r="D485">
            <v>0</v>
          </cell>
          <cell r="E485">
            <v>3000000</v>
          </cell>
          <cell r="F485">
            <v>0</v>
          </cell>
          <cell r="G485">
            <v>3252000</v>
          </cell>
          <cell r="H485">
            <v>1295000</v>
          </cell>
          <cell r="I485">
            <v>1099000</v>
          </cell>
          <cell r="J485">
            <v>2200000</v>
          </cell>
          <cell r="K485">
            <v>1149000</v>
          </cell>
          <cell r="M485" t="str">
            <v xml:space="preserve"> 7120-00-055</v>
          </cell>
          <cell r="N485" t="str">
            <v>Biaya Mobil Lain-Lain</v>
          </cell>
          <cell r="O485">
            <v>0</v>
          </cell>
          <cell r="Q485" t="str">
            <v xml:space="preserve"> 7120-00-055</v>
          </cell>
          <cell r="R485" t="str">
            <v>Biaya Mobil Lain-Lain</v>
          </cell>
          <cell r="S485">
            <v>0</v>
          </cell>
          <cell r="U485" t="str">
            <v xml:space="preserve"> 7120-00-055</v>
          </cell>
          <cell r="V485" t="str">
            <v>Biaya Mobil Lain-Lain</v>
          </cell>
          <cell r="W485">
            <v>0</v>
          </cell>
          <cell r="Y485" t="str">
            <v xml:space="preserve"> 7120-00-055</v>
          </cell>
          <cell r="Z485" t="str">
            <v>Biaya Mobil Lain-Lain</v>
          </cell>
          <cell r="AA485">
            <v>0</v>
          </cell>
          <cell r="AC485" t="str">
            <v xml:space="preserve"> 7120-00-055</v>
          </cell>
          <cell r="AD485" t="str">
            <v>Biaya Mobil Lain-Lain</v>
          </cell>
          <cell r="AE485">
            <v>0</v>
          </cell>
        </row>
        <row r="486">
          <cell r="B486" t="str">
            <v xml:space="preserve"> 6250-00-015</v>
          </cell>
          <cell r="C486" t="str">
            <v>Biaya Komunikasi Data</v>
          </cell>
          <cell r="D486">
            <v>0</v>
          </cell>
          <cell r="E486">
            <v>0</v>
          </cell>
          <cell r="F486">
            <v>0</v>
          </cell>
          <cell r="G486">
            <v>0</v>
          </cell>
          <cell r="H486">
            <v>0</v>
          </cell>
          <cell r="I486">
            <v>0</v>
          </cell>
          <cell r="J486">
            <v>0</v>
          </cell>
          <cell r="K486">
            <v>74486723</v>
          </cell>
          <cell r="M486" t="str">
            <v xml:space="preserve"> 7120-00-056</v>
          </cell>
          <cell r="N486" t="str">
            <v>Nilai Pembebanan</v>
          </cell>
          <cell r="O486">
            <v>0</v>
          </cell>
          <cell r="Q486" t="str">
            <v xml:space="preserve"> 7120-00-056</v>
          </cell>
          <cell r="R486" t="str">
            <v>Nilai Pembebanan</v>
          </cell>
          <cell r="S486">
            <v>0</v>
          </cell>
          <cell r="U486" t="str">
            <v xml:space="preserve"> 7120-00-056</v>
          </cell>
          <cell r="V486" t="str">
            <v>Nilai Pembebanan</v>
          </cell>
          <cell r="W486">
            <v>0</v>
          </cell>
          <cell r="Y486" t="str">
            <v xml:space="preserve"> 7120-00-056</v>
          </cell>
          <cell r="Z486" t="str">
            <v>Nilai Pembebanan</v>
          </cell>
          <cell r="AA486">
            <v>0</v>
          </cell>
          <cell r="AC486" t="str">
            <v xml:space="preserve"> 7120-00-056</v>
          </cell>
          <cell r="AD486" t="str">
            <v>Nilai Pembebanan</v>
          </cell>
          <cell r="AE486">
            <v>0</v>
          </cell>
        </row>
        <row r="487">
          <cell r="B487" t="str">
            <v xml:space="preserve"> 6250-00-018</v>
          </cell>
          <cell r="C487" t="str">
            <v>Biaya Konsumsi Kantor</v>
          </cell>
          <cell r="D487">
            <v>0</v>
          </cell>
          <cell r="E487">
            <v>872110</v>
          </cell>
          <cell r="F487">
            <v>2389760</v>
          </cell>
          <cell r="G487">
            <v>1457165</v>
          </cell>
          <cell r="H487">
            <v>252080</v>
          </cell>
          <cell r="I487">
            <v>163300</v>
          </cell>
          <cell r="J487">
            <v>799800</v>
          </cell>
          <cell r="K487">
            <v>1889870</v>
          </cell>
          <cell r="M487" t="str">
            <v xml:space="preserve"> 7120-00-100</v>
          </cell>
          <cell r="N487" t="str">
            <v>Biaya Bahan Bakar &amp; Minyak</v>
          </cell>
          <cell r="O487">
            <v>0</v>
          </cell>
          <cell r="Q487" t="str">
            <v xml:space="preserve"> 7120-00-100</v>
          </cell>
          <cell r="R487" t="str">
            <v>Biaya Bahan Bakar &amp; Minyak</v>
          </cell>
          <cell r="S487">
            <v>0</v>
          </cell>
          <cell r="U487" t="str">
            <v xml:space="preserve"> 7120-00-100</v>
          </cell>
          <cell r="V487" t="str">
            <v>Biaya Bahan Bakar &amp; Minyak</v>
          </cell>
          <cell r="W487">
            <v>0</v>
          </cell>
          <cell r="Y487" t="str">
            <v xml:space="preserve"> 7120-00-100</v>
          </cell>
          <cell r="Z487" t="str">
            <v>Biaya Bahan Bakar &amp; Minyak</v>
          </cell>
          <cell r="AA487">
            <v>0</v>
          </cell>
          <cell r="AC487" t="str">
            <v xml:space="preserve"> 7120-00-100</v>
          </cell>
          <cell r="AD487" t="str">
            <v>Biaya Bahan Bakar &amp; Minyak</v>
          </cell>
          <cell r="AE487">
            <v>0</v>
          </cell>
        </row>
        <row r="488">
          <cell r="B488" t="str">
            <v xml:space="preserve"> 6250-00-020</v>
          </cell>
          <cell r="C488" t="str">
            <v>Biaya kantor Lain-Lain</v>
          </cell>
          <cell r="D488">
            <v>0</v>
          </cell>
          <cell r="E488">
            <v>96000</v>
          </cell>
          <cell r="F488">
            <v>725000</v>
          </cell>
          <cell r="G488">
            <v>2768500</v>
          </cell>
          <cell r="H488">
            <v>5334000</v>
          </cell>
          <cell r="I488">
            <v>1844867</v>
          </cell>
          <cell r="J488">
            <v>0</v>
          </cell>
          <cell r="K488">
            <v>247500</v>
          </cell>
          <cell r="M488" t="str">
            <v xml:space="preserve"> 7120-00-101</v>
          </cell>
          <cell r="N488" t="str">
            <v>Biaya Perbaikan &amp; Pemeliharaan</v>
          </cell>
          <cell r="O488">
            <v>0</v>
          </cell>
          <cell r="Q488" t="str">
            <v xml:space="preserve"> 7120-00-101</v>
          </cell>
          <cell r="R488" t="str">
            <v>Biaya Perbaikan &amp; Pemeliharaan</v>
          </cell>
          <cell r="S488">
            <v>0</v>
          </cell>
          <cell r="U488" t="str">
            <v xml:space="preserve"> 7120-00-101</v>
          </cell>
          <cell r="V488" t="str">
            <v>Biaya Perbaikan &amp; Pemeliharaan</v>
          </cell>
          <cell r="W488">
            <v>0</v>
          </cell>
          <cell r="Y488" t="str">
            <v xml:space="preserve"> 7120-00-101</v>
          </cell>
          <cell r="Z488" t="str">
            <v>Biaya Perbaikan &amp; Pemeliharaan</v>
          </cell>
          <cell r="AA488">
            <v>0</v>
          </cell>
          <cell r="AC488" t="str">
            <v xml:space="preserve"> 7120-00-101</v>
          </cell>
          <cell r="AD488" t="str">
            <v>Biaya Perbaikan &amp; Pemeliharaan</v>
          </cell>
          <cell r="AE488">
            <v>0</v>
          </cell>
        </row>
        <row r="489">
          <cell r="B489" t="str">
            <v xml:space="preserve"> 6260-00-010</v>
          </cell>
          <cell r="C489" t="str">
            <v>Biaya Asuransi</v>
          </cell>
          <cell r="D489">
            <v>0</v>
          </cell>
          <cell r="E489">
            <v>0</v>
          </cell>
          <cell r="F489">
            <v>0</v>
          </cell>
          <cell r="G489">
            <v>0</v>
          </cell>
          <cell r="H489">
            <v>0</v>
          </cell>
          <cell r="I489">
            <v>0</v>
          </cell>
          <cell r="J489">
            <v>10000</v>
          </cell>
          <cell r="K489">
            <v>2013833.3333333335</v>
          </cell>
          <cell r="M489" t="str">
            <v xml:space="preserve"> 7120-00-102</v>
          </cell>
          <cell r="N489" t="str">
            <v>Biaya Pajak &amp; Asuransi</v>
          </cell>
          <cell r="O489">
            <v>0</v>
          </cell>
          <cell r="Q489" t="str">
            <v xml:space="preserve"> 7120-00-102</v>
          </cell>
          <cell r="R489" t="str">
            <v>Biaya Pajak &amp; Asuransi</v>
          </cell>
          <cell r="S489">
            <v>0</v>
          </cell>
          <cell r="U489" t="str">
            <v xml:space="preserve"> 7120-00-102</v>
          </cell>
          <cell r="V489" t="str">
            <v>Biaya Pajak &amp; Asuransi</v>
          </cell>
          <cell r="W489">
            <v>0</v>
          </cell>
          <cell r="Y489" t="str">
            <v xml:space="preserve"> 7120-00-102</v>
          </cell>
          <cell r="Z489" t="str">
            <v>Biaya Pajak &amp; Asuransi</v>
          </cell>
          <cell r="AA489">
            <v>0</v>
          </cell>
          <cell r="AC489" t="str">
            <v xml:space="preserve"> 7120-00-102</v>
          </cell>
          <cell r="AD489" t="str">
            <v>Biaya Pajak &amp; Asuransi</v>
          </cell>
          <cell r="AE489">
            <v>0</v>
          </cell>
        </row>
        <row r="490">
          <cell r="B490" t="str">
            <v xml:space="preserve"> 6260-00-011</v>
          </cell>
          <cell r="C490" t="str">
            <v>Biaya Kebersihan</v>
          </cell>
          <cell r="D490">
            <v>0</v>
          </cell>
          <cell r="E490">
            <v>0</v>
          </cell>
          <cell r="F490">
            <v>0</v>
          </cell>
          <cell r="G490">
            <v>0</v>
          </cell>
          <cell r="H490">
            <v>0</v>
          </cell>
          <cell r="I490">
            <v>0</v>
          </cell>
          <cell r="J490">
            <v>0</v>
          </cell>
          <cell r="K490">
            <v>0</v>
          </cell>
          <cell r="M490" t="str">
            <v xml:space="preserve"> 7120-00-103</v>
          </cell>
          <cell r="N490" t="str">
            <v>Biaya Ban</v>
          </cell>
          <cell r="O490">
            <v>0</v>
          </cell>
          <cell r="Q490" t="str">
            <v xml:space="preserve"> 7120-00-103</v>
          </cell>
          <cell r="R490" t="str">
            <v>Biaya Ban</v>
          </cell>
          <cell r="S490">
            <v>0</v>
          </cell>
          <cell r="U490" t="str">
            <v xml:space="preserve"> 7120-00-103</v>
          </cell>
          <cell r="V490" t="str">
            <v>Biaya Ban</v>
          </cell>
          <cell r="W490">
            <v>0</v>
          </cell>
          <cell r="Y490" t="str">
            <v xml:space="preserve"> 7120-00-103</v>
          </cell>
          <cell r="Z490" t="str">
            <v>Biaya Ban</v>
          </cell>
          <cell r="AA490">
            <v>0</v>
          </cell>
          <cell r="AC490" t="str">
            <v xml:space="preserve"> 7120-00-103</v>
          </cell>
          <cell r="AD490" t="str">
            <v>Biaya Ban</v>
          </cell>
          <cell r="AE490">
            <v>0</v>
          </cell>
        </row>
        <row r="491">
          <cell r="B491" t="str">
            <v xml:space="preserve"> 6260-00-012</v>
          </cell>
          <cell r="C491" t="str">
            <v>Biaya Pengiriman dokumen</v>
          </cell>
          <cell r="D491">
            <v>0</v>
          </cell>
          <cell r="E491">
            <v>46000</v>
          </cell>
          <cell r="F491">
            <v>890000</v>
          </cell>
          <cell r="G491">
            <v>548000</v>
          </cell>
          <cell r="H491">
            <v>56000</v>
          </cell>
          <cell r="I491">
            <v>184500</v>
          </cell>
          <cell r="J491">
            <v>121500</v>
          </cell>
          <cell r="K491">
            <v>55000</v>
          </cell>
          <cell r="M491" t="str">
            <v xml:space="preserve"> 7120-00-104</v>
          </cell>
          <cell r="N491" t="str">
            <v>Nilai Pembebanan Dump Truck 02</v>
          </cell>
          <cell r="O491">
            <v>0</v>
          </cell>
          <cell r="Q491" t="str">
            <v xml:space="preserve"> 7120-00-104</v>
          </cell>
          <cell r="R491" t="str">
            <v>Nilai Pembebanan Dump Truck 02</v>
          </cell>
          <cell r="S491">
            <v>0</v>
          </cell>
          <cell r="U491" t="str">
            <v xml:space="preserve"> 7120-00-104</v>
          </cell>
          <cell r="V491" t="str">
            <v>Nilai Pembebanan Dump Truck 02</v>
          </cell>
          <cell r="W491">
            <v>0</v>
          </cell>
          <cell r="Y491" t="str">
            <v xml:space="preserve"> 7120-00-104</v>
          </cell>
          <cell r="Z491" t="str">
            <v>Nilai Pembebanan Dump Truck 02</v>
          </cell>
          <cell r="AA491">
            <v>0</v>
          </cell>
          <cell r="AC491" t="str">
            <v xml:space="preserve"> 7120-00-104</v>
          </cell>
          <cell r="AD491" t="str">
            <v>Nilai Pembebanan Dump Truck 02</v>
          </cell>
          <cell r="AE491">
            <v>0</v>
          </cell>
        </row>
        <row r="492">
          <cell r="B492" t="str">
            <v xml:space="preserve"> 6260-00-013</v>
          </cell>
          <cell r="C492" t="str">
            <v>Biaya Keamanan</v>
          </cell>
          <cell r="D492">
            <v>0</v>
          </cell>
          <cell r="E492">
            <v>0</v>
          </cell>
          <cell r="F492">
            <v>0</v>
          </cell>
          <cell r="G492">
            <v>0</v>
          </cell>
          <cell r="H492">
            <v>0</v>
          </cell>
          <cell r="I492">
            <v>0</v>
          </cell>
          <cell r="J492">
            <v>0</v>
          </cell>
          <cell r="K492">
            <v>0</v>
          </cell>
          <cell r="M492" t="str">
            <v xml:space="preserve"> 7130-00-010</v>
          </cell>
          <cell r="N492" t="str">
            <v>Biaya Gaji Operator</v>
          </cell>
          <cell r="O492">
            <v>0</v>
          </cell>
          <cell r="Q492" t="str">
            <v xml:space="preserve"> 7130-00-010</v>
          </cell>
          <cell r="R492" t="str">
            <v>Biaya Gaji Operator</v>
          </cell>
          <cell r="S492">
            <v>0</v>
          </cell>
          <cell r="U492" t="str">
            <v xml:space="preserve"> 7130-00-010</v>
          </cell>
          <cell r="V492" t="str">
            <v>Biaya Gaji Operator</v>
          </cell>
          <cell r="W492">
            <v>0</v>
          </cell>
          <cell r="Y492" t="str">
            <v xml:space="preserve"> 7130-00-010</v>
          </cell>
          <cell r="Z492" t="str">
            <v>Biaya Gaji Operator</v>
          </cell>
          <cell r="AA492">
            <v>0</v>
          </cell>
          <cell r="AC492" t="str">
            <v xml:space="preserve"> 7130-00-010</v>
          </cell>
          <cell r="AD492" t="str">
            <v>Biaya Gaji Operator</v>
          </cell>
          <cell r="AE492">
            <v>0</v>
          </cell>
        </row>
        <row r="493">
          <cell r="B493" t="str">
            <v xml:space="preserve"> 6260-00-014</v>
          </cell>
          <cell r="C493" t="str">
            <v>Biaya Sumbangan/Donasi</v>
          </cell>
          <cell r="D493">
            <v>0</v>
          </cell>
          <cell r="E493">
            <v>0</v>
          </cell>
          <cell r="F493">
            <v>0</v>
          </cell>
          <cell r="G493">
            <v>0</v>
          </cell>
          <cell r="H493">
            <v>0</v>
          </cell>
          <cell r="I493">
            <v>0</v>
          </cell>
          <cell r="J493">
            <v>0</v>
          </cell>
          <cell r="K493">
            <v>0</v>
          </cell>
          <cell r="M493" t="str">
            <v xml:space="preserve"> 7130-00-011</v>
          </cell>
          <cell r="N493" t="str">
            <v>Biaya Bahan Bakar &amp; Minyak</v>
          </cell>
          <cell r="O493">
            <v>0</v>
          </cell>
          <cell r="Q493" t="str">
            <v xml:space="preserve"> 7130-00-011</v>
          </cell>
          <cell r="R493" t="str">
            <v>Biaya Bahan Bakar &amp; Minyak</v>
          </cell>
          <cell r="S493">
            <v>0</v>
          </cell>
          <cell r="U493" t="str">
            <v xml:space="preserve"> 7130-00-011</v>
          </cell>
          <cell r="V493" t="str">
            <v>Biaya Bahan Bakar &amp; Minyak</v>
          </cell>
          <cell r="W493">
            <v>0</v>
          </cell>
          <cell r="Y493" t="str">
            <v xml:space="preserve"> 7130-00-011</v>
          </cell>
          <cell r="Z493" t="str">
            <v>Biaya Bahan Bakar &amp; Minyak</v>
          </cell>
          <cell r="AA493">
            <v>0</v>
          </cell>
          <cell r="AC493" t="str">
            <v xml:space="preserve"> 7130-00-011</v>
          </cell>
          <cell r="AD493" t="str">
            <v>Biaya Bahan Bakar &amp; Minyak</v>
          </cell>
          <cell r="AE493">
            <v>0</v>
          </cell>
        </row>
        <row r="494">
          <cell r="B494" t="str">
            <v xml:space="preserve"> 6260-00-015</v>
          </cell>
          <cell r="C494" t="str">
            <v>Biaya Entertain</v>
          </cell>
          <cell r="D494">
            <v>0</v>
          </cell>
          <cell r="E494">
            <v>35948985</v>
          </cell>
          <cell r="F494">
            <v>7950690</v>
          </cell>
          <cell r="G494">
            <v>184670650</v>
          </cell>
          <cell r="H494">
            <v>6537800</v>
          </cell>
          <cell r="I494">
            <v>46801534</v>
          </cell>
          <cell r="J494">
            <v>440185250</v>
          </cell>
          <cell r="K494">
            <v>18226216</v>
          </cell>
          <cell r="M494" t="str">
            <v xml:space="preserve"> 7130-00-012</v>
          </cell>
          <cell r="N494" t="str">
            <v>Biaya Perbaikan &amp; Pemeliharaan</v>
          </cell>
          <cell r="O494">
            <v>0</v>
          </cell>
          <cell r="Q494" t="str">
            <v xml:space="preserve"> 7130-00-012</v>
          </cell>
          <cell r="R494" t="str">
            <v>Biaya Perbaikan &amp; Pemeliharaan</v>
          </cell>
          <cell r="S494">
            <v>0</v>
          </cell>
          <cell r="U494" t="str">
            <v xml:space="preserve"> 7130-00-012</v>
          </cell>
          <cell r="V494" t="str">
            <v>Biaya Perbaikan &amp; Pemeliharaan</v>
          </cell>
          <cell r="W494">
            <v>0</v>
          </cell>
          <cell r="Y494" t="str">
            <v xml:space="preserve"> 7130-00-012</v>
          </cell>
          <cell r="Z494" t="str">
            <v>Biaya Perbaikan &amp; Pemeliharaan</v>
          </cell>
          <cell r="AA494">
            <v>0</v>
          </cell>
          <cell r="AC494" t="str">
            <v xml:space="preserve"> 7130-00-012</v>
          </cell>
          <cell r="AD494" t="str">
            <v>Biaya Perbaikan &amp; Pemeliharaan</v>
          </cell>
          <cell r="AE494">
            <v>0</v>
          </cell>
        </row>
        <row r="495">
          <cell r="B495" t="str">
            <v xml:space="preserve"> 6260-00-016</v>
          </cell>
          <cell r="C495" t="str">
            <v>Biaya Perijinan</v>
          </cell>
          <cell r="D495">
            <v>0</v>
          </cell>
          <cell r="E495">
            <v>0</v>
          </cell>
          <cell r="F495">
            <v>0</v>
          </cell>
          <cell r="G495">
            <v>0</v>
          </cell>
          <cell r="H495">
            <v>0</v>
          </cell>
          <cell r="I495">
            <v>0</v>
          </cell>
          <cell r="J495">
            <v>0</v>
          </cell>
          <cell r="K495">
            <v>0</v>
          </cell>
          <cell r="M495" t="str">
            <v xml:space="preserve"> 7130-00-013</v>
          </cell>
          <cell r="N495" t="str">
            <v>Biaya Pajak &amp; Asuransi</v>
          </cell>
          <cell r="O495">
            <v>0</v>
          </cell>
          <cell r="Q495" t="str">
            <v xml:space="preserve"> 7130-00-013</v>
          </cell>
          <cell r="R495" t="str">
            <v>Biaya Pajak &amp; Asuransi</v>
          </cell>
          <cell r="S495">
            <v>0</v>
          </cell>
          <cell r="U495" t="str">
            <v xml:space="preserve"> 7130-00-013</v>
          </cell>
          <cell r="V495" t="str">
            <v>Biaya Pajak &amp; Asuransi</v>
          </cell>
          <cell r="W495">
            <v>0</v>
          </cell>
          <cell r="Y495" t="str">
            <v xml:space="preserve"> 7130-00-013</v>
          </cell>
          <cell r="Z495" t="str">
            <v>Biaya Pajak &amp; Asuransi</v>
          </cell>
          <cell r="AA495">
            <v>0</v>
          </cell>
          <cell r="AC495" t="str">
            <v xml:space="preserve"> 7130-00-013</v>
          </cell>
          <cell r="AD495" t="str">
            <v>Biaya Pajak &amp; Asuransi</v>
          </cell>
          <cell r="AE495">
            <v>0</v>
          </cell>
        </row>
        <row r="496">
          <cell r="B496" t="str">
            <v xml:space="preserve"> 6260-00-017</v>
          </cell>
          <cell r="C496" t="str">
            <v>Biaya Manajemen</v>
          </cell>
          <cell r="D496">
            <v>0</v>
          </cell>
          <cell r="E496">
            <v>0</v>
          </cell>
          <cell r="F496">
            <v>0</v>
          </cell>
          <cell r="G496">
            <v>0</v>
          </cell>
          <cell r="H496">
            <v>0</v>
          </cell>
          <cell r="I496">
            <v>0</v>
          </cell>
          <cell r="J496">
            <v>0</v>
          </cell>
          <cell r="K496">
            <v>0</v>
          </cell>
          <cell r="M496" t="str">
            <v xml:space="preserve"> 7130-00-014</v>
          </cell>
          <cell r="N496" t="str">
            <v>Biaya Ban</v>
          </cell>
          <cell r="O496">
            <v>0</v>
          </cell>
          <cell r="Q496" t="str">
            <v xml:space="preserve"> 7130-00-014</v>
          </cell>
          <cell r="R496" t="str">
            <v>Biaya Ban</v>
          </cell>
          <cell r="S496">
            <v>0</v>
          </cell>
          <cell r="U496" t="str">
            <v xml:space="preserve"> 7130-00-014</v>
          </cell>
          <cell r="V496" t="str">
            <v>Biaya Ban</v>
          </cell>
          <cell r="W496">
            <v>0</v>
          </cell>
          <cell r="Y496" t="str">
            <v xml:space="preserve"> 7130-00-014</v>
          </cell>
          <cell r="Z496" t="str">
            <v>Biaya Ban</v>
          </cell>
          <cell r="AA496">
            <v>0</v>
          </cell>
          <cell r="AC496" t="str">
            <v xml:space="preserve"> 7130-00-014</v>
          </cell>
          <cell r="AD496" t="str">
            <v>Biaya Ban</v>
          </cell>
          <cell r="AE496">
            <v>0</v>
          </cell>
        </row>
        <row r="497">
          <cell r="B497" t="str">
            <v xml:space="preserve"> 6260-00-018</v>
          </cell>
          <cell r="C497" t="str">
            <v>Profesional Fee</v>
          </cell>
          <cell r="D497">
            <v>0</v>
          </cell>
          <cell r="E497">
            <v>0</v>
          </cell>
          <cell r="F497">
            <v>0</v>
          </cell>
          <cell r="G497">
            <v>86212500</v>
          </cell>
          <cell r="H497">
            <v>87097862.5</v>
          </cell>
          <cell r="I497">
            <v>3462500</v>
          </cell>
          <cell r="J497">
            <v>161750000</v>
          </cell>
          <cell r="K497">
            <v>103955500</v>
          </cell>
          <cell r="M497" t="str">
            <v xml:space="preserve"> 7130-00-015</v>
          </cell>
          <cell r="N497" t="str">
            <v>Biaya Greader Lain-Lain</v>
          </cell>
          <cell r="O497">
            <v>0</v>
          </cell>
          <cell r="Q497" t="str">
            <v xml:space="preserve"> 7130-00-015</v>
          </cell>
          <cell r="R497" t="str">
            <v>Biaya Greader Lain-Lain</v>
          </cell>
          <cell r="S497">
            <v>0</v>
          </cell>
          <cell r="U497" t="str">
            <v xml:space="preserve"> 7130-00-015</v>
          </cell>
          <cell r="V497" t="str">
            <v>Biaya Greader Lain-Lain</v>
          </cell>
          <cell r="W497">
            <v>0</v>
          </cell>
          <cell r="Y497" t="str">
            <v xml:space="preserve"> 7130-00-015</v>
          </cell>
          <cell r="Z497" t="str">
            <v>Biaya Greader Lain-Lain</v>
          </cell>
          <cell r="AA497">
            <v>0</v>
          </cell>
          <cell r="AC497" t="str">
            <v xml:space="preserve"> 7130-00-015</v>
          </cell>
          <cell r="AD497" t="str">
            <v>Biaya Greader Lain-Lain</v>
          </cell>
          <cell r="AE497">
            <v>0</v>
          </cell>
        </row>
        <row r="498">
          <cell r="B498" t="str">
            <v xml:space="preserve"> 6260-00-019</v>
          </cell>
          <cell r="C498" t="str">
            <v>Biaya Pengembangan</v>
          </cell>
          <cell r="D498">
            <v>0</v>
          </cell>
          <cell r="E498">
            <v>0</v>
          </cell>
          <cell r="F498">
            <v>0</v>
          </cell>
          <cell r="G498">
            <v>466200</v>
          </cell>
          <cell r="H498">
            <v>33200000</v>
          </cell>
          <cell r="I498">
            <v>2100000</v>
          </cell>
          <cell r="J498">
            <v>141135250</v>
          </cell>
          <cell r="K498">
            <v>2100000</v>
          </cell>
          <cell r="M498" t="str">
            <v xml:space="preserve"> 7130-00-016</v>
          </cell>
          <cell r="N498" t="str">
            <v>Nilai Pembebanan Motor Greader</v>
          </cell>
          <cell r="O498">
            <v>0</v>
          </cell>
          <cell r="Q498" t="str">
            <v xml:space="preserve"> 7130-00-016</v>
          </cell>
          <cell r="R498" t="str">
            <v>Nilai Pembebanan Motor Greader</v>
          </cell>
          <cell r="S498">
            <v>0</v>
          </cell>
          <cell r="U498" t="str">
            <v xml:space="preserve"> 7130-00-016</v>
          </cell>
          <cell r="V498" t="str">
            <v>Nilai Pembebanan Motor Greader</v>
          </cell>
          <cell r="W498">
            <v>0</v>
          </cell>
          <cell r="Y498" t="str">
            <v xml:space="preserve"> 7130-00-016</v>
          </cell>
          <cell r="Z498" t="str">
            <v>Nilai Pembebanan Motor Greader</v>
          </cell>
          <cell r="AA498">
            <v>0</v>
          </cell>
          <cell r="AC498" t="str">
            <v xml:space="preserve"> 7130-00-016</v>
          </cell>
          <cell r="AD498" t="str">
            <v>Nilai Pembebanan Motor Greader</v>
          </cell>
          <cell r="AE498">
            <v>0</v>
          </cell>
        </row>
        <row r="499">
          <cell r="B499" t="str">
            <v xml:space="preserve"> 6260-00-020</v>
          </cell>
          <cell r="C499" t="str">
            <v>Biaya keselamatan Kerja</v>
          </cell>
          <cell r="D499">
            <v>0</v>
          </cell>
          <cell r="E499">
            <v>0</v>
          </cell>
          <cell r="F499">
            <v>0</v>
          </cell>
          <cell r="G499">
            <v>0</v>
          </cell>
          <cell r="H499">
            <v>0</v>
          </cell>
          <cell r="I499">
            <v>0</v>
          </cell>
          <cell r="J499">
            <v>0</v>
          </cell>
          <cell r="K499">
            <v>0</v>
          </cell>
          <cell r="M499" t="str">
            <v xml:space="preserve"> 7130-00-100</v>
          </cell>
          <cell r="N499" t="str">
            <v>Biaya Gaji Operator</v>
          </cell>
          <cell r="O499">
            <v>0</v>
          </cell>
          <cell r="Q499" t="str">
            <v xml:space="preserve"> 7130-00-100</v>
          </cell>
          <cell r="R499" t="str">
            <v>Biaya Gaji Operator</v>
          </cell>
          <cell r="S499">
            <v>0</v>
          </cell>
          <cell r="U499" t="str">
            <v xml:space="preserve"> 7130-00-100</v>
          </cell>
          <cell r="V499" t="str">
            <v>Biaya Gaji Operator</v>
          </cell>
          <cell r="W499">
            <v>0</v>
          </cell>
          <cell r="Y499" t="str">
            <v xml:space="preserve"> 7130-00-100</v>
          </cell>
          <cell r="Z499" t="str">
            <v>Biaya Gaji Operator</v>
          </cell>
          <cell r="AA499">
            <v>0</v>
          </cell>
          <cell r="AC499" t="str">
            <v xml:space="preserve"> 7130-00-100</v>
          </cell>
          <cell r="AD499" t="str">
            <v>Biaya Gaji Operator</v>
          </cell>
          <cell r="AE499">
            <v>0</v>
          </cell>
        </row>
        <row r="500">
          <cell r="B500" t="str">
            <v xml:space="preserve"> 6260-00-022</v>
          </cell>
          <cell r="C500" t="str">
            <v>Biaya Perbaikan Jalan</v>
          </cell>
          <cell r="D500">
            <v>0</v>
          </cell>
          <cell r="E500">
            <v>0</v>
          </cell>
          <cell r="F500">
            <v>0</v>
          </cell>
          <cell r="G500">
            <v>0</v>
          </cell>
          <cell r="H500">
            <v>0</v>
          </cell>
          <cell r="I500">
            <v>0</v>
          </cell>
          <cell r="J500">
            <v>0</v>
          </cell>
          <cell r="K500">
            <v>0</v>
          </cell>
          <cell r="M500" t="str">
            <v xml:space="preserve"> 7130-00-101</v>
          </cell>
          <cell r="N500" t="str">
            <v>Biaya Bahan Bakar &amp; Minyak</v>
          </cell>
          <cell r="O500">
            <v>0</v>
          </cell>
          <cell r="Q500" t="str">
            <v xml:space="preserve"> 7130-00-101</v>
          </cell>
          <cell r="R500" t="str">
            <v>Biaya Bahan Bakar &amp; Minyak</v>
          </cell>
          <cell r="S500">
            <v>0</v>
          </cell>
          <cell r="U500" t="str">
            <v xml:space="preserve"> 7130-00-101</v>
          </cell>
          <cell r="V500" t="str">
            <v>Biaya Bahan Bakar &amp; Minyak</v>
          </cell>
          <cell r="W500">
            <v>0</v>
          </cell>
          <cell r="Y500" t="str">
            <v xml:space="preserve"> 7130-00-101</v>
          </cell>
          <cell r="Z500" t="str">
            <v>Biaya Bahan Bakar &amp; Minyak</v>
          </cell>
          <cell r="AA500">
            <v>0</v>
          </cell>
          <cell r="AC500" t="str">
            <v xml:space="preserve"> 7130-00-101</v>
          </cell>
          <cell r="AD500" t="str">
            <v>Biaya Bahan Bakar &amp; Minyak</v>
          </cell>
          <cell r="AE500">
            <v>0</v>
          </cell>
        </row>
        <row r="501">
          <cell r="B501" t="str">
            <v xml:space="preserve"> 6260-00-023</v>
          </cell>
          <cell r="C501" t="str">
            <v>Biaya Perbaikan Jembatan</v>
          </cell>
          <cell r="D501">
            <v>0</v>
          </cell>
          <cell r="E501">
            <v>0</v>
          </cell>
          <cell r="F501">
            <v>0</v>
          </cell>
          <cell r="G501">
            <v>0</v>
          </cell>
          <cell r="H501">
            <v>0</v>
          </cell>
          <cell r="I501">
            <v>0</v>
          </cell>
          <cell r="J501">
            <v>0</v>
          </cell>
          <cell r="K501">
            <v>0</v>
          </cell>
          <cell r="M501" t="str">
            <v xml:space="preserve"> 7130-00-102</v>
          </cell>
          <cell r="N501" t="str">
            <v>Biaya Perbaikan &amp; Pemeliharaan</v>
          </cell>
          <cell r="O501">
            <v>0</v>
          </cell>
          <cell r="Q501" t="str">
            <v xml:space="preserve"> 7130-00-102</v>
          </cell>
          <cell r="R501" t="str">
            <v>Biaya Perbaikan &amp; Pemeliharaan</v>
          </cell>
          <cell r="S501">
            <v>0</v>
          </cell>
          <cell r="U501" t="str">
            <v xml:space="preserve"> 7130-00-102</v>
          </cell>
          <cell r="V501" t="str">
            <v>Biaya Perbaikan &amp; Pemeliharaan</v>
          </cell>
          <cell r="W501">
            <v>0</v>
          </cell>
          <cell r="Y501" t="str">
            <v xml:space="preserve"> 7130-00-102</v>
          </cell>
          <cell r="Z501" t="str">
            <v>Biaya Perbaikan &amp; Pemeliharaan</v>
          </cell>
          <cell r="AA501">
            <v>0</v>
          </cell>
          <cell r="AC501" t="str">
            <v xml:space="preserve"> 7130-00-102</v>
          </cell>
          <cell r="AD501" t="str">
            <v>Biaya Perbaikan &amp; Pemeliharaan</v>
          </cell>
          <cell r="AE501">
            <v>0</v>
          </cell>
        </row>
        <row r="502">
          <cell r="B502" t="str">
            <v xml:space="preserve"> 6260-00-024</v>
          </cell>
          <cell r="C502" t="str">
            <v>Pajak Restribusi</v>
          </cell>
          <cell r="D502">
            <v>0</v>
          </cell>
          <cell r="E502">
            <v>0</v>
          </cell>
          <cell r="F502">
            <v>0</v>
          </cell>
          <cell r="G502">
            <v>0</v>
          </cell>
          <cell r="H502">
            <v>0</v>
          </cell>
          <cell r="I502">
            <v>0</v>
          </cell>
          <cell r="J502">
            <v>0</v>
          </cell>
          <cell r="K502">
            <v>0</v>
          </cell>
          <cell r="M502" t="str">
            <v xml:space="preserve"> 7130-00-103</v>
          </cell>
          <cell r="N502" t="str">
            <v>Biaya Pajak &amp; Asuransi</v>
          </cell>
          <cell r="O502">
            <v>0</v>
          </cell>
          <cell r="Q502" t="str">
            <v xml:space="preserve"> 7130-00-103</v>
          </cell>
          <cell r="R502" t="str">
            <v>Biaya Pajak &amp; Asuransi</v>
          </cell>
          <cell r="S502">
            <v>0</v>
          </cell>
          <cell r="U502" t="str">
            <v xml:space="preserve"> 7130-00-103</v>
          </cell>
          <cell r="V502" t="str">
            <v>Biaya Pajak &amp; Asuransi</v>
          </cell>
          <cell r="W502">
            <v>0</v>
          </cell>
          <cell r="Y502" t="str">
            <v xml:space="preserve"> 7130-00-103</v>
          </cell>
          <cell r="Z502" t="str">
            <v>Biaya Pajak &amp; Asuransi</v>
          </cell>
          <cell r="AA502">
            <v>0</v>
          </cell>
          <cell r="AC502" t="str">
            <v xml:space="preserve"> 7130-00-103</v>
          </cell>
          <cell r="AD502" t="str">
            <v>Biaya Pajak &amp; Asuransi</v>
          </cell>
          <cell r="AE502">
            <v>0</v>
          </cell>
        </row>
        <row r="503">
          <cell r="B503" t="str">
            <v xml:space="preserve"> 6260-00-025</v>
          </cell>
          <cell r="C503" t="str">
            <v>Biaya Umum Lain - Lain</v>
          </cell>
          <cell r="D503">
            <v>0</v>
          </cell>
          <cell r="E503">
            <v>0</v>
          </cell>
          <cell r="F503">
            <v>50000</v>
          </cell>
          <cell r="G503">
            <v>287650</v>
          </cell>
          <cell r="H503">
            <v>542000</v>
          </cell>
          <cell r="I503">
            <v>2310000</v>
          </cell>
          <cell r="J503">
            <v>1878500</v>
          </cell>
          <cell r="K503">
            <v>609500.27</v>
          </cell>
          <cell r="M503" t="str">
            <v xml:space="preserve"> 7130-00-104</v>
          </cell>
          <cell r="N503" t="str">
            <v>Biaya Ban</v>
          </cell>
          <cell r="O503">
            <v>0</v>
          </cell>
          <cell r="Q503" t="str">
            <v xml:space="preserve"> 7130-00-104</v>
          </cell>
          <cell r="R503" t="str">
            <v>Biaya Ban</v>
          </cell>
          <cell r="S503">
            <v>0</v>
          </cell>
          <cell r="U503" t="str">
            <v xml:space="preserve"> 7130-00-104</v>
          </cell>
          <cell r="V503" t="str">
            <v>Biaya Ban</v>
          </cell>
          <cell r="W503">
            <v>0</v>
          </cell>
          <cell r="Y503" t="str">
            <v xml:space="preserve"> 7130-00-104</v>
          </cell>
          <cell r="Z503" t="str">
            <v>Biaya Ban</v>
          </cell>
          <cell r="AA503">
            <v>0</v>
          </cell>
          <cell r="AC503" t="str">
            <v xml:space="preserve"> 7130-00-104</v>
          </cell>
          <cell r="AD503" t="str">
            <v>Biaya Ban</v>
          </cell>
          <cell r="AE503">
            <v>0</v>
          </cell>
        </row>
        <row r="504">
          <cell r="B504" t="str">
            <v xml:space="preserve"> 7101-00-010</v>
          </cell>
          <cell r="C504" t="str">
            <v>Gaji Operator</v>
          </cell>
          <cell r="D504">
            <v>0</v>
          </cell>
          <cell r="E504">
            <v>0</v>
          </cell>
          <cell r="F504">
            <v>0</v>
          </cell>
          <cell r="G504">
            <v>0</v>
          </cell>
          <cell r="H504">
            <v>0</v>
          </cell>
          <cell r="I504">
            <v>0</v>
          </cell>
          <cell r="J504">
            <v>0</v>
          </cell>
          <cell r="K504">
            <v>0</v>
          </cell>
          <cell r="M504" t="str">
            <v xml:space="preserve"> 7130-00-105</v>
          </cell>
          <cell r="N504" t="str">
            <v>Biaya Compactor Lain - Lain</v>
          </cell>
          <cell r="O504">
            <v>0</v>
          </cell>
          <cell r="Q504" t="str">
            <v xml:space="preserve"> 7130-00-105</v>
          </cell>
          <cell r="R504" t="str">
            <v>Biaya Compactor Lain - Lain</v>
          </cell>
          <cell r="S504">
            <v>0</v>
          </cell>
          <cell r="U504" t="str">
            <v xml:space="preserve"> 7130-00-105</v>
          </cell>
          <cell r="V504" t="str">
            <v>Biaya Compactor Lain - Lain</v>
          </cell>
          <cell r="W504">
            <v>0</v>
          </cell>
          <cell r="Y504" t="str">
            <v xml:space="preserve"> 7130-00-105</v>
          </cell>
          <cell r="Z504" t="str">
            <v>Biaya Compactor Lain - Lain</v>
          </cell>
          <cell r="AA504">
            <v>0</v>
          </cell>
          <cell r="AC504" t="str">
            <v xml:space="preserve"> 7130-00-105</v>
          </cell>
          <cell r="AD504" t="str">
            <v>Biaya Compactor Lain - Lain</v>
          </cell>
          <cell r="AE504">
            <v>0</v>
          </cell>
        </row>
        <row r="505">
          <cell r="B505" t="str">
            <v xml:space="preserve"> 7101-00-011</v>
          </cell>
          <cell r="C505" t="str">
            <v>Biaya Bahan Bakar Minyak</v>
          </cell>
          <cell r="D505">
            <v>0</v>
          </cell>
          <cell r="E505">
            <v>0</v>
          </cell>
          <cell r="F505">
            <v>0</v>
          </cell>
          <cell r="G505">
            <v>0</v>
          </cell>
          <cell r="H505">
            <v>0</v>
          </cell>
          <cell r="I505">
            <v>0</v>
          </cell>
          <cell r="J505">
            <v>0</v>
          </cell>
          <cell r="K505">
            <v>0</v>
          </cell>
          <cell r="M505" t="str">
            <v xml:space="preserve"> 7130-00-106</v>
          </cell>
          <cell r="N505" t="str">
            <v>Nilai Pembebanan Compactor 01</v>
          </cell>
          <cell r="O505">
            <v>0</v>
          </cell>
          <cell r="Q505" t="str">
            <v xml:space="preserve"> 7130-00-106</v>
          </cell>
          <cell r="R505" t="str">
            <v>Nilai Pembebanan Compactor 01</v>
          </cell>
          <cell r="S505">
            <v>0</v>
          </cell>
          <cell r="U505" t="str">
            <v xml:space="preserve"> 7130-00-106</v>
          </cell>
          <cell r="V505" t="str">
            <v>Nilai Pembebanan Compactor 01</v>
          </cell>
          <cell r="W505">
            <v>0</v>
          </cell>
          <cell r="Y505" t="str">
            <v xml:space="preserve"> 7130-00-106</v>
          </cell>
          <cell r="Z505" t="str">
            <v>Nilai Pembebanan Compactor 01</v>
          </cell>
          <cell r="AA505">
            <v>0</v>
          </cell>
          <cell r="AC505" t="str">
            <v xml:space="preserve"> 7130-00-106</v>
          </cell>
          <cell r="AD505" t="str">
            <v>Nilai Pembebanan Compactor 01</v>
          </cell>
          <cell r="AE505">
            <v>0</v>
          </cell>
        </row>
        <row r="506">
          <cell r="B506" t="str">
            <v xml:space="preserve"> 7101-00-012</v>
          </cell>
          <cell r="C506" t="str">
            <v>Biaya Perbaikan &amp; Perawatan</v>
          </cell>
          <cell r="D506">
            <v>0</v>
          </cell>
          <cell r="E506">
            <v>0</v>
          </cell>
          <cell r="F506">
            <v>0</v>
          </cell>
          <cell r="G506">
            <v>0</v>
          </cell>
          <cell r="H506">
            <v>0</v>
          </cell>
          <cell r="I506">
            <v>0</v>
          </cell>
          <cell r="J506">
            <v>0</v>
          </cell>
          <cell r="K506">
            <v>0</v>
          </cell>
          <cell r="M506" t="str">
            <v xml:space="preserve"> 7130-00-200</v>
          </cell>
          <cell r="N506" t="str">
            <v>Biaya Gaji Operator</v>
          </cell>
          <cell r="O506">
            <v>0</v>
          </cell>
          <cell r="Q506" t="str">
            <v xml:space="preserve"> 7130-00-200</v>
          </cell>
          <cell r="R506" t="str">
            <v>Biaya Gaji Operator</v>
          </cell>
          <cell r="S506">
            <v>0</v>
          </cell>
          <cell r="U506" t="str">
            <v xml:space="preserve"> 7130-00-200</v>
          </cell>
          <cell r="V506" t="str">
            <v>Biaya Gaji Operator</v>
          </cell>
          <cell r="W506">
            <v>0</v>
          </cell>
          <cell r="Y506" t="str">
            <v xml:space="preserve"> 7130-00-200</v>
          </cell>
          <cell r="Z506" t="str">
            <v>Biaya Gaji Operator</v>
          </cell>
          <cell r="AA506">
            <v>0</v>
          </cell>
          <cell r="AC506" t="str">
            <v xml:space="preserve"> 7130-00-200</v>
          </cell>
          <cell r="AD506" t="str">
            <v>Biaya Gaji Operator</v>
          </cell>
          <cell r="AE506">
            <v>0</v>
          </cell>
        </row>
        <row r="507">
          <cell r="B507" t="str">
            <v xml:space="preserve"> 7101-00-013</v>
          </cell>
          <cell r="C507" t="str">
            <v>Biaya Pajak &amp; Asuransi</v>
          </cell>
          <cell r="D507">
            <v>0</v>
          </cell>
          <cell r="E507">
            <v>0</v>
          </cell>
          <cell r="F507">
            <v>0</v>
          </cell>
          <cell r="G507">
            <v>0</v>
          </cell>
          <cell r="H507">
            <v>0</v>
          </cell>
          <cell r="I507">
            <v>0</v>
          </cell>
          <cell r="J507">
            <v>0</v>
          </cell>
          <cell r="K507">
            <v>0</v>
          </cell>
          <cell r="M507" t="str">
            <v xml:space="preserve"> 7130-00-201</v>
          </cell>
          <cell r="N507" t="str">
            <v>Biaya Bahan Bakar &amp; Minyak</v>
          </cell>
          <cell r="O507">
            <v>0</v>
          </cell>
          <cell r="Q507" t="str">
            <v xml:space="preserve"> 7130-00-201</v>
          </cell>
          <cell r="R507" t="str">
            <v>Biaya Bahan Bakar &amp; Minyak</v>
          </cell>
          <cell r="S507">
            <v>0</v>
          </cell>
          <cell r="U507" t="str">
            <v xml:space="preserve"> 7130-00-201</v>
          </cell>
          <cell r="V507" t="str">
            <v>Biaya Bahan Bakar &amp; Minyak</v>
          </cell>
          <cell r="W507">
            <v>0</v>
          </cell>
          <cell r="Y507" t="str">
            <v xml:space="preserve"> 7130-00-201</v>
          </cell>
          <cell r="Z507" t="str">
            <v>Biaya Bahan Bakar &amp; Minyak</v>
          </cell>
          <cell r="AA507">
            <v>0</v>
          </cell>
          <cell r="AC507" t="str">
            <v xml:space="preserve"> 7130-00-201</v>
          </cell>
          <cell r="AD507" t="str">
            <v>Biaya Bahan Bakar &amp; Minyak</v>
          </cell>
          <cell r="AE507">
            <v>0</v>
          </cell>
        </row>
        <row r="508">
          <cell r="B508" t="str">
            <v xml:space="preserve"> 7101-00-014</v>
          </cell>
          <cell r="C508" t="str">
            <v>Biaya Ban</v>
          </cell>
          <cell r="D508">
            <v>0</v>
          </cell>
          <cell r="E508">
            <v>0</v>
          </cell>
          <cell r="F508">
            <v>0</v>
          </cell>
          <cell r="G508">
            <v>0</v>
          </cell>
          <cell r="H508">
            <v>0</v>
          </cell>
          <cell r="I508">
            <v>0</v>
          </cell>
          <cell r="J508">
            <v>0</v>
          </cell>
          <cell r="K508">
            <v>0</v>
          </cell>
          <cell r="M508" t="str">
            <v xml:space="preserve"> 7130-00-202</v>
          </cell>
          <cell r="N508" t="str">
            <v>Biaya Perbaikan &amp; Pemeliharaan</v>
          </cell>
          <cell r="O508">
            <v>0</v>
          </cell>
          <cell r="Q508" t="str">
            <v xml:space="preserve"> 7130-00-202</v>
          </cell>
          <cell r="R508" t="str">
            <v>Biaya Perbaikan &amp; Pemeliharaan</v>
          </cell>
          <cell r="S508">
            <v>0</v>
          </cell>
          <cell r="U508" t="str">
            <v xml:space="preserve"> 7130-00-202</v>
          </cell>
          <cell r="V508" t="str">
            <v>Biaya Perbaikan &amp; Pemeliharaan</v>
          </cell>
          <cell r="W508">
            <v>0</v>
          </cell>
          <cell r="Y508" t="str">
            <v xml:space="preserve"> 7130-00-202</v>
          </cell>
          <cell r="Z508" t="str">
            <v>Biaya Perbaikan &amp; Pemeliharaan</v>
          </cell>
          <cell r="AA508">
            <v>0</v>
          </cell>
          <cell r="AC508" t="str">
            <v xml:space="preserve"> 7130-00-202</v>
          </cell>
          <cell r="AD508" t="str">
            <v>Biaya Perbaikan &amp; Pemeliharaan</v>
          </cell>
          <cell r="AE508">
            <v>0</v>
          </cell>
        </row>
        <row r="509">
          <cell r="B509" t="str">
            <v xml:space="preserve"> 7101-00-015</v>
          </cell>
          <cell r="C509" t="str">
            <v>Biaya Tractor 01 Lain-Lain</v>
          </cell>
          <cell r="D509">
            <v>0</v>
          </cell>
          <cell r="E509">
            <v>0</v>
          </cell>
          <cell r="F509">
            <v>0</v>
          </cell>
          <cell r="G509">
            <v>0</v>
          </cell>
          <cell r="H509">
            <v>0</v>
          </cell>
          <cell r="I509">
            <v>0</v>
          </cell>
          <cell r="J509">
            <v>0</v>
          </cell>
          <cell r="K509">
            <v>0</v>
          </cell>
          <cell r="M509" t="str">
            <v xml:space="preserve"> 7130-00-203</v>
          </cell>
          <cell r="N509" t="str">
            <v>Biaya Pajak &amp; Asuransi</v>
          </cell>
          <cell r="O509">
            <v>0</v>
          </cell>
          <cell r="Q509" t="str">
            <v xml:space="preserve"> 7130-00-203</v>
          </cell>
          <cell r="R509" t="str">
            <v>Biaya Pajak &amp; Asuransi</v>
          </cell>
          <cell r="S509">
            <v>0</v>
          </cell>
          <cell r="U509" t="str">
            <v xml:space="preserve"> 7130-00-203</v>
          </cell>
          <cell r="V509" t="str">
            <v>Biaya Pajak &amp; Asuransi</v>
          </cell>
          <cell r="W509">
            <v>0</v>
          </cell>
          <cell r="Y509" t="str">
            <v xml:space="preserve"> 7130-00-203</v>
          </cell>
          <cell r="Z509" t="str">
            <v>Biaya Pajak &amp; Asuransi</v>
          </cell>
          <cell r="AA509">
            <v>0</v>
          </cell>
          <cell r="AC509" t="str">
            <v xml:space="preserve"> 7130-00-203</v>
          </cell>
          <cell r="AD509" t="str">
            <v>Biaya Pajak &amp; Asuransi</v>
          </cell>
          <cell r="AE509">
            <v>0</v>
          </cell>
        </row>
        <row r="510">
          <cell r="B510" t="str">
            <v xml:space="preserve"> 7101-00-016</v>
          </cell>
          <cell r="C510" t="str">
            <v>Biaya Penyusutan</v>
          </cell>
          <cell r="D510">
            <v>0</v>
          </cell>
          <cell r="E510">
            <v>0</v>
          </cell>
          <cell r="F510">
            <v>0</v>
          </cell>
          <cell r="G510">
            <v>0</v>
          </cell>
          <cell r="H510">
            <v>0</v>
          </cell>
          <cell r="I510">
            <v>0</v>
          </cell>
          <cell r="J510">
            <v>0</v>
          </cell>
          <cell r="K510">
            <v>0</v>
          </cell>
          <cell r="M510" t="str">
            <v xml:space="preserve"> 7130-00-204</v>
          </cell>
          <cell r="N510" t="str">
            <v>Biaya Ban</v>
          </cell>
          <cell r="O510">
            <v>0</v>
          </cell>
          <cell r="Q510" t="str">
            <v xml:space="preserve"> 7130-00-204</v>
          </cell>
          <cell r="R510" t="str">
            <v>Biaya Ban</v>
          </cell>
          <cell r="S510">
            <v>0</v>
          </cell>
          <cell r="U510" t="str">
            <v xml:space="preserve"> 7130-00-204</v>
          </cell>
          <cell r="V510" t="str">
            <v>Biaya Ban</v>
          </cell>
          <cell r="W510">
            <v>0</v>
          </cell>
          <cell r="Y510" t="str">
            <v xml:space="preserve"> 7130-00-204</v>
          </cell>
          <cell r="Z510" t="str">
            <v>Biaya Ban</v>
          </cell>
          <cell r="AA510">
            <v>0</v>
          </cell>
          <cell r="AC510" t="str">
            <v xml:space="preserve"> 7130-00-204</v>
          </cell>
          <cell r="AD510" t="str">
            <v>Biaya Ban</v>
          </cell>
          <cell r="AE510">
            <v>0</v>
          </cell>
        </row>
        <row r="511">
          <cell r="B511" t="str">
            <v xml:space="preserve"> 7101-00-017</v>
          </cell>
          <cell r="C511" t="str">
            <v>Nilai Pembebanan T01</v>
          </cell>
          <cell r="D511">
            <v>0</v>
          </cell>
          <cell r="E511">
            <v>0</v>
          </cell>
          <cell r="F511">
            <v>0</v>
          </cell>
          <cell r="G511">
            <v>0</v>
          </cell>
          <cell r="H511">
            <v>0</v>
          </cell>
          <cell r="I511">
            <v>0</v>
          </cell>
          <cell r="J511">
            <v>0</v>
          </cell>
          <cell r="K511">
            <v>0</v>
          </cell>
          <cell r="M511" t="str">
            <v xml:space="preserve"> 7130-00-205</v>
          </cell>
          <cell r="N511" t="str">
            <v>Biaya B/Hoe Lain-Lain</v>
          </cell>
          <cell r="O511">
            <v>0</v>
          </cell>
          <cell r="Q511" t="str">
            <v xml:space="preserve"> 7130-00-205</v>
          </cell>
          <cell r="R511" t="str">
            <v>Biaya B/Hoe Lain-Lain</v>
          </cell>
          <cell r="S511">
            <v>0</v>
          </cell>
          <cell r="U511" t="str">
            <v xml:space="preserve"> 7130-00-205</v>
          </cell>
          <cell r="V511" t="str">
            <v>Biaya B/Hoe Lain-Lain</v>
          </cell>
          <cell r="W511">
            <v>0</v>
          </cell>
          <cell r="Y511" t="str">
            <v xml:space="preserve"> 7130-00-205</v>
          </cell>
          <cell r="Z511" t="str">
            <v>Biaya B/Hoe Lain-Lain</v>
          </cell>
          <cell r="AA511">
            <v>0</v>
          </cell>
          <cell r="AC511" t="str">
            <v xml:space="preserve"> 7130-00-205</v>
          </cell>
          <cell r="AD511" t="str">
            <v>Biaya B/Hoe Lain-Lain</v>
          </cell>
          <cell r="AE511">
            <v>0</v>
          </cell>
        </row>
        <row r="512">
          <cell r="B512" t="str">
            <v xml:space="preserve"> 7102-00-010</v>
          </cell>
          <cell r="C512" t="str">
            <v>Gaji Operator</v>
          </cell>
          <cell r="D512">
            <v>0</v>
          </cell>
          <cell r="E512">
            <v>0</v>
          </cell>
          <cell r="F512">
            <v>0</v>
          </cell>
          <cell r="G512">
            <v>0</v>
          </cell>
          <cell r="H512">
            <v>0</v>
          </cell>
          <cell r="I512">
            <v>0</v>
          </cell>
          <cell r="J512">
            <v>0</v>
          </cell>
          <cell r="K512">
            <v>0</v>
          </cell>
          <cell r="M512" t="str">
            <v xml:space="preserve"> 7130-00-206</v>
          </cell>
          <cell r="N512" t="str">
            <v>Nilai Pembebanan B/Hoe</v>
          </cell>
          <cell r="O512">
            <v>0</v>
          </cell>
          <cell r="Q512" t="str">
            <v xml:space="preserve"> 7130-00-206</v>
          </cell>
          <cell r="R512" t="str">
            <v>Nilai Pembebanan B/Hoe</v>
          </cell>
          <cell r="S512">
            <v>0</v>
          </cell>
          <cell r="U512" t="str">
            <v xml:space="preserve"> 7130-00-206</v>
          </cell>
          <cell r="V512" t="str">
            <v>Nilai Pembebanan B/Hoe</v>
          </cell>
          <cell r="W512">
            <v>0</v>
          </cell>
          <cell r="Y512" t="str">
            <v xml:space="preserve"> 7130-00-206</v>
          </cell>
          <cell r="Z512" t="str">
            <v>Nilai Pembebanan B/Hoe</v>
          </cell>
          <cell r="AA512">
            <v>0</v>
          </cell>
          <cell r="AC512" t="str">
            <v xml:space="preserve"> 7130-00-206</v>
          </cell>
          <cell r="AD512" t="str">
            <v>Nilai Pembebanan B/Hoe</v>
          </cell>
          <cell r="AE512">
            <v>0</v>
          </cell>
        </row>
        <row r="513">
          <cell r="B513" t="str">
            <v xml:space="preserve"> 7102-00-011</v>
          </cell>
          <cell r="C513" t="str">
            <v>Biaya Bahan Bakar &amp; Minyak</v>
          </cell>
          <cell r="D513">
            <v>0</v>
          </cell>
          <cell r="E513">
            <v>0</v>
          </cell>
          <cell r="F513">
            <v>0</v>
          </cell>
          <cell r="G513">
            <v>0</v>
          </cell>
          <cell r="H513">
            <v>0</v>
          </cell>
          <cell r="I513">
            <v>0</v>
          </cell>
          <cell r="J513">
            <v>0</v>
          </cell>
          <cell r="K513">
            <v>0</v>
          </cell>
          <cell r="M513" t="str">
            <v xml:space="preserve"> 7130-00-300</v>
          </cell>
          <cell r="N513" t="str">
            <v>Biaya Gaji Operator</v>
          </cell>
          <cell r="O513">
            <v>0</v>
          </cell>
          <cell r="Q513" t="str">
            <v xml:space="preserve"> 7130-00-300</v>
          </cell>
          <cell r="R513" t="str">
            <v>Biaya Gaji Operator</v>
          </cell>
          <cell r="S513">
            <v>0</v>
          </cell>
          <cell r="U513" t="str">
            <v xml:space="preserve"> 7130-00-300</v>
          </cell>
          <cell r="V513" t="str">
            <v>Biaya Gaji Operator</v>
          </cell>
          <cell r="W513">
            <v>0</v>
          </cell>
          <cell r="Y513" t="str">
            <v xml:space="preserve"> 7130-00-300</v>
          </cell>
          <cell r="Z513" t="str">
            <v>Biaya Gaji Operator</v>
          </cell>
          <cell r="AA513">
            <v>0</v>
          </cell>
          <cell r="AC513" t="str">
            <v xml:space="preserve"> 7130-00-300</v>
          </cell>
          <cell r="AD513" t="str">
            <v>Biaya Gaji Operator</v>
          </cell>
          <cell r="AE513">
            <v>0</v>
          </cell>
        </row>
        <row r="514">
          <cell r="B514" t="str">
            <v xml:space="preserve"> 7102-00-012</v>
          </cell>
          <cell r="C514" t="str">
            <v>Biaya Perbaikan &amp; Pemeliharaan</v>
          </cell>
          <cell r="D514">
            <v>0</v>
          </cell>
          <cell r="E514">
            <v>0</v>
          </cell>
          <cell r="F514">
            <v>0</v>
          </cell>
          <cell r="G514">
            <v>0</v>
          </cell>
          <cell r="H514">
            <v>0</v>
          </cell>
          <cell r="I514">
            <v>0</v>
          </cell>
          <cell r="J514">
            <v>0</v>
          </cell>
          <cell r="K514">
            <v>0</v>
          </cell>
          <cell r="M514" t="str">
            <v xml:space="preserve"> 7130-00-301</v>
          </cell>
          <cell r="N514" t="str">
            <v>Biaya Bahan Bakar &amp; Minyak</v>
          </cell>
          <cell r="O514">
            <v>0</v>
          </cell>
          <cell r="Q514" t="str">
            <v xml:space="preserve"> 7130-00-301</v>
          </cell>
          <cell r="R514" t="str">
            <v>Biaya Bahan Bakar &amp; Minyak</v>
          </cell>
          <cell r="S514">
            <v>0</v>
          </cell>
          <cell r="U514" t="str">
            <v xml:space="preserve"> 7130-00-301</v>
          </cell>
          <cell r="V514" t="str">
            <v>Biaya Bahan Bakar &amp; Minyak</v>
          </cell>
          <cell r="W514">
            <v>0</v>
          </cell>
          <cell r="Y514" t="str">
            <v xml:space="preserve"> 7130-00-301</v>
          </cell>
          <cell r="Z514" t="str">
            <v>Biaya Bahan Bakar &amp; Minyak</v>
          </cell>
          <cell r="AA514">
            <v>0</v>
          </cell>
          <cell r="AC514" t="str">
            <v xml:space="preserve"> 7130-00-301</v>
          </cell>
          <cell r="AD514" t="str">
            <v>Biaya Bahan Bakar &amp; Minyak</v>
          </cell>
          <cell r="AE514">
            <v>0</v>
          </cell>
        </row>
        <row r="515">
          <cell r="B515" t="str">
            <v xml:space="preserve"> 7102-00-013</v>
          </cell>
          <cell r="C515" t="str">
            <v>Biaya Pajak &amp; Asuransi</v>
          </cell>
          <cell r="D515">
            <v>0</v>
          </cell>
          <cell r="E515">
            <v>0</v>
          </cell>
          <cell r="F515">
            <v>0</v>
          </cell>
          <cell r="G515">
            <v>0</v>
          </cell>
          <cell r="H515">
            <v>0</v>
          </cell>
          <cell r="I515">
            <v>0</v>
          </cell>
          <cell r="J515">
            <v>0</v>
          </cell>
          <cell r="K515">
            <v>0</v>
          </cell>
          <cell r="M515" t="str">
            <v xml:space="preserve"> 7130-00-302</v>
          </cell>
          <cell r="N515" t="str">
            <v>Biaya Perbaikan &amp; Perawatan</v>
          </cell>
          <cell r="O515">
            <v>0</v>
          </cell>
          <cell r="Q515" t="str">
            <v xml:space="preserve"> 7130-00-302</v>
          </cell>
          <cell r="R515" t="str">
            <v>Biaya Perbaikan &amp; Perawatan</v>
          </cell>
          <cell r="S515">
            <v>0</v>
          </cell>
          <cell r="U515" t="str">
            <v xml:space="preserve"> 7130-00-302</v>
          </cell>
          <cell r="V515" t="str">
            <v>Biaya Perbaikan &amp; Perawatan</v>
          </cell>
          <cell r="W515">
            <v>0</v>
          </cell>
          <cell r="Y515" t="str">
            <v xml:space="preserve"> 7130-00-302</v>
          </cell>
          <cell r="Z515" t="str">
            <v>Biaya Perbaikan &amp; Perawatan</v>
          </cell>
          <cell r="AA515">
            <v>0</v>
          </cell>
          <cell r="AC515" t="str">
            <v xml:space="preserve"> 7130-00-302</v>
          </cell>
          <cell r="AD515" t="str">
            <v>Biaya Perbaikan &amp; Perawatan</v>
          </cell>
          <cell r="AE515">
            <v>0</v>
          </cell>
        </row>
        <row r="516">
          <cell r="B516" t="str">
            <v xml:space="preserve"> 7102-00-014</v>
          </cell>
          <cell r="C516" t="str">
            <v>Biaya Ban</v>
          </cell>
          <cell r="D516">
            <v>0</v>
          </cell>
          <cell r="E516">
            <v>0</v>
          </cell>
          <cell r="F516">
            <v>0</v>
          </cell>
          <cell r="G516">
            <v>0</v>
          </cell>
          <cell r="H516">
            <v>0</v>
          </cell>
          <cell r="I516">
            <v>0</v>
          </cell>
          <cell r="J516">
            <v>0</v>
          </cell>
          <cell r="K516">
            <v>0</v>
          </cell>
          <cell r="M516" t="str">
            <v xml:space="preserve"> 7130-00-303</v>
          </cell>
          <cell r="N516" t="str">
            <v>Biaya Pajak &amp; Asuransi</v>
          </cell>
          <cell r="O516">
            <v>0</v>
          </cell>
          <cell r="Q516" t="str">
            <v xml:space="preserve"> 7130-00-303</v>
          </cell>
          <cell r="R516" t="str">
            <v>Biaya Pajak &amp; Asuransi</v>
          </cell>
          <cell r="S516">
            <v>0</v>
          </cell>
          <cell r="U516" t="str">
            <v xml:space="preserve"> 7130-00-303</v>
          </cell>
          <cell r="V516" t="str">
            <v>Biaya Pajak &amp; Asuransi</v>
          </cell>
          <cell r="W516">
            <v>0</v>
          </cell>
          <cell r="Y516" t="str">
            <v xml:space="preserve"> 7130-00-303</v>
          </cell>
          <cell r="Z516" t="str">
            <v>Biaya Pajak &amp; Asuransi</v>
          </cell>
          <cell r="AA516">
            <v>0</v>
          </cell>
          <cell r="AC516" t="str">
            <v xml:space="preserve"> 7130-00-303</v>
          </cell>
          <cell r="AD516" t="str">
            <v>Biaya Pajak &amp; Asuransi</v>
          </cell>
          <cell r="AE516">
            <v>0</v>
          </cell>
        </row>
        <row r="517">
          <cell r="B517" t="str">
            <v xml:space="preserve"> 7102-00-015</v>
          </cell>
          <cell r="C517" t="str">
            <v>Biaya Tractor 02  Lain - Lain</v>
          </cell>
          <cell r="D517">
            <v>0</v>
          </cell>
          <cell r="E517">
            <v>0</v>
          </cell>
          <cell r="F517">
            <v>0</v>
          </cell>
          <cell r="G517">
            <v>0</v>
          </cell>
          <cell r="H517">
            <v>0</v>
          </cell>
          <cell r="I517">
            <v>0</v>
          </cell>
          <cell r="J517">
            <v>0</v>
          </cell>
          <cell r="K517">
            <v>0</v>
          </cell>
          <cell r="M517" t="str">
            <v xml:space="preserve"> 7130-00-304</v>
          </cell>
          <cell r="N517" t="str">
            <v>Biaya Buldozer lain-lain</v>
          </cell>
          <cell r="O517">
            <v>0</v>
          </cell>
          <cell r="Q517" t="str">
            <v xml:space="preserve"> 7130-00-304</v>
          </cell>
          <cell r="R517" t="str">
            <v>Biaya Buldozer lain-lain</v>
          </cell>
          <cell r="S517">
            <v>0</v>
          </cell>
          <cell r="U517" t="str">
            <v xml:space="preserve"> 7130-00-304</v>
          </cell>
          <cell r="V517" t="str">
            <v>Biaya Buldozer lain-lain</v>
          </cell>
          <cell r="W517">
            <v>0</v>
          </cell>
          <cell r="Y517" t="str">
            <v xml:space="preserve"> 7130-00-304</v>
          </cell>
          <cell r="Z517" t="str">
            <v>Biaya Buldozer lain-lain</v>
          </cell>
          <cell r="AA517">
            <v>0</v>
          </cell>
          <cell r="AC517" t="str">
            <v xml:space="preserve"> 7130-00-304</v>
          </cell>
          <cell r="AD517" t="str">
            <v>Biaya Buldozer lain-lain</v>
          </cell>
          <cell r="AE517">
            <v>0</v>
          </cell>
        </row>
        <row r="518">
          <cell r="B518" t="str">
            <v xml:space="preserve"> 7102-00-016</v>
          </cell>
          <cell r="C518" t="str">
            <v>Biaya Penyusutan</v>
          </cell>
          <cell r="D518">
            <v>0</v>
          </cell>
          <cell r="E518">
            <v>0</v>
          </cell>
          <cell r="F518">
            <v>0</v>
          </cell>
          <cell r="G518">
            <v>0</v>
          </cell>
          <cell r="H518">
            <v>0</v>
          </cell>
          <cell r="I518">
            <v>0</v>
          </cell>
          <cell r="J518">
            <v>0</v>
          </cell>
          <cell r="K518">
            <v>0</v>
          </cell>
          <cell r="M518" t="str">
            <v xml:space="preserve"> 7130-00-305</v>
          </cell>
          <cell r="N518" t="str">
            <v>Nilai Pembebanan Buldozer 01</v>
          </cell>
          <cell r="O518">
            <v>0</v>
          </cell>
          <cell r="Q518" t="str">
            <v xml:space="preserve"> 7130-00-305</v>
          </cell>
          <cell r="R518" t="str">
            <v>Nilai Pembebanan Buldozer 01</v>
          </cell>
          <cell r="S518">
            <v>0</v>
          </cell>
          <cell r="U518" t="str">
            <v xml:space="preserve"> 7130-00-305</v>
          </cell>
          <cell r="V518" t="str">
            <v>Nilai Pembebanan Buldozer 01</v>
          </cell>
          <cell r="W518">
            <v>0</v>
          </cell>
          <cell r="Y518" t="str">
            <v xml:space="preserve"> 7130-00-305</v>
          </cell>
          <cell r="Z518" t="str">
            <v>Nilai Pembebanan Buldozer 01</v>
          </cell>
          <cell r="AA518">
            <v>0</v>
          </cell>
          <cell r="AC518" t="str">
            <v xml:space="preserve"> 7130-00-305</v>
          </cell>
          <cell r="AD518" t="str">
            <v>Nilai Pembebanan Buldozer 01</v>
          </cell>
          <cell r="AE518">
            <v>0</v>
          </cell>
        </row>
        <row r="519">
          <cell r="B519" t="str">
            <v xml:space="preserve"> 7102-00-017</v>
          </cell>
          <cell r="C519" t="str">
            <v>Nilai Pembebanan  T02</v>
          </cell>
          <cell r="D519">
            <v>0</v>
          </cell>
          <cell r="E519">
            <v>0</v>
          </cell>
          <cell r="F519">
            <v>0</v>
          </cell>
          <cell r="G519">
            <v>0</v>
          </cell>
          <cell r="H519">
            <v>0</v>
          </cell>
          <cell r="I519">
            <v>0</v>
          </cell>
          <cell r="J519">
            <v>0</v>
          </cell>
          <cell r="K519">
            <v>0</v>
          </cell>
          <cell r="M519" t="str">
            <v xml:space="preserve"> 7130-00-400</v>
          </cell>
          <cell r="N519" t="str">
            <v>Biaya Gaji Operator</v>
          </cell>
          <cell r="O519">
            <v>0</v>
          </cell>
          <cell r="Q519" t="str">
            <v xml:space="preserve"> 7130-00-400</v>
          </cell>
          <cell r="R519" t="str">
            <v>Biaya Gaji Operator</v>
          </cell>
          <cell r="S519">
            <v>0</v>
          </cell>
          <cell r="U519" t="str">
            <v xml:space="preserve"> 7130-00-400</v>
          </cell>
          <cell r="V519" t="str">
            <v>Biaya Gaji Operator</v>
          </cell>
          <cell r="W519">
            <v>0</v>
          </cell>
          <cell r="Y519" t="str">
            <v xml:space="preserve"> 7130-00-400</v>
          </cell>
          <cell r="Z519" t="str">
            <v>Biaya Gaji Operator</v>
          </cell>
          <cell r="AA519">
            <v>0</v>
          </cell>
          <cell r="AC519" t="str">
            <v xml:space="preserve"> 7130-00-400</v>
          </cell>
          <cell r="AD519" t="str">
            <v>Biaya Gaji Operator</v>
          </cell>
          <cell r="AE519">
            <v>0</v>
          </cell>
        </row>
        <row r="520">
          <cell r="B520" t="str">
            <v xml:space="preserve"> 7103-00-010</v>
          </cell>
          <cell r="C520" t="str">
            <v>Gaji Operator</v>
          </cell>
          <cell r="D520">
            <v>0</v>
          </cell>
          <cell r="E520">
            <v>0</v>
          </cell>
          <cell r="F520">
            <v>0</v>
          </cell>
          <cell r="G520">
            <v>0</v>
          </cell>
          <cell r="H520">
            <v>0</v>
          </cell>
          <cell r="I520">
            <v>0</v>
          </cell>
          <cell r="J520">
            <v>0</v>
          </cell>
          <cell r="K520">
            <v>0</v>
          </cell>
          <cell r="M520" t="str">
            <v xml:space="preserve"> 7130-00-401</v>
          </cell>
          <cell r="N520" t="str">
            <v>Biaya Bahan Bakar &amp; Minyak</v>
          </cell>
          <cell r="O520">
            <v>0</v>
          </cell>
          <cell r="Q520" t="str">
            <v xml:space="preserve"> 7130-00-401</v>
          </cell>
          <cell r="R520" t="str">
            <v>Biaya Bahan Bakar &amp; Minyak</v>
          </cell>
          <cell r="S520">
            <v>0</v>
          </cell>
          <cell r="U520" t="str">
            <v xml:space="preserve"> 7130-00-401</v>
          </cell>
          <cell r="V520" t="str">
            <v>Biaya Bahan Bakar &amp; Minyak</v>
          </cell>
          <cell r="W520">
            <v>0</v>
          </cell>
          <cell r="Y520" t="str">
            <v xml:space="preserve"> 7130-00-401</v>
          </cell>
          <cell r="Z520" t="str">
            <v>Biaya Bahan Bakar &amp; Minyak</v>
          </cell>
          <cell r="AA520">
            <v>0</v>
          </cell>
          <cell r="AC520" t="str">
            <v xml:space="preserve"> 7130-00-401</v>
          </cell>
          <cell r="AD520" t="str">
            <v>Biaya Bahan Bakar &amp; Minyak</v>
          </cell>
          <cell r="AE520">
            <v>0</v>
          </cell>
        </row>
        <row r="521">
          <cell r="B521" t="str">
            <v xml:space="preserve"> 7103-00-011</v>
          </cell>
          <cell r="C521" t="str">
            <v>Biaya Bahan Bakar &amp; Minyak</v>
          </cell>
          <cell r="D521">
            <v>0</v>
          </cell>
          <cell r="E521">
            <v>0</v>
          </cell>
          <cell r="F521">
            <v>0</v>
          </cell>
          <cell r="G521">
            <v>0</v>
          </cell>
          <cell r="H521">
            <v>0</v>
          </cell>
          <cell r="I521">
            <v>0</v>
          </cell>
          <cell r="J521">
            <v>0</v>
          </cell>
          <cell r="K521">
            <v>0</v>
          </cell>
          <cell r="M521" t="str">
            <v xml:space="preserve"> 7130-00-402</v>
          </cell>
          <cell r="N521" t="str">
            <v>Biaya Perbaikan &amp; Perawatan</v>
          </cell>
          <cell r="O521">
            <v>0</v>
          </cell>
          <cell r="Q521" t="str">
            <v xml:space="preserve"> 7130-00-402</v>
          </cell>
          <cell r="R521" t="str">
            <v>Biaya Perbaikan &amp; Perawatan</v>
          </cell>
          <cell r="S521">
            <v>0</v>
          </cell>
          <cell r="U521" t="str">
            <v xml:space="preserve"> 7130-00-402</v>
          </cell>
          <cell r="V521" t="str">
            <v>Biaya Perbaikan &amp; Perawatan</v>
          </cell>
          <cell r="W521">
            <v>0</v>
          </cell>
          <cell r="Y521" t="str">
            <v xml:space="preserve"> 7130-00-402</v>
          </cell>
          <cell r="Z521" t="str">
            <v>Biaya Perbaikan &amp; Perawatan</v>
          </cell>
          <cell r="AA521">
            <v>0</v>
          </cell>
          <cell r="AC521" t="str">
            <v xml:space="preserve"> 7130-00-402</v>
          </cell>
          <cell r="AD521" t="str">
            <v>Biaya Perbaikan &amp; Perawatan</v>
          </cell>
          <cell r="AE521">
            <v>0</v>
          </cell>
        </row>
        <row r="522">
          <cell r="B522" t="str">
            <v xml:space="preserve"> 7103-00-012</v>
          </cell>
          <cell r="C522" t="str">
            <v>Biaya Perbaikan &amp; Perawatan</v>
          </cell>
          <cell r="D522">
            <v>0</v>
          </cell>
          <cell r="E522">
            <v>0</v>
          </cell>
          <cell r="F522">
            <v>0</v>
          </cell>
          <cell r="G522">
            <v>0</v>
          </cell>
          <cell r="H522">
            <v>0</v>
          </cell>
          <cell r="I522">
            <v>0</v>
          </cell>
          <cell r="J522">
            <v>0</v>
          </cell>
          <cell r="K522">
            <v>0</v>
          </cell>
          <cell r="M522" t="str">
            <v xml:space="preserve"> 7130-00-403</v>
          </cell>
          <cell r="N522" t="str">
            <v>Biaya Pajak &amp; Asuransi</v>
          </cell>
          <cell r="O522">
            <v>0</v>
          </cell>
          <cell r="Q522" t="str">
            <v xml:space="preserve"> 7130-00-403</v>
          </cell>
          <cell r="R522" t="str">
            <v>Biaya Pajak &amp; Asuransi</v>
          </cell>
          <cell r="S522">
            <v>0</v>
          </cell>
          <cell r="U522" t="str">
            <v xml:space="preserve"> 7130-00-403</v>
          </cell>
          <cell r="V522" t="str">
            <v>Biaya Pajak &amp; Asuransi</v>
          </cell>
          <cell r="W522">
            <v>0</v>
          </cell>
          <cell r="Y522" t="str">
            <v xml:space="preserve"> 7130-00-403</v>
          </cell>
          <cell r="Z522" t="str">
            <v>Biaya Pajak &amp; Asuransi</v>
          </cell>
          <cell r="AA522">
            <v>0</v>
          </cell>
          <cell r="AC522" t="str">
            <v xml:space="preserve"> 7130-00-403</v>
          </cell>
          <cell r="AD522" t="str">
            <v>Biaya Pajak &amp; Asuransi</v>
          </cell>
          <cell r="AE522">
            <v>0</v>
          </cell>
        </row>
        <row r="523">
          <cell r="B523" t="str">
            <v xml:space="preserve"> 7103-00-013</v>
          </cell>
          <cell r="C523" t="str">
            <v>Biaya Pajak &amp; Asuransi</v>
          </cell>
          <cell r="D523">
            <v>0</v>
          </cell>
          <cell r="E523">
            <v>0</v>
          </cell>
          <cell r="F523">
            <v>0</v>
          </cell>
          <cell r="G523">
            <v>0</v>
          </cell>
          <cell r="H523">
            <v>0</v>
          </cell>
          <cell r="I523">
            <v>0</v>
          </cell>
          <cell r="J523">
            <v>0</v>
          </cell>
          <cell r="K523">
            <v>0</v>
          </cell>
          <cell r="M523" t="str">
            <v xml:space="preserve"> 7130-00-404</v>
          </cell>
          <cell r="N523" t="str">
            <v>Biaya Excavator lain-lain</v>
          </cell>
          <cell r="O523">
            <v>0</v>
          </cell>
          <cell r="Q523" t="str">
            <v xml:space="preserve"> 7130-00-404</v>
          </cell>
          <cell r="R523" t="str">
            <v>Biaya Excavator lain-lain</v>
          </cell>
          <cell r="S523">
            <v>0</v>
          </cell>
          <cell r="U523" t="str">
            <v xml:space="preserve"> 7130-00-404</v>
          </cell>
          <cell r="V523" t="str">
            <v>Biaya Excavator lain-lain</v>
          </cell>
          <cell r="W523">
            <v>0</v>
          </cell>
          <cell r="Y523" t="str">
            <v xml:space="preserve"> 7130-00-404</v>
          </cell>
          <cell r="Z523" t="str">
            <v>Biaya Excavator lain-lain</v>
          </cell>
          <cell r="AA523">
            <v>0</v>
          </cell>
          <cell r="AC523" t="str">
            <v xml:space="preserve"> 7130-00-404</v>
          </cell>
          <cell r="AD523" t="str">
            <v>Biaya Excavator lain-lain</v>
          </cell>
          <cell r="AE523">
            <v>0</v>
          </cell>
        </row>
        <row r="524">
          <cell r="B524" t="str">
            <v xml:space="preserve"> 7103-00-014</v>
          </cell>
          <cell r="C524" t="str">
            <v>Biaya Ban</v>
          </cell>
          <cell r="D524">
            <v>0</v>
          </cell>
          <cell r="E524">
            <v>0</v>
          </cell>
          <cell r="F524">
            <v>0</v>
          </cell>
          <cell r="G524">
            <v>0</v>
          </cell>
          <cell r="H524">
            <v>0</v>
          </cell>
          <cell r="I524">
            <v>0</v>
          </cell>
          <cell r="J524">
            <v>0</v>
          </cell>
          <cell r="K524">
            <v>0</v>
          </cell>
          <cell r="M524" t="str">
            <v xml:space="preserve"> 7130-00-405</v>
          </cell>
          <cell r="N524" t="str">
            <v>Nilai Pembebanan Excavator 01</v>
          </cell>
          <cell r="O524">
            <v>0</v>
          </cell>
          <cell r="Q524" t="str">
            <v xml:space="preserve"> 7130-00-405</v>
          </cell>
          <cell r="R524" t="str">
            <v>Nilai Pembebanan Excavator 01</v>
          </cell>
          <cell r="S524">
            <v>0</v>
          </cell>
          <cell r="U524" t="str">
            <v xml:space="preserve"> 7130-00-405</v>
          </cell>
          <cell r="V524" t="str">
            <v>Nilai Pembebanan Excavator 01</v>
          </cell>
          <cell r="W524">
            <v>0</v>
          </cell>
          <cell r="Y524" t="str">
            <v xml:space="preserve"> 7130-00-405</v>
          </cell>
          <cell r="Z524" t="str">
            <v>Nilai Pembebanan Excavator 01</v>
          </cell>
          <cell r="AA524">
            <v>0</v>
          </cell>
          <cell r="AC524" t="str">
            <v xml:space="preserve"> 7130-00-405</v>
          </cell>
          <cell r="AD524" t="str">
            <v>Nilai Pembebanan Excavator 01</v>
          </cell>
          <cell r="AE524">
            <v>0</v>
          </cell>
        </row>
        <row r="525">
          <cell r="B525" t="str">
            <v xml:space="preserve"> 7103-00-015</v>
          </cell>
          <cell r="C525" t="str">
            <v>Biaya Tractor 03 Lain-Lain</v>
          </cell>
          <cell r="D525">
            <v>0</v>
          </cell>
          <cell r="E525">
            <v>0</v>
          </cell>
          <cell r="F525">
            <v>0</v>
          </cell>
          <cell r="G525">
            <v>0</v>
          </cell>
          <cell r="H525">
            <v>0</v>
          </cell>
          <cell r="I525">
            <v>0</v>
          </cell>
          <cell r="J525">
            <v>0</v>
          </cell>
          <cell r="K525">
            <v>0</v>
          </cell>
          <cell r="M525" t="str">
            <v xml:space="preserve"> 7140-00-010</v>
          </cell>
          <cell r="N525" t="str">
            <v xml:space="preserve">Biaya Gaji </v>
          </cell>
          <cell r="O525">
            <v>0</v>
          </cell>
          <cell r="Q525" t="str">
            <v xml:space="preserve"> 7140-00-010</v>
          </cell>
          <cell r="R525" t="str">
            <v xml:space="preserve">Biaya Gaji </v>
          </cell>
          <cell r="S525">
            <v>0</v>
          </cell>
          <cell r="U525" t="str">
            <v xml:space="preserve"> 7140-00-010</v>
          </cell>
          <cell r="V525" t="str">
            <v xml:space="preserve">Biaya Gaji </v>
          </cell>
          <cell r="W525">
            <v>0</v>
          </cell>
          <cell r="Y525" t="str">
            <v xml:space="preserve"> 7140-00-010</v>
          </cell>
          <cell r="Z525" t="str">
            <v xml:space="preserve">Biaya Gaji </v>
          </cell>
          <cell r="AA525">
            <v>0</v>
          </cell>
          <cell r="AC525" t="str">
            <v xml:space="preserve"> 7140-00-010</v>
          </cell>
          <cell r="AD525" t="str">
            <v xml:space="preserve">Biaya Gaji </v>
          </cell>
          <cell r="AE525">
            <v>0</v>
          </cell>
        </row>
        <row r="526">
          <cell r="B526" t="str">
            <v xml:space="preserve"> 7103-00-016</v>
          </cell>
          <cell r="C526" t="str">
            <v>Biaya Penyusutan</v>
          </cell>
          <cell r="D526">
            <v>0</v>
          </cell>
          <cell r="E526">
            <v>0</v>
          </cell>
          <cell r="F526">
            <v>0</v>
          </cell>
          <cell r="G526">
            <v>0</v>
          </cell>
          <cell r="H526">
            <v>0</v>
          </cell>
          <cell r="I526">
            <v>0</v>
          </cell>
          <cell r="J526">
            <v>0</v>
          </cell>
          <cell r="K526">
            <v>0</v>
          </cell>
          <cell r="M526" t="str">
            <v xml:space="preserve"> 7140-00-011</v>
          </cell>
          <cell r="N526" t="str">
            <v>Biaya Bahan Bakar &amp; Minyak</v>
          </cell>
          <cell r="O526">
            <v>0</v>
          </cell>
          <cell r="Q526" t="str">
            <v xml:space="preserve"> 7140-00-011</v>
          </cell>
          <cell r="R526" t="str">
            <v>Biaya Bahan Bakar &amp; Minyak</v>
          </cell>
          <cell r="S526">
            <v>0</v>
          </cell>
          <cell r="U526" t="str">
            <v xml:space="preserve"> 7140-00-011</v>
          </cell>
          <cell r="V526" t="str">
            <v>Biaya Bahan Bakar &amp; Minyak</v>
          </cell>
          <cell r="W526">
            <v>0</v>
          </cell>
          <cell r="Y526" t="str">
            <v xml:space="preserve"> 7140-00-011</v>
          </cell>
          <cell r="Z526" t="str">
            <v>Biaya Bahan Bakar &amp; Minyak</v>
          </cell>
          <cell r="AA526">
            <v>0</v>
          </cell>
          <cell r="AC526" t="str">
            <v xml:space="preserve"> 7140-00-011</v>
          </cell>
          <cell r="AD526" t="str">
            <v>Biaya Bahan Bakar &amp; Minyak</v>
          </cell>
          <cell r="AE526">
            <v>0</v>
          </cell>
        </row>
        <row r="527">
          <cell r="B527" t="str">
            <v xml:space="preserve"> 7103-00-017</v>
          </cell>
          <cell r="C527" t="str">
            <v>Nilai Pembebanan T03</v>
          </cell>
          <cell r="D527">
            <v>0</v>
          </cell>
          <cell r="E527">
            <v>0</v>
          </cell>
          <cell r="F527">
            <v>0</v>
          </cell>
          <cell r="G527">
            <v>0</v>
          </cell>
          <cell r="H527">
            <v>0</v>
          </cell>
          <cell r="I527">
            <v>0</v>
          </cell>
          <cell r="J527">
            <v>0</v>
          </cell>
          <cell r="K527">
            <v>0</v>
          </cell>
          <cell r="M527" t="str">
            <v xml:space="preserve"> 7140-00-012</v>
          </cell>
          <cell r="N527" t="str">
            <v>Biaya Perbaikan &amp; Perawatan</v>
          </cell>
          <cell r="O527">
            <v>0</v>
          </cell>
          <cell r="Q527" t="str">
            <v xml:space="preserve"> 7140-00-012</v>
          </cell>
          <cell r="R527" t="str">
            <v>Biaya Perbaikan &amp; Perawatan</v>
          </cell>
          <cell r="S527">
            <v>0</v>
          </cell>
          <cell r="U527" t="str">
            <v xml:space="preserve"> 7140-00-012</v>
          </cell>
          <cell r="V527" t="str">
            <v>Biaya Perbaikan &amp; Perawatan</v>
          </cell>
          <cell r="W527">
            <v>0</v>
          </cell>
          <cell r="Y527" t="str">
            <v xml:space="preserve"> 7140-00-012</v>
          </cell>
          <cell r="Z527" t="str">
            <v>Biaya Perbaikan &amp; Perawatan</v>
          </cell>
          <cell r="AA527">
            <v>0</v>
          </cell>
          <cell r="AC527" t="str">
            <v xml:space="preserve"> 7140-00-012</v>
          </cell>
          <cell r="AD527" t="str">
            <v>Biaya Perbaikan &amp; Perawatan</v>
          </cell>
          <cell r="AE527">
            <v>0</v>
          </cell>
        </row>
        <row r="528">
          <cell r="B528" t="str">
            <v xml:space="preserve"> 7104-00-010</v>
          </cell>
          <cell r="C528" t="str">
            <v>Gaji Operator</v>
          </cell>
          <cell r="D528">
            <v>0</v>
          </cell>
          <cell r="E528">
            <v>0</v>
          </cell>
          <cell r="F528">
            <v>0</v>
          </cell>
          <cell r="G528">
            <v>0</v>
          </cell>
          <cell r="H528">
            <v>0</v>
          </cell>
          <cell r="I528">
            <v>0</v>
          </cell>
          <cell r="J528">
            <v>0</v>
          </cell>
          <cell r="K528">
            <v>0</v>
          </cell>
          <cell r="M528" t="str">
            <v xml:space="preserve"> 7140-00-013</v>
          </cell>
          <cell r="N528" t="str">
            <v>Biaya Mesin Listrik Lain - Lain</v>
          </cell>
          <cell r="O528">
            <v>0</v>
          </cell>
          <cell r="Q528" t="str">
            <v xml:space="preserve"> 7140-00-013</v>
          </cell>
          <cell r="R528" t="str">
            <v>Biaya Mesin Listrik Lain - Lain</v>
          </cell>
          <cell r="S528">
            <v>0</v>
          </cell>
          <cell r="U528" t="str">
            <v xml:space="preserve"> 7140-00-013</v>
          </cell>
          <cell r="V528" t="str">
            <v>Biaya Mesin Listrik Lain - Lain</v>
          </cell>
          <cell r="W528">
            <v>0</v>
          </cell>
          <cell r="Y528" t="str">
            <v xml:space="preserve"> 7140-00-013</v>
          </cell>
          <cell r="Z528" t="str">
            <v>Biaya Mesin Listrik Lain - Lain</v>
          </cell>
          <cell r="AA528">
            <v>0</v>
          </cell>
          <cell r="AC528" t="str">
            <v xml:space="preserve"> 7140-00-013</v>
          </cell>
          <cell r="AD528" t="str">
            <v>Biaya Mesin Listrik Lain - Lain</v>
          </cell>
          <cell r="AE528">
            <v>0</v>
          </cell>
        </row>
        <row r="529">
          <cell r="B529" t="str">
            <v xml:space="preserve"> 7104-00-011</v>
          </cell>
          <cell r="C529" t="str">
            <v>Biaya Bahan Bakar &amp; Minyak</v>
          </cell>
          <cell r="D529">
            <v>0</v>
          </cell>
          <cell r="E529">
            <v>0</v>
          </cell>
          <cell r="F529">
            <v>0</v>
          </cell>
          <cell r="G529">
            <v>0</v>
          </cell>
          <cell r="H529">
            <v>0</v>
          </cell>
          <cell r="I529">
            <v>0</v>
          </cell>
          <cell r="J529">
            <v>0</v>
          </cell>
          <cell r="K529">
            <v>0</v>
          </cell>
          <cell r="M529" t="str">
            <v xml:space="preserve"> 7140-00-014</v>
          </cell>
          <cell r="N529" t="str">
            <v>Nilai Pembebanan</v>
          </cell>
          <cell r="O529">
            <v>0</v>
          </cell>
          <cell r="Q529" t="str">
            <v xml:space="preserve"> 7140-00-014</v>
          </cell>
          <cell r="R529" t="str">
            <v>Nilai Pembebanan</v>
          </cell>
          <cell r="S529">
            <v>0</v>
          </cell>
          <cell r="U529" t="str">
            <v xml:space="preserve"> 7140-00-014</v>
          </cell>
          <cell r="V529" t="str">
            <v>Nilai Pembebanan</v>
          </cell>
          <cell r="W529">
            <v>0</v>
          </cell>
          <cell r="Y529" t="str">
            <v xml:space="preserve"> 7140-00-014</v>
          </cell>
          <cell r="Z529" t="str">
            <v>Nilai Pembebanan</v>
          </cell>
          <cell r="AA529">
            <v>0</v>
          </cell>
          <cell r="AC529" t="str">
            <v xml:space="preserve"> 7140-00-014</v>
          </cell>
          <cell r="AD529" t="str">
            <v>Nilai Pembebanan</v>
          </cell>
          <cell r="AE529">
            <v>0</v>
          </cell>
        </row>
        <row r="530">
          <cell r="B530" t="str">
            <v xml:space="preserve"> 7104-00-012</v>
          </cell>
          <cell r="C530" t="str">
            <v>Biaya Perbaikan &amp; Pemeliharaan</v>
          </cell>
          <cell r="D530">
            <v>0</v>
          </cell>
          <cell r="E530">
            <v>0</v>
          </cell>
          <cell r="F530">
            <v>0</v>
          </cell>
          <cell r="G530">
            <v>0</v>
          </cell>
          <cell r="H530">
            <v>0</v>
          </cell>
          <cell r="I530">
            <v>0</v>
          </cell>
          <cell r="J530">
            <v>0</v>
          </cell>
          <cell r="K530">
            <v>0</v>
          </cell>
          <cell r="M530" t="str">
            <v xml:space="preserve"> 7140-00-101</v>
          </cell>
          <cell r="N530" t="str">
            <v>Biaya Gaji</v>
          </cell>
          <cell r="O530">
            <v>0</v>
          </cell>
          <cell r="Q530" t="str">
            <v xml:space="preserve"> 7140-00-101</v>
          </cell>
          <cell r="R530" t="str">
            <v>Biaya Gaji</v>
          </cell>
          <cell r="S530">
            <v>0</v>
          </cell>
          <cell r="U530" t="str">
            <v xml:space="preserve"> 7140-00-101</v>
          </cell>
          <cell r="V530" t="str">
            <v>Biaya Gaji</v>
          </cell>
          <cell r="W530">
            <v>0</v>
          </cell>
          <cell r="Y530" t="str">
            <v xml:space="preserve"> 7140-00-101</v>
          </cell>
          <cell r="Z530" t="str">
            <v>Biaya Gaji</v>
          </cell>
          <cell r="AA530">
            <v>0</v>
          </cell>
          <cell r="AC530" t="str">
            <v xml:space="preserve"> 7140-00-101</v>
          </cell>
          <cell r="AD530" t="str">
            <v>Biaya Gaji</v>
          </cell>
          <cell r="AE530">
            <v>0</v>
          </cell>
        </row>
        <row r="531">
          <cell r="B531" t="str">
            <v xml:space="preserve"> 7104-00-013</v>
          </cell>
          <cell r="C531" t="str">
            <v>Biaya Pajak &amp; Asuransi</v>
          </cell>
          <cell r="D531">
            <v>0</v>
          </cell>
          <cell r="E531">
            <v>0</v>
          </cell>
          <cell r="F531">
            <v>0</v>
          </cell>
          <cell r="G531">
            <v>0</v>
          </cell>
          <cell r="H531">
            <v>0</v>
          </cell>
          <cell r="I531">
            <v>0</v>
          </cell>
          <cell r="J531">
            <v>0</v>
          </cell>
          <cell r="K531">
            <v>0</v>
          </cell>
          <cell r="M531" t="str">
            <v xml:space="preserve"> 7140-00-102</v>
          </cell>
          <cell r="N531" t="str">
            <v>Biaya Bahan Bakar &amp; Minyak</v>
          </cell>
          <cell r="O531">
            <v>0</v>
          </cell>
          <cell r="Q531" t="str">
            <v xml:space="preserve"> 7140-00-102</v>
          </cell>
          <cell r="R531" t="str">
            <v>Biaya Bahan Bakar &amp; Minyak</v>
          </cell>
          <cell r="S531">
            <v>0</v>
          </cell>
          <cell r="U531" t="str">
            <v xml:space="preserve"> 7140-00-102</v>
          </cell>
          <cell r="V531" t="str">
            <v>Biaya Bahan Bakar &amp; Minyak</v>
          </cell>
          <cell r="W531">
            <v>0</v>
          </cell>
          <cell r="Y531" t="str">
            <v xml:space="preserve"> 7140-00-102</v>
          </cell>
          <cell r="Z531" t="str">
            <v>Biaya Bahan Bakar &amp; Minyak</v>
          </cell>
          <cell r="AA531">
            <v>0</v>
          </cell>
          <cell r="AC531" t="str">
            <v xml:space="preserve"> 7140-00-102</v>
          </cell>
          <cell r="AD531" t="str">
            <v>Biaya Bahan Bakar &amp; Minyak</v>
          </cell>
          <cell r="AE531">
            <v>0</v>
          </cell>
        </row>
        <row r="532">
          <cell r="B532" t="str">
            <v xml:space="preserve"> 7104-00-014</v>
          </cell>
          <cell r="C532" t="str">
            <v>Biaya Ban</v>
          </cell>
          <cell r="D532">
            <v>0</v>
          </cell>
          <cell r="E532">
            <v>0</v>
          </cell>
          <cell r="F532">
            <v>0</v>
          </cell>
          <cell r="G532">
            <v>0</v>
          </cell>
          <cell r="H532">
            <v>0</v>
          </cell>
          <cell r="I532">
            <v>0</v>
          </cell>
          <cell r="J532">
            <v>0</v>
          </cell>
          <cell r="K532">
            <v>0</v>
          </cell>
          <cell r="M532" t="str">
            <v xml:space="preserve"> 7140-00-103</v>
          </cell>
          <cell r="N532" t="str">
            <v>Biaya Perbaikan &amp; Pemeliharaan</v>
          </cell>
          <cell r="O532">
            <v>0</v>
          </cell>
          <cell r="Q532" t="str">
            <v xml:space="preserve"> 7140-00-103</v>
          </cell>
          <cell r="R532" t="str">
            <v>Biaya Perbaikan &amp; Pemeliharaan</v>
          </cell>
          <cell r="S532">
            <v>0</v>
          </cell>
          <cell r="U532" t="str">
            <v xml:space="preserve"> 7140-00-103</v>
          </cell>
          <cell r="V532" t="str">
            <v>Biaya Perbaikan &amp; Pemeliharaan</v>
          </cell>
          <cell r="W532">
            <v>0</v>
          </cell>
          <cell r="Y532" t="str">
            <v xml:space="preserve"> 7140-00-103</v>
          </cell>
          <cell r="Z532" t="str">
            <v>Biaya Perbaikan &amp; Pemeliharaan</v>
          </cell>
          <cell r="AA532">
            <v>0</v>
          </cell>
          <cell r="AC532" t="str">
            <v xml:space="preserve"> 7140-00-103</v>
          </cell>
          <cell r="AD532" t="str">
            <v>Biaya Perbaikan &amp; Pemeliharaan</v>
          </cell>
          <cell r="AE532">
            <v>0</v>
          </cell>
        </row>
        <row r="533">
          <cell r="B533" t="str">
            <v xml:space="preserve"> 7104-00-015</v>
          </cell>
          <cell r="C533" t="str">
            <v>Biaya Tractor 04 Lain-Lain</v>
          </cell>
          <cell r="D533">
            <v>0</v>
          </cell>
          <cell r="E533">
            <v>0</v>
          </cell>
          <cell r="F533">
            <v>0</v>
          </cell>
          <cell r="G533">
            <v>0</v>
          </cell>
          <cell r="H533">
            <v>0</v>
          </cell>
          <cell r="I533">
            <v>0</v>
          </cell>
          <cell r="J533">
            <v>0</v>
          </cell>
          <cell r="K533">
            <v>0</v>
          </cell>
          <cell r="M533" t="str">
            <v xml:space="preserve"> 7140-00-104</v>
          </cell>
          <cell r="N533" t="str">
            <v>Biaya Mesin Air Lain - Lain</v>
          </cell>
          <cell r="O533">
            <v>0</v>
          </cell>
          <cell r="Q533" t="str">
            <v xml:space="preserve"> 7140-00-104</v>
          </cell>
          <cell r="R533" t="str">
            <v>Biaya Mesin Air Lain - Lain</v>
          </cell>
          <cell r="S533">
            <v>0</v>
          </cell>
          <cell r="U533" t="str">
            <v xml:space="preserve"> 7140-00-104</v>
          </cell>
          <cell r="V533" t="str">
            <v>Biaya Mesin Air Lain - Lain</v>
          </cell>
          <cell r="W533">
            <v>0</v>
          </cell>
          <cell r="Y533" t="str">
            <v xml:space="preserve"> 7140-00-104</v>
          </cell>
          <cell r="Z533" t="str">
            <v>Biaya Mesin Air Lain - Lain</v>
          </cell>
          <cell r="AA533">
            <v>0</v>
          </cell>
          <cell r="AC533" t="str">
            <v xml:space="preserve"> 7140-00-104</v>
          </cell>
          <cell r="AD533" t="str">
            <v>Biaya Mesin Air Lain - Lain</v>
          </cell>
          <cell r="AE533">
            <v>0</v>
          </cell>
        </row>
        <row r="534">
          <cell r="B534" t="str">
            <v xml:space="preserve"> 7104-00-016</v>
          </cell>
          <cell r="C534" t="str">
            <v>Biaya Penyusutan</v>
          </cell>
          <cell r="D534">
            <v>0</v>
          </cell>
          <cell r="E534">
            <v>0</v>
          </cell>
          <cell r="F534">
            <v>0</v>
          </cell>
          <cell r="G534">
            <v>0</v>
          </cell>
          <cell r="H534">
            <v>0</v>
          </cell>
          <cell r="I534">
            <v>0</v>
          </cell>
          <cell r="J534">
            <v>0</v>
          </cell>
          <cell r="K534">
            <v>0</v>
          </cell>
          <cell r="M534" t="str">
            <v xml:space="preserve"> 7140-00-105</v>
          </cell>
          <cell r="N534" t="str">
            <v>Nilai Pembebanan</v>
          </cell>
          <cell r="O534">
            <v>0</v>
          </cell>
          <cell r="Q534" t="str">
            <v xml:space="preserve"> 7140-00-105</v>
          </cell>
          <cell r="R534" t="str">
            <v>Nilai Pembebanan</v>
          </cell>
          <cell r="S534">
            <v>0</v>
          </cell>
          <cell r="U534" t="str">
            <v xml:space="preserve"> 7140-00-105</v>
          </cell>
          <cell r="V534" t="str">
            <v>Nilai Pembebanan</v>
          </cell>
          <cell r="W534">
            <v>0</v>
          </cell>
          <cell r="Y534" t="str">
            <v xml:space="preserve"> 7140-00-105</v>
          </cell>
          <cell r="Z534" t="str">
            <v>Nilai Pembebanan</v>
          </cell>
          <cell r="AA534">
            <v>0</v>
          </cell>
          <cell r="AC534" t="str">
            <v xml:space="preserve"> 7140-00-105</v>
          </cell>
          <cell r="AD534" t="str">
            <v>Nilai Pembebanan</v>
          </cell>
          <cell r="AE534">
            <v>0</v>
          </cell>
        </row>
        <row r="535">
          <cell r="B535" t="str">
            <v xml:space="preserve"> 7104-00-017</v>
          </cell>
          <cell r="C535" t="str">
            <v>Nilai Pembebanan T04</v>
          </cell>
          <cell r="D535">
            <v>0</v>
          </cell>
          <cell r="E535">
            <v>0</v>
          </cell>
          <cell r="F535">
            <v>0</v>
          </cell>
          <cell r="G535">
            <v>0</v>
          </cell>
          <cell r="H535">
            <v>0</v>
          </cell>
          <cell r="I535">
            <v>0</v>
          </cell>
          <cell r="J535">
            <v>0</v>
          </cell>
          <cell r="K535">
            <v>0</v>
          </cell>
          <cell r="M535" t="str">
            <v xml:space="preserve"> 7150-00-010</v>
          </cell>
          <cell r="N535" t="str">
            <v>Biaya Gaji</v>
          </cell>
          <cell r="O535">
            <v>0</v>
          </cell>
          <cell r="Q535" t="str">
            <v xml:space="preserve"> 7150-00-010</v>
          </cell>
          <cell r="R535" t="str">
            <v>Biaya Gaji</v>
          </cell>
          <cell r="S535">
            <v>0</v>
          </cell>
          <cell r="U535" t="str">
            <v xml:space="preserve"> 7150-00-010</v>
          </cell>
          <cell r="V535" t="str">
            <v>Biaya Gaji</v>
          </cell>
          <cell r="W535">
            <v>0</v>
          </cell>
          <cell r="Y535" t="str">
            <v xml:space="preserve"> 7150-00-010</v>
          </cell>
          <cell r="Z535" t="str">
            <v>Biaya Gaji</v>
          </cell>
          <cell r="AA535">
            <v>0</v>
          </cell>
          <cell r="AC535" t="str">
            <v xml:space="preserve"> 7150-00-010</v>
          </cell>
          <cell r="AD535" t="str">
            <v>Biaya Gaji</v>
          </cell>
          <cell r="AE535">
            <v>0</v>
          </cell>
        </row>
        <row r="536">
          <cell r="B536" t="str">
            <v xml:space="preserve"> 7105-00-010</v>
          </cell>
          <cell r="C536" t="str">
            <v>Gaji Operator</v>
          </cell>
          <cell r="D536">
            <v>0</v>
          </cell>
          <cell r="E536">
            <v>0</v>
          </cell>
          <cell r="F536">
            <v>0</v>
          </cell>
          <cell r="G536">
            <v>0</v>
          </cell>
          <cell r="H536">
            <v>0</v>
          </cell>
          <cell r="I536">
            <v>0</v>
          </cell>
          <cell r="J536">
            <v>0</v>
          </cell>
          <cell r="K536">
            <v>0</v>
          </cell>
          <cell r="M536" t="str">
            <v xml:space="preserve"> 7150-00-011</v>
          </cell>
          <cell r="N536" t="str">
            <v>Biaya Pemeliharaan &amp; Perbaikan</v>
          </cell>
          <cell r="O536">
            <v>0</v>
          </cell>
          <cell r="Q536" t="str">
            <v xml:space="preserve"> 7150-00-011</v>
          </cell>
          <cell r="R536" t="str">
            <v>Biaya Pemeliharaan &amp; Perbaikan</v>
          </cell>
          <cell r="S536">
            <v>0</v>
          </cell>
          <cell r="U536" t="str">
            <v xml:space="preserve"> 7150-00-011</v>
          </cell>
          <cell r="V536" t="str">
            <v>Biaya Pemeliharaan &amp; Perbaikan</v>
          </cell>
          <cell r="W536">
            <v>0</v>
          </cell>
          <cell r="Y536" t="str">
            <v xml:space="preserve"> 7150-00-011</v>
          </cell>
          <cell r="Z536" t="str">
            <v>Biaya Pemeliharaan &amp; Perbaikan</v>
          </cell>
          <cell r="AA536">
            <v>0</v>
          </cell>
          <cell r="AC536" t="str">
            <v xml:space="preserve"> 7150-00-011</v>
          </cell>
          <cell r="AD536" t="str">
            <v>Biaya Pemeliharaan &amp; Perbaikan</v>
          </cell>
          <cell r="AE536">
            <v>0</v>
          </cell>
        </row>
        <row r="537">
          <cell r="B537" t="str">
            <v xml:space="preserve"> 7105-00-011</v>
          </cell>
          <cell r="C537" t="str">
            <v>Biaya Bahan Bakar &amp; Minyak</v>
          </cell>
          <cell r="D537">
            <v>0</v>
          </cell>
          <cell r="E537">
            <v>0</v>
          </cell>
          <cell r="F537">
            <v>0</v>
          </cell>
          <cell r="G537">
            <v>0</v>
          </cell>
          <cell r="H537">
            <v>0</v>
          </cell>
          <cell r="I537">
            <v>0</v>
          </cell>
          <cell r="J537">
            <v>0</v>
          </cell>
          <cell r="K537">
            <v>0</v>
          </cell>
          <cell r="M537" t="str">
            <v xml:space="preserve"> 7150-00-012</v>
          </cell>
          <cell r="N537" t="str">
            <v>Biaya Perlengkapan Bengkel</v>
          </cell>
          <cell r="O537">
            <v>0</v>
          </cell>
          <cell r="Q537" t="str">
            <v xml:space="preserve"> 7150-00-012</v>
          </cell>
          <cell r="R537" t="str">
            <v>Biaya Perlengkapan Bengkel</v>
          </cell>
          <cell r="S537">
            <v>0</v>
          </cell>
          <cell r="U537" t="str">
            <v xml:space="preserve"> 7150-00-012</v>
          </cell>
          <cell r="V537" t="str">
            <v>Biaya Perlengkapan Bengkel</v>
          </cell>
          <cell r="W537">
            <v>0</v>
          </cell>
          <cell r="Y537" t="str">
            <v xml:space="preserve"> 7150-00-012</v>
          </cell>
          <cell r="Z537" t="str">
            <v>Biaya Perlengkapan Bengkel</v>
          </cell>
          <cell r="AA537">
            <v>0</v>
          </cell>
          <cell r="AC537" t="str">
            <v xml:space="preserve"> 7150-00-012</v>
          </cell>
          <cell r="AD537" t="str">
            <v>Biaya Perlengkapan Bengkel</v>
          </cell>
          <cell r="AE537">
            <v>0</v>
          </cell>
        </row>
        <row r="538">
          <cell r="B538" t="str">
            <v xml:space="preserve"> 7105-00-012</v>
          </cell>
          <cell r="C538" t="str">
            <v>Biaya Perbaikan &amp; Perawatan</v>
          </cell>
          <cell r="D538">
            <v>0</v>
          </cell>
          <cell r="E538">
            <v>0</v>
          </cell>
          <cell r="F538">
            <v>0</v>
          </cell>
          <cell r="G538">
            <v>0</v>
          </cell>
          <cell r="H538">
            <v>0</v>
          </cell>
          <cell r="I538">
            <v>0</v>
          </cell>
          <cell r="J538">
            <v>0</v>
          </cell>
          <cell r="K538">
            <v>0</v>
          </cell>
          <cell r="M538" t="str">
            <v xml:space="preserve"> 7150-00-013</v>
          </cell>
          <cell r="N538" t="str">
            <v>Biaya Listrik</v>
          </cell>
          <cell r="O538">
            <v>0</v>
          </cell>
          <cell r="Q538" t="str">
            <v xml:space="preserve"> 7150-00-013</v>
          </cell>
          <cell r="R538" t="str">
            <v>Biaya Listrik</v>
          </cell>
          <cell r="S538">
            <v>0</v>
          </cell>
          <cell r="U538" t="str">
            <v xml:space="preserve"> 7150-00-013</v>
          </cell>
          <cell r="V538" t="str">
            <v>Biaya Listrik</v>
          </cell>
          <cell r="W538">
            <v>0</v>
          </cell>
          <cell r="Y538" t="str">
            <v xml:space="preserve"> 7150-00-013</v>
          </cell>
          <cell r="Z538" t="str">
            <v>Biaya Listrik</v>
          </cell>
          <cell r="AA538">
            <v>0</v>
          </cell>
          <cell r="AC538" t="str">
            <v xml:space="preserve"> 7150-00-013</v>
          </cell>
          <cell r="AD538" t="str">
            <v>Biaya Listrik</v>
          </cell>
          <cell r="AE538">
            <v>0</v>
          </cell>
        </row>
        <row r="539">
          <cell r="B539" t="str">
            <v xml:space="preserve"> 7105-00-013</v>
          </cell>
          <cell r="C539" t="str">
            <v>Biaya Pajak &amp; Asuransi</v>
          </cell>
          <cell r="D539">
            <v>0</v>
          </cell>
          <cell r="E539">
            <v>0</v>
          </cell>
          <cell r="F539">
            <v>0</v>
          </cell>
          <cell r="G539">
            <v>0</v>
          </cell>
          <cell r="H539">
            <v>0</v>
          </cell>
          <cell r="I539">
            <v>0</v>
          </cell>
          <cell r="J539">
            <v>0</v>
          </cell>
          <cell r="K539">
            <v>0</v>
          </cell>
          <cell r="M539" t="str">
            <v xml:space="preserve"> 7150-00-014</v>
          </cell>
          <cell r="N539" t="str">
            <v>Biaya Air</v>
          </cell>
          <cell r="O539">
            <v>0</v>
          </cell>
          <cell r="Q539" t="str">
            <v xml:space="preserve"> 7150-00-014</v>
          </cell>
          <cell r="R539" t="str">
            <v>Biaya Air</v>
          </cell>
          <cell r="S539">
            <v>0</v>
          </cell>
          <cell r="U539" t="str">
            <v xml:space="preserve"> 7150-00-014</v>
          </cell>
          <cell r="V539" t="str">
            <v>Biaya Air</v>
          </cell>
          <cell r="W539">
            <v>0</v>
          </cell>
          <cell r="Y539" t="str">
            <v xml:space="preserve"> 7150-00-014</v>
          </cell>
          <cell r="Z539" t="str">
            <v>Biaya Air</v>
          </cell>
          <cell r="AA539">
            <v>0</v>
          </cell>
          <cell r="AC539" t="str">
            <v xml:space="preserve"> 7150-00-014</v>
          </cell>
          <cell r="AD539" t="str">
            <v>Biaya Air</v>
          </cell>
          <cell r="AE539">
            <v>0</v>
          </cell>
        </row>
        <row r="540">
          <cell r="B540" t="str">
            <v xml:space="preserve"> 7105-00-014</v>
          </cell>
          <cell r="C540" t="str">
            <v>Biaya Ban</v>
          </cell>
          <cell r="D540">
            <v>0</v>
          </cell>
          <cell r="E540">
            <v>0</v>
          </cell>
          <cell r="F540">
            <v>0</v>
          </cell>
          <cell r="G540">
            <v>0</v>
          </cell>
          <cell r="H540">
            <v>0</v>
          </cell>
          <cell r="I540">
            <v>0</v>
          </cell>
          <cell r="J540">
            <v>0</v>
          </cell>
          <cell r="K540">
            <v>0</v>
          </cell>
          <cell r="M540" t="str">
            <v xml:space="preserve"> 7150-00-015</v>
          </cell>
          <cell r="N540" t="str">
            <v>Biaya Bahan Bakar &amp; Pelumas</v>
          </cell>
          <cell r="O540">
            <v>0</v>
          </cell>
          <cell r="Q540" t="str">
            <v xml:space="preserve"> 7150-00-015</v>
          </cell>
          <cell r="R540" t="str">
            <v>Biaya Bahan Bakar &amp; Pelumas</v>
          </cell>
          <cell r="S540">
            <v>0</v>
          </cell>
          <cell r="U540" t="str">
            <v xml:space="preserve"> 7150-00-015</v>
          </cell>
          <cell r="V540" t="str">
            <v>Biaya Bahan Bakar &amp; Pelumas</v>
          </cell>
          <cell r="W540">
            <v>0</v>
          </cell>
          <cell r="Y540" t="str">
            <v xml:space="preserve"> 7150-00-015</v>
          </cell>
          <cell r="Z540" t="str">
            <v>Biaya Bahan Bakar &amp; Pelumas</v>
          </cell>
          <cell r="AA540">
            <v>0</v>
          </cell>
          <cell r="AC540" t="str">
            <v xml:space="preserve"> 7150-00-015</v>
          </cell>
          <cell r="AD540" t="str">
            <v>Biaya Bahan Bakar &amp; Pelumas</v>
          </cell>
          <cell r="AE540">
            <v>0</v>
          </cell>
        </row>
        <row r="541">
          <cell r="B541" t="str">
            <v xml:space="preserve"> 7105-00-015</v>
          </cell>
          <cell r="C541" t="str">
            <v>Biaya Tractor 05 lain-lain</v>
          </cell>
          <cell r="D541">
            <v>0</v>
          </cell>
          <cell r="E541">
            <v>0</v>
          </cell>
          <cell r="F541">
            <v>0</v>
          </cell>
          <cell r="G541">
            <v>0</v>
          </cell>
          <cell r="H541">
            <v>0</v>
          </cell>
          <cell r="I541">
            <v>0</v>
          </cell>
          <cell r="J541">
            <v>0</v>
          </cell>
          <cell r="K541">
            <v>0</v>
          </cell>
          <cell r="M541" t="str">
            <v xml:space="preserve"> 7150-00-018</v>
          </cell>
          <cell r="N541" t="str">
            <v>Nilai Pembebanan</v>
          </cell>
          <cell r="O541">
            <v>0</v>
          </cell>
          <cell r="Q541" t="str">
            <v xml:space="preserve"> 7150-00-018</v>
          </cell>
          <cell r="R541" t="str">
            <v>Nilai Pembebanan</v>
          </cell>
          <cell r="S541">
            <v>0</v>
          </cell>
          <cell r="U541" t="str">
            <v xml:space="preserve"> 7150-00-018</v>
          </cell>
          <cell r="V541" t="str">
            <v>Nilai Pembebanan</v>
          </cell>
          <cell r="W541">
            <v>0</v>
          </cell>
          <cell r="Y541" t="str">
            <v xml:space="preserve"> 7150-00-018</v>
          </cell>
          <cell r="Z541" t="str">
            <v>Nilai Pembebanan</v>
          </cell>
          <cell r="AA541">
            <v>0</v>
          </cell>
          <cell r="AC541" t="str">
            <v xml:space="preserve"> 7150-00-018</v>
          </cell>
          <cell r="AD541" t="str">
            <v>Nilai Pembebanan</v>
          </cell>
          <cell r="AE541">
            <v>0</v>
          </cell>
        </row>
        <row r="542">
          <cell r="B542" t="str">
            <v xml:space="preserve"> 7105-00-016</v>
          </cell>
          <cell r="C542" t="str">
            <v>Biaya Penyusutan</v>
          </cell>
          <cell r="D542">
            <v>0</v>
          </cell>
          <cell r="E542">
            <v>0</v>
          </cell>
          <cell r="F542">
            <v>0</v>
          </cell>
          <cell r="G542">
            <v>0</v>
          </cell>
          <cell r="H542">
            <v>0</v>
          </cell>
          <cell r="I542">
            <v>0</v>
          </cell>
          <cell r="J542">
            <v>0</v>
          </cell>
          <cell r="K542">
            <v>0</v>
          </cell>
          <cell r="M542" t="str">
            <v xml:space="preserve"> 7160-00-010</v>
          </cell>
          <cell r="N542" t="str">
            <v>Biaya Gaji Gudang</v>
          </cell>
          <cell r="O542">
            <v>0</v>
          </cell>
          <cell r="Q542" t="str">
            <v xml:space="preserve"> 7160-00-010</v>
          </cell>
          <cell r="R542" t="str">
            <v>Biaya Gaji Gudang</v>
          </cell>
          <cell r="S542">
            <v>0</v>
          </cell>
          <cell r="U542" t="str">
            <v xml:space="preserve"> 7160-00-010</v>
          </cell>
          <cell r="V542" t="str">
            <v>Biaya Gaji Gudang</v>
          </cell>
          <cell r="W542">
            <v>0</v>
          </cell>
          <cell r="Y542" t="str">
            <v xml:space="preserve"> 7160-00-010</v>
          </cell>
          <cell r="Z542" t="str">
            <v>Biaya Gaji Gudang</v>
          </cell>
          <cell r="AA542">
            <v>0</v>
          </cell>
          <cell r="AC542" t="str">
            <v xml:space="preserve"> 7160-00-010</v>
          </cell>
          <cell r="AD542" t="str">
            <v>Biaya Gaji Gudang</v>
          </cell>
          <cell r="AE542">
            <v>0</v>
          </cell>
        </row>
        <row r="543">
          <cell r="B543" t="str">
            <v xml:space="preserve"> 7105-00-017</v>
          </cell>
          <cell r="C543" t="str">
            <v>Nilai Pembebanan T05</v>
          </cell>
          <cell r="D543">
            <v>0</v>
          </cell>
          <cell r="E543">
            <v>0</v>
          </cell>
          <cell r="F543">
            <v>0</v>
          </cell>
          <cell r="G543">
            <v>0</v>
          </cell>
          <cell r="H543">
            <v>0</v>
          </cell>
          <cell r="I543">
            <v>0</v>
          </cell>
          <cell r="J543">
            <v>0</v>
          </cell>
          <cell r="K543">
            <v>0</v>
          </cell>
          <cell r="M543" t="str">
            <v xml:space="preserve"> 7160-00-011</v>
          </cell>
          <cell r="N543" t="str">
            <v>Biaya Perlengkapan Gudang</v>
          </cell>
          <cell r="O543">
            <v>0</v>
          </cell>
          <cell r="Q543" t="str">
            <v xml:space="preserve"> 7160-00-011</v>
          </cell>
          <cell r="R543" t="str">
            <v>Biaya Perlengkapan Gudang</v>
          </cell>
          <cell r="S543">
            <v>0</v>
          </cell>
          <cell r="U543" t="str">
            <v xml:space="preserve"> 7160-00-011</v>
          </cell>
          <cell r="V543" t="str">
            <v>Biaya Perlengkapan Gudang</v>
          </cell>
          <cell r="W543">
            <v>0</v>
          </cell>
          <cell r="Y543" t="str">
            <v xml:space="preserve"> 7160-00-011</v>
          </cell>
          <cell r="Z543" t="str">
            <v>Biaya Perlengkapan Gudang</v>
          </cell>
          <cell r="AA543">
            <v>0</v>
          </cell>
          <cell r="AC543" t="str">
            <v xml:space="preserve"> 7160-00-011</v>
          </cell>
          <cell r="AD543" t="str">
            <v>Biaya Perlengkapan Gudang</v>
          </cell>
          <cell r="AE543">
            <v>0</v>
          </cell>
        </row>
        <row r="544">
          <cell r="B544" t="str">
            <v xml:space="preserve"> 7106-00-010</v>
          </cell>
          <cell r="C544" t="str">
            <v>Gaji Operator</v>
          </cell>
          <cell r="D544">
            <v>0</v>
          </cell>
          <cell r="E544">
            <v>0</v>
          </cell>
          <cell r="F544">
            <v>0</v>
          </cell>
          <cell r="G544">
            <v>0</v>
          </cell>
          <cell r="H544">
            <v>0</v>
          </cell>
          <cell r="I544">
            <v>0</v>
          </cell>
          <cell r="J544">
            <v>0</v>
          </cell>
          <cell r="K544">
            <v>0</v>
          </cell>
          <cell r="M544" t="str">
            <v xml:space="preserve"> 7160-00-012</v>
          </cell>
          <cell r="N544" t="str">
            <v>Biaya Pemeliharaan &amp; Perbaikan</v>
          </cell>
          <cell r="O544">
            <v>0</v>
          </cell>
          <cell r="Q544" t="str">
            <v xml:space="preserve"> 7160-00-012</v>
          </cell>
          <cell r="R544" t="str">
            <v>Biaya Pemeliharaan &amp; Perbaikan</v>
          </cell>
          <cell r="S544">
            <v>0</v>
          </cell>
          <cell r="U544" t="str">
            <v xml:space="preserve"> 7160-00-012</v>
          </cell>
          <cell r="V544" t="str">
            <v>Biaya Pemeliharaan &amp; Perbaikan</v>
          </cell>
          <cell r="W544">
            <v>0</v>
          </cell>
          <cell r="Y544" t="str">
            <v xml:space="preserve"> 7160-00-012</v>
          </cell>
          <cell r="Z544" t="str">
            <v>Biaya Pemeliharaan &amp; Perbaikan</v>
          </cell>
          <cell r="AA544">
            <v>0</v>
          </cell>
          <cell r="AC544" t="str">
            <v xml:space="preserve"> 7160-00-012</v>
          </cell>
          <cell r="AD544" t="str">
            <v>Biaya Pemeliharaan &amp; Perbaikan</v>
          </cell>
          <cell r="AE544">
            <v>0</v>
          </cell>
        </row>
        <row r="545">
          <cell r="B545" t="str">
            <v xml:space="preserve"> 7106-00-011</v>
          </cell>
          <cell r="C545" t="str">
            <v>Biaya Bahan Bakar &amp; Minyak</v>
          </cell>
          <cell r="D545">
            <v>0</v>
          </cell>
          <cell r="E545">
            <v>0</v>
          </cell>
          <cell r="F545">
            <v>0</v>
          </cell>
          <cell r="G545">
            <v>0</v>
          </cell>
          <cell r="H545">
            <v>0</v>
          </cell>
          <cell r="I545">
            <v>0</v>
          </cell>
          <cell r="J545">
            <v>0</v>
          </cell>
          <cell r="K545">
            <v>0</v>
          </cell>
          <cell r="M545" t="str">
            <v xml:space="preserve"> 7160-00-013</v>
          </cell>
          <cell r="N545" t="str">
            <v>Biaya Transportasi</v>
          </cell>
          <cell r="O545">
            <v>0</v>
          </cell>
          <cell r="Q545" t="str">
            <v xml:space="preserve"> 7160-00-013</v>
          </cell>
          <cell r="R545" t="str">
            <v>Biaya Transportasi</v>
          </cell>
          <cell r="S545">
            <v>0</v>
          </cell>
          <cell r="U545" t="str">
            <v xml:space="preserve"> 7160-00-013</v>
          </cell>
          <cell r="V545" t="str">
            <v>Biaya Transportasi</v>
          </cell>
          <cell r="W545">
            <v>0</v>
          </cell>
          <cell r="Y545" t="str">
            <v xml:space="preserve"> 7160-00-013</v>
          </cell>
          <cell r="Z545" t="str">
            <v>Biaya Transportasi</v>
          </cell>
          <cell r="AA545">
            <v>0</v>
          </cell>
          <cell r="AC545" t="str">
            <v xml:space="preserve"> 7160-00-013</v>
          </cell>
          <cell r="AD545" t="str">
            <v>Biaya Transportasi</v>
          </cell>
          <cell r="AE545">
            <v>0</v>
          </cell>
        </row>
        <row r="546">
          <cell r="B546" t="str">
            <v xml:space="preserve"> 7106-00-012</v>
          </cell>
          <cell r="C546" t="str">
            <v>Biaya Perbaikan &amp; Perawatan</v>
          </cell>
          <cell r="D546">
            <v>0</v>
          </cell>
          <cell r="E546">
            <v>0</v>
          </cell>
          <cell r="F546">
            <v>0</v>
          </cell>
          <cell r="G546">
            <v>0</v>
          </cell>
          <cell r="H546">
            <v>0</v>
          </cell>
          <cell r="I546">
            <v>0</v>
          </cell>
          <cell r="J546">
            <v>0</v>
          </cell>
          <cell r="K546">
            <v>0</v>
          </cell>
          <cell r="M546" t="str">
            <v xml:space="preserve"> 7160-00-014</v>
          </cell>
          <cell r="N546" t="str">
            <v>Biaya Listrik</v>
          </cell>
          <cell r="O546">
            <v>0</v>
          </cell>
          <cell r="Q546" t="str">
            <v xml:space="preserve"> 7160-00-014</v>
          </cell>
          <cell r="R546" t="str">
            <v>Biaya Listrik</v>
          </cell>
          <cell r="S546">
            <v>0</v>
          </cell>
          <cell r="U546" t="str">
            <v xml:space="preserve"> 7160-00-014</v>
          </cell>
          <cell r="V546" t="str">
            <v>Biaya Listrik</v>
          </cell>
          <cell r="W546">
            <v>0</v>
          </cell>
          <cell r="Y546" t="str">
            <v xml:space="preserve"> 7160-00-014</v>
          </cell>
          <cell r="Z546" t="str">
            <v>Biaya Listrik</v>
          </cell>
          <cell r="AA546">
            <v>0</v>
          </cell>
          <cell r="AC546" t="str">
            <v xml:space="preserve"> 7160-00-014</v>
          </cell>
          <cell r="AD546" t="str">
            <v>Biaya Listrik</v>
          </cell>
          <cell r="AE546">
            <v>0</v>
          </cell>
        </row>
        <row r="547">
          <cell r="B547" t="str">
            <v xml:space="preserve"> 7106-00-013</v>
          </cell>
          <cell r="C547" t="str">
            <v>Biaya Pajak &amp; Asuransi</v>
          </cell>
          <cell r="D547">
            <v>0</v>
          </cell>
          <cell r="E547">
            <v>0</v>
          </cell>
          <cell r="F547">
            <v>0</v>
          </cell>
          <cell r="G547">
            <v>0</v>
          </cell>
          <cell r="H547">
            <v>0</v>
          </cell>
          <cell r="I547">
            <v>0</v>
          </cell>
          <cell r="J547">
            <v>0</v>
          </cell>
          <cell r="K547">
            <v>0</v>
          </cell>
          <cell r="M547" t="str">
            <v xml:space="preserve"> 7160-00-015</v>
          </cell>
          <cell r="N547" t="str">
            <v>Biaya Air</v>
          </cell>
          <cell r="O547">
            <v>0</v>
          </cell>
          <cell r="Q547" t="str">
            <v xml:space="preserve"> 7160-00-015</v>
          </cell>
          <cell r="R547" t="str">
            <v>Biaya Air</v>
          </cell>
          <cell r="S547">
            <v>0</v>
          </cell>
          <cell r="U547" t="str">
            <v xml:space="preserve"> 7160-00-015</v>
          </cell>
          <cell r="V547" t="str">
            <v>Biaya Air</v>
          </cell>
          <cell r="W547">
            <v>0</v>
          </cell>
          <cell r="Y547" t="str">
            <v xml:space="preserve"> 7160-00-015</v>
          </cell>
          <cell r="Z547" t="str">
            <v>Biaya Air</v>
          </cell>
          <cell r="AA547">
            <v>0</v>
          </cell>
          <cell r="AC547" t="str">
            <v xml:space="preserve"> 7160-00-015</v>
          </cell>
          <cell r="AD547" t="str">
            <v>Biaya Air</v>
          </cell>
          <cell r="AE547">
            <v>0</v>
          </cell>
        </row>
        <row r="548">
          <cell r="B548" t="str">
            <v xml:space="preserve"> 7106-00-014</v>
          </cell>
          <cell r="C548" t="str">
            <v>Biaya Ban</v>
          </cell>
          <cell r="D548">
            <v>0</v>
          </cell>
          <cell r="E548">
            <v>0</v>
          </cell>
          <cell r="F548">
            <v>0</v>
          </cell>
          <cell r="G548">
            <v>0</v>
          </cell>
          <cell r="H548">
            <v>0</v>
          </cell>
          <cell r="I548">
            <v>0</v>
          </cell>
          <cell r="J548">
            <v>0</v>
          </cell>
          <cell r="K548">
            <v>0</v>
          </cell>
          <cell r="M548" t="str">
            <v xml:space="preserve"> 7160-00-018</v>
          </cell>
          <cell r="N548" t="str">
            <v>Nilai Pembebanan</v>
          </cell>
          <cell r="O548">
            <v>0</v>
          </cell>
          <cell r="Q548" t="str">
            <v xml:space="preserve"> 7160-00-018</v>
          </cell>
          <cell r="R548" t="str">
            <v>Nilai Pembebanan</v>
          </cell>
          <cell r="S548">
            <v>0</v>
          </cell>
          <cell r="U548" t="str">
            <v xml:space="preserve"> 7160-00-018</v>
          </cell>
          <cell r="V548" t="str">
            <v>Nilai Pembebanan</v>
          </cell>
          <cell r="W548">
            <v>0</v>
          </cell>
          <cell r="Y548" t="str">
            <v xml:space="preserve"> 7160-00-018</v>
          </cell>
          <cell r="Z548" t="str">
            <v>Nilai Pembebanan</v>
          </cell>
          <cell r="AA548">
            <v>0</v>
          </cell>
          <cell r="AC548" t="str">
            <v xml:space="preserve"> 7160-00-018</v>
          </cell>
          <cell r="AD548" t="str">
            <v>Nilai Pembebanan</v>
          </cell>
          <cell r="AE548">
            <v>0</v>
          </cell>
        </row>
        <row r="549">
          <cell r="B549" t="str">
            <v xml:space="preserve"> 7106-00-015</v>
          </cell>
          <cell r="C549" t="str">
            <v>Biaya Tractor 06 Lain-Lain</v>
          </cell>
          <cell r="D549">
            <v>0</v>
          </cell>
          <cell r="E549">
            <v>0</v>
          </cell>
          <cell r="F549">
            <v>0</v>
          </cell>
          <cell r="G549">
            <v>0</v>
          </cell>
          <cell r="H549">
            <v>0</v>
          </cell>
          <cell r="I549">
            <v>0</v>
          </cell>
          <cell r="J549">
            <v>0</v>
          </cell>
          <cell r="K549">
            <v>0</v>
          </cell>
          <cell r="M549" t="str">
            <v xml:space="preserve"> 7210-00-010</v>
          </cell>
          <cell r="N549" t="str">
            <v>Biaya Perbaikan &amp; Pemeliharaan</v>
          </cell>
          <cell r="O549">
            <v>0</v>
          </cell>
          <cell r="Q549" t="str">
            <v xml:space="preserve"> 7210-00-010</v>
          </cell>
          <cell r="R549" t="str">
            <v>Biaya Perbaikan &amp; Pemeliharaan</v>
          </cell>
          <cell r="S549">
            <v>0</v>
          </cell>
          <cell r="U549" t="str">
            <v xml:space="preserve"> 7210-00-010</v>
          </cell>
          <cell r="V549" t="str">
            <v>Biaya Perbaikan &amp; Pemeliharaan</v>
          </cell>
          <cell r="W549">
            <v>0</v>
          </cell>
          <cell r="Y549" t="str">
            <v xml:space="preserve"> 7210-00-010</v>
          </cell>
          <cell r="Z549" t="str">
            <v>Biaya Perbaikan &amp; Pemeliharaan</v>
          </cell>
          <cell r="AA549">
            <v>0</v>
          </cell>
          <cell r="AC549" t="str">
            <v xml:space="preserve"> 7210-00-010</v>
          </cell>
          <cell r="AD549" t="str">
            <v>Biaya Perbaikan &amp; Pemeliharaan</v>
          </cell>
          <cell r="AE549">
            <v>0</v>
          </cell>
        </row>
        <row r="550">
          <cell r="B550" t="str">
            <v xml:space="preserve"> 7106-00-016</v>
          </cell>
          <cell r="C550" t="str">
            <v>Biaya Penyusutan</v>
          </cell>
          <cell r="D550">
            <v>0</v>
          </cell>
          <cell r="E550">
            <v>0</v>
          </cell>
          <cell r="F550">
            <v>0</v>
          </cell>
          <cell r="G550">
            <v>0</v>
          </cell>
          <cell r="H550">
            <v>0</v>
          </cell>
          <cell r="I550">
            <v>0</v>
          </cell>
          <cell r="J550">
            <v>0</v>
          </cell>
          <cell r="K550">
            <v>0</v>
          </cell>
          <cell r="M550" t="str">
            <v xml:space="preserve"> 7210-00-011</v>
          </cell>
          <cell r="N550" t="str">
            <v>Biaya Kebersihan</v>
          </cell>
          <cell r="O550">
            <v>0</v>
          </cell>
          <cell r="Q550" t="str">
            <v xml:space="preserve"> 7210-00-011</v>
          </cell>
          <cell r="R550" t="str">
            <v>Biaya Kebersihan</v>
          </cell>
          <cell r="S550">
            <v>0</v>
          </cell>
          <cell r="U550" t="str">
            <v xml:space="preserve"> 7210-00-011</v>
          </cell>
          <cell r="V550" t="str">
            <v>Biaya Kebersihan</v>
          </cell>
          <cell r="W550">
            <v>0</v>
          </cell>
          <cell r="Y550" t="str">
            <v xml:space="preserve"> 7210-00-011</v>
          </cell>
          <cell r="Z550" t="str">
            <v>Biaya Kebersihan</v>
          </cell>
          <cell r="AA550">
            <v>0</v>
          </cell>
          <cell r="AC550" t="str">
            <v xml:space="preserve"> 7210-00-011</v>
          </cell>
          <cell r="AD550" t="str">
            <v>Biaya Kebersihan</v>
          </cell>
          <cell r="AE550">
            <v>0</v>
          </cell>
        </row>
        <row r="551">
          <cell r="B551" t="str">
            <v xml:space="preserve"> 7106-00-017</v>
          </cell>
          <cell r="C551" t="str">
            <v>Nilai  Pembebanan T06</v>
          </cell>
          <cell r="D551">
            <v>0</v>
          </cell>
          <cell r="E551">
            <v>0</v>
          </cell>
          <cell r="F551">
            <v>0</v>
          </cell>
          <cell r="G551">
            <v>0</v>
          </cell>
          <cell r="H551">
            <v>0</v>
          </cell>
          <cell r="I551">
            <v>0</v>
          </cell>
          <cell r="J551">
            <v>0</v>
          </cell>
          <cell r="K551">
            <v>0</v>
          </cell>
          <cell r="M551" t="str">
            <v xml:space="preserve"> 7210-00-012</v>
          </cell>
          <cell r="N551" t="str">
            <v>Biaya Listrik</v>
          </cell>
          <cell r="O551">
            <v>0</v>
          </cell>
          <cell r="Q551" t="str">
            <v xml:space="preserve"> 7210-00-012</v>
          </cell>
          <cell r="R551" t="str">
            <v>Biaya Listrik</v>
          </cell>
          <cell r="S551">
            <v>0</v>
          </cell>
          <cell r="U551" t="str">
            <v xml:space="preserve"> 7210-00-012</v>
          </cell>
          <cell r="V551" t="str">
            <v>Biaya Listrik</v>
          </cell>
          <cell r="W551">
            <v>0</v>
          </cell>
          <cell r="Y551" t="str">
            <v xml:space="preserve"> 7210-00-012</v>
          </cell>
          <cell r="Z551" t="str">
            <v>Biaya Listrik</v>
          </cell>
          <cell r="AA551">
            <v>0</v>
          </cell>
          <cell r="AC551" t="str">
            <v xml:space="preserve"> 7210-00-012</v>
          </cell>
          <cell r="AD551" t="str">
            <v>Biaya Listrik</v>
          </cell>
          <cell r="AE551">
            <v>0</v>
          </cell>
        </row>
        <row r="552">
          <cell r="B552" t="str">
            <v xml:space="preserve"> 7107-00-010</v>
          </cell>
          <cell r="C552" t="str">
            <v>Gaji Operator</v>
          </cell>
          <cell r="D552">
            <v>0</v>
          </cell>
          <cell r="E552">
            <v>0</v>
          </cell>
          <cell r="F552">
            <v>0</v>
          </cell>
          <cell r="G552">
            <v>0</v>
          </cell>
          <cell r="H552">
            <v>0</v>
          </cell>
          <cell r="I552">
            <v>0</v>
          </cell>
          <cell r="J552">
            <v>0</v>
          </cell>
          <cell r="K552">
            <v>0</v>
          </cell>
          <cell r="M552" t="str">
            <v xml:space="preserve"> 7210-00-013</v>
          </cell>
          <cell r="N552" t="str">
            <v>Biaya Air</v>
          </cell>
          <cell r="O552">
            <v>0</v>
          </cell>
          <cell r="Q552" t="str">
            <v xml:space="preserve"> 7210-00-013</v>
          </cell>
          <cell r="R552" t="str">
            <v>Biaya Air</v>
          </cell>
          <cell r="S552">
            <v>0</v>
          </cell>
          <cell r="U552" t="str">
            <v xml:space="preserve"> 7210-00-013</v>
          </cell>
          <cell r="V552" t="str">
            <v>Biaya Air</v>
          </cell>
          <cell r="W552">
            <v>0</v>
          </cell>
          <cell r="Y552" t="str">
            <v xml:space="preserve"> 7210-00-013</v>
          </cell>
          <cell r="Z552" t="str">
            <v>Biaya Air</v>
          </cell>
          <cell r="AA552">
            <v>0</v>
          </cell>
          <cell r="AC552" t="str">
            <v xml:space="preserve"> 7210-00-013</v>
          </cell>
          <cell r="AD552" t="str">
            <v>Biaya Air</v>
          </cell>
          <cell r="AE552">
            <v>0</v>
          </cell>
        </row>
        <row r="553">
          <cell r="B553" t="str">
            <v xml:space="preserve"> 7107-00-011</v>
          </cell>
          <cell r="C553" t="str">
            <v>Biaya Bahan Bakar &amp; Minyak</v>
          </cell>
          <cell r="D553">
            <v>0</v>
          </cell>
          <cell r="E553">
            <v>0</v>
          </cell>
          <cell r="F553">
            <v>0</v>
          </cell>
          <cell r="G553">
            <v>0</v>
          </cell>
          <cell r="H553">
            <v>0</v>
          </cell>
          <cell r="I553">
            <v>0</v>
          </cell>
          <cell r="J553">
            <v>0</v>
          </cell>
          <cell r="K553">
            <v>0</v>
          </cell>
          <cell r="M553" t="str">
            <v xml:space="preserve"> 7210-00-014</v>
          </cell>
          <cell r="N553" t="str">
            <v>Biaya Umum Lain-Lain</v>
          </cell>
          <cell r="O553">
            <v>0</v>
          </cell>
          <cell r="Q553" t="str">
            <v xml:space="preserve"> 7210-00-014</v>
          </cell>
          <cell r="R553" t="str">
            <v>Biaya Umum Lain-Lain</v>
          </cell>
          <cell r="S553">
            <v>0</v>
          </cell>
          <cell r="U553" t="str">
            <v xml:space="preserve"> 7210-00-014</v>
          </cell>
          <cell r="V553" t="str">
            <v>Biaya Umum Lain-Lain</v>
          </cell>
          <cell r="W553">
            <v>0</v>
          </cell>
          <cell r="Y553" t="str">
            <v xml:space="preserve"> 7210-00-014</v>
          </cell>
          <cell r="Z553" t="str">
            <v>Biaya Umum Lain-Lain</v>
          </cell>
          <cell r="AA553">
            <v>0</v>
          </cell>
          <cell r="AC553" t="str">
            <v xml:space="preserve"> 7210-00-014</v>
          </cell>
          <cell r="AD553" t="str">
            <v>Biaya Umum Lain-Lain</v>
          </cell>
          <cell r="AE553">
            <v>0</v>
          </cell>
        </row>
        <row r="554">
          <cell r="B554" t="str">
            <v xml:space="preserve"> 7107-00-012</v>
          </cell>
          <cell r="C554" t="str">
            <v>Biaya Perbaikan &amp; Perawatan</v>
          </cell>
          <cell r="D554">
            <v>0</v>
          </cell>
          <cell r="E554">
            <v>0</v>
          </cell>
          <cell r="F554">
            <v>0</v>
          </cell>
          <cell r="G554">
            <v>0</v>
          </cell>
          <cell r="H554">
            <v>0</v>
          </cell>
          <cell r="I554">
            <v>0</v>
          </cell>
          <cell r="J554">
            <v>0</v>
          </cell>
          <cell r="K554">
            <v>0</v>
          </cell>
          <cell r="M554" t="str">
            <v xml:space="preserve"> 7220-00-100</v>
          </cell>
          <cell r="N554" t="str">
            <v>Biaya Perbaikan &amp; Perawatan</v>
          </cell>
          <cell r="O554">
            <v>0</v>
          </cell>
          <cell r="Q554" t="str">
            <v xml:space="preserve"> 7220-00-100</v>
          </cell>
          <cell r="R554" t="str">
            <v>Biaya Perbaikan &amp; Perawatan</v>
          </cell>
          <cell r="S554">
            <v>0</v>
          </cell>
          <cell r="U554" t="str">
            <v xml:space="preserve"> 7220-00-100</v>
          </cell>
          <cell r="V554" t="str">
            <v>Biaya Perbaikan &amp; Perawatan</v>
          </cell>
          <cell r="W554">
            <v>0</v>
          </cell>
          <cell r="Y554" t="str">
            <v xml:space="preserve"> 7220-00-100</v>
          </cell>
          <cell r="Z554" t="str">
            <v>Biaya Perbaikan &amp; Perawatan</v>
          </cell>
          <cell r="AA554">
            <v>0</v>
          </cell>
          <cell r="AC554" t="str">
            <v xml:space="preserve"> 7220-00-100</v>
          </cell>
          <cell r="AD554" t="str">
            <v>Biaya Perbaikan &amp; Perawatan</v>
          </cell>
          <cell r="AE554">
            <v>0</v>
          </cell>
        </row>
        <row r="555">
          <cell r="B555" t="str">
            <v xml:space="preserve"> 7107-00-013</v>
          </cell>
          <cell r="C555" t="str">
            <v>Biaya Pajak &amp; Asuransi</v>
          </cell>
          <cell r="D555">
            <v>0</v>
          </cell>
          <cell r="E555">
            <v>0</v>
          </cell>
          <cell r="F555">
            <v>0</v>
          </cell>
          <cell r="G555">
            <v>0</v>
          </cell>
          <cell r="H555">
            <v>0</v>
          </cell>
          <cell r="I555">
            <v>0</v>
          </cell>
          <cell r="J555">
            <v>0</v>
          </cell>
          <cell r="K555">
            <v>0</v>
          </cell>
          <cell r="M555" t="str">
            <v xml:space="preserve"> 7220-00-101</v>
          </cell>
          <cell r="N555" t="str">
            <v>Biaya Sarana Olahraga</v>
          </cell>
          <cell r="O555">
            <v>0</v>
          </cell>
          <cell r="Q555" t="str">
            <v xml:space="preserve"> 7220-00-101</v>
          </cell>
          <cell r="R555" t="str">
            <v>Biaya Sarana Olahraga</v>
          </cell>
          <cell r="S555">
            <v>0</v>
          </cell>
          <cell r="U555" t="str">
            <v xml:space="preserve"> 7220-00-101</v>
          </cell>
          <cell r="V555" t="str">
            <v>Biaya Sarana Olahraga</v>
          </cell>
          <cell r="W555">
            <v>0</v>
          </cell>
          <cell r="Y555" t="str">
            <v xml:space="preserve"> 7220-00-101</v>
          </cell>
          <cell r="Z555" t="str">
            <v>Biaya Sarana Olahraga</v>
          </cell>
          <cell r="AA555">
            <v>0</v>
          </cell>
          <cell r="AC555" t="str">
            <v xml:space="preserve"> 7220-00-101</v>
          </cell>
          <cell r="AD555" t="str">
            <v>Biaya Sarana Olahraga</v>
          </cell>
          <cell r="AE555">
            <v>0</v>
          </cell>
        </row>
        <row r="556">
          <cell r="B556" t="str">
            <v xml:space="preserve"> 7107-00-014</v>
          </cell>
          <cell r="C556" t="str">
            <v>Biaya Ban</v>
          </cell>
          <cell r="D556">
            <v>0</v>
          </cell>
          <cell r="E556">
            <v>0</v>
          </cell>
          <cell r="F556">
            <v>0</v>
          </cell>
          <cell r="G556">
            <v>0</v>
          </cell>
          <cell r="H556">
            <v>0</v>
          </cell>
          <cell r="I556">
            <v>0</v>
          </cell>
          <cell r="J556">
            <v>0</v>
          </cell>
          <cell r="K556">
            <v>0</v>
          </cell>
          <cell r="M556" t="str">
            <v xml:space="preserve"> 7220-00-102</v>
          </cell>
          <cell r="N556" t="str">
            <v>Biaya Listrik</v>
          </cell>
          <cell r="O556">
            <v>0</v>
          </cell>
          <cell r="Q556" t="str">
            <v xml:space="preserve"> 7220-00-102</v>
          </cell>
          <cell r="R556" t="str">
            <v>Biaya Listrik</v>
          </cell>
          <cell r="S556">
            <v>0</v>
          </cell>
          <cell r="U556" t="str">
            <v xml:space="preserve"> 7220-00-102</v>
          </cell>
          <cell r="V556" t="str">
            <v>Biaya Listrik</v>
          </cell>
          <cell r="W556">
            <v>0</v>
          </cell>
          <cell r="Y556" t="str">
            <v xml:space="preserve"> 7220-00-102</v>
          </cell>
          <cell r="Z556" t="str">
            <v>Biaya Listrik</v>
          </cell>
          <cell r="AA556">
            <v>0</v>
          </cell>
          <cell r="AC556" t="str">
            <v xml:space="preserve"> 7220-00-102</v>
          </cell>
          <cell r="AD556" t="str">
            <v>Biaya Listrik</v>
          </cell>
          <cell r="AE556">
            <v>0</v>
          </cell>
        </row>
        <row r="557">
          <cell r="B557" t="str">
            <v xml:space="preserve"> 7107-00-015</v>
          </cell>
          <cell r="C557" t="str">
            <v>Biaya Tractor 07 Lain-Lain</v>
          </cell>
          <cell r="D557">
            <v>0</v>
          </cell>
          <cell r="E557">
            <v>0</v>
          </cell>
          <cell r="F557">
            <v>0</v>
          </cell>
          <cell r="G557">
            <v>0</v>
          </cell>
          <cell r="H557">
            <v>0</v>
          </cell>
          <cell r="I557">
            <v>0</v>
          </cell>
          <cell r="J557">
            <v>0</v>
          </cell>
          <cell r="K557">
            <v>0</v>
          </cell>
          <cell r="M557" t="str">
            <v xml:space="preserve"> 7220-00-103</v>
          </cell>
          <cell r="N557" t="str">
            <v>Biaya Air</v>
          </cell>
          <cell r="O557">
            <v>0</v>
          </cell>
          <cell r="Q557" t="str">
            <v xml:space="preserve"> 7220-00-103</v>
          </cell>
          <cell r="R557" t="str">
            <v>Biaya Air</v>
          </cell>
          <cell r="S557">
            <v>0</v>
          </cell>
          <cell r="U557" t="str">
            <v xml:space="preserve"> 7220-00-103</v>
          </cell>
          <cell r="V557" t="str">
            <v>Biaya Air</v>
          </cell>
          <cell r="W557">
            <v>0</v>
          </cell>
          <cell r="Y557" t="str">
            <v xml:space="preserve"> 7220-00-103</v>
          </cell>
          <cell r="Z557" t="str">
            <v>Biaya Air</v>
          </cell>
          <cell r="AA557">
            <v>0</v>
          </cell>
          <cell r="AC557" t="str">
            <v xml:space="preserve"> 7220-00-103</v>
          </cell>
          <cell r="AD557" t="str">
            <v>Biaya Air</v>
          </cell>
          <cell r="AE557">
            <v>0</v>
          </cell>
        </row>
        <row r="558">
          <cell r="B558" t="str">
            <v xml:space="preserve"> 7107-00-016</v>
          </cell>
          <cell r="C558" t="str">
            <v>Biaya Penyusutan</v>
          </cell>
          <cell r="D558">
            <v>0</v>
          </cell>
          <cell r="E558">
            <v>0</v>
          </cell>
          <cell r="F558">
            <v>0</v>
          </cell>
          <cell r="G558">
            <v>0</v>
          </cell>
          <cell r="H558">
            <v>0</v>
          </cell>
          <cell r="I558">
            <v>0</v>
          </cell>
          <cell r="J558">
            <v>0</v>
          </cell>
          <cell r="K558">
            <v>0</v>
          </cell>
          <cell r="M558" t="str">
            <v xml:space="preserve"> 7230-00-200</v>
          </cell>
          <cell r="N558" t="str">
            <v>Biaya Obat - Obatan</v>
          </cell>
          <cell r="O558">
            <v>0</v>
          </cell>
          <cell r="Q558" t="str">
            <v xml:space="preserve"> 7230-00-200</v>
          </cell>
          <cell r="R558" t="str">
            <v>Biaya Obat - Obatan</v>
          </cell>
          <cell r="S558">
            <v>0</v>
          </cell>
          <cell r="U558" t="str">
            <v xml:space="preserve"> 7230-00-200</v>
          </cell>
          <cell r="V558" t="str">
            <v>Biaya Obat - Obatan</v>
          </cell>
          <cell r="W558">
            <v>0</v>
          </cell>
          <cell r="Y558" t="str">
            <v xml:space="preserve"> 7230-00-200</v>
          </cell>
          <cell r="Z558" t="str">
            <v>Biaya Obat - Obatan</v>
          </cell>
          <cell r="AA558">
            <v>0</v>
          </cell>
          <cell r="AC558" t="str">
            <v xml:space="preserve"> 7230-00-200</v>
          </cell>
          <cell r="AD558" t="str">
            <v>Biaya Obat - Obatan</v>
          </cell>
          <cell r="AE558">
            <v>0</v>
          </cell>
        </row>
        <row r="559">
          <cell r="B559" t="str">
            <v xml:space="preserve"> 7107-00-017</v>
          </cell>
          <cell r="C559" t="str">
            <v>Nilai  Pembebanan T07</v>
          </cell>
          <cell r="D559">
            <v>0</v>
          </cell>
          <cell r="E559">
            <v>0</v>
          </cell>
          <cell r="F559">
            <v>0</v>
          </cell>
          <cell r="G559">
            <v>0</v>
          </cell>
          <cell r="H559">
            <v>0</v>
          </cell>
          <cell r="I559">
            <v>0</v>
          </cell>
          <cell r="J559">
            <v>0</v>
          </cell>
          <cell r="K559">
            <v>0</v>
          </cell>
          <cell r="M559" t="str">
            <v xml:space="preserve"> 7230-00-201</v>
          </cell>
          <cell r="N559" t="str">
            <v>Biaya Rumah Sakit</v>
          </cell>
          <cell r="O559">
            <v>0</v>
          </cell>
          <cell r="Q559" t="str">
            <v xml:space="preserve"> 7230-00-201</v>
          </cell>
          <cell r="R559" t="str">
            <v>Biaya Rumah Sakit</v>
          </cell>
          <cell r="S559">
            <v>0</v>
          </cell>
          <cell r="U559" t="str">
            <v xml:space="preserve"> 7230-00-201</v>
          </cell>
          <cell r="V559" t="str">
            <v>Biaya Rumah Sakit</v>
          </cell>
          <cell r="W559">
            <v>0</v>
          </cell>
          <cell r="Y559" t="str">
            <v xml:space="preserve"> 7230-00-201</v>
          </cell>
          <cell r="Z559" t="str">
            <v>Biaya Rumah Sakit</v>
          </cell>
          <cell r="AA559">
            <v>0</v>
          </cell>
          <cell r="AC559" t="str">
            <v xml:space="preserve"> 7230-00-201</v>
          </cell>
          <cell r="AD559" t="str">
            <v>Biaya Rumah Sakit</v>
          </cell>
          <cell r="AE559">
            <v>0</v>
          </cell>
        </row>
        <row r="560">
          <cell r="B560" t="str">
            <v xml:space="preserve"> 7108-00-010</v>
          </cell>
          <cell r="C560" t="str">
            <v>Gaji Operator</v>
          </cell>
          <cell r="D560">
            <v>0</v>
          </cell>
          <cell r="E560">
            <v>0</v>
          </cell>
          <cell r="F560">
            <v>0</v>
          </cell>
          <cell r="G560">
            <v>0</v>
          </cell>
          <cell r="H560">
            <v>0</v>
          </cell>
          <cell r="I560">
            <v>0</v>
          </cell>
          <cell r="J560">
            <v>0</v>
          </cell>
          <cell r="K560">
            <v>0</v>
          </cell>
          <cell r="M560" t="str">
            <v xml:space="preserve"> 7230-00-202</v>
          </cell>
          <cell r="N560" t="str">
            <v>Biaya Melahirkan</v>
          </cell>
          <cell r="O560">
            <v>0</v>
          </cell>
          <cell r="Q560" t="str">
            <v xml:space="preserve"> 7230-00-202</v>
          </cell>
          <cell r="R560" t="str">
            <v>Biaya Melahirkan</v>
          </cell>
          <cell r="S560">
            <v>0</v>
          </cell>
          <cell r="U560" t="str">
            <v xml:space="preserve"> 7230-00-202</v>
          </cell>
          <cell r="V560" t="str">
            <v>Biaya Melahirkan</v>
          </cell>
          <cell r="W560">
            <v>0</v>
          </cell>
          <cell r="Y560" t="str">
            <v xml:space="preserve"> 7230-00-202</v>
          </cell>
          <cell r="Z560" t="str">
            <v>Biaya Melahirkan</v>
          </cell>
          <cell r="AA560">
            <v>0</v>
          </cell>
          <cell r="AC560" t="str">
            <v xml:space="preserve"> 7230-00-202</v>
          </cell>
          <cell r="AD560" t="str">
            <v>Biaya Melahirkan</v>
          </cell>
          <cell r="AE560">
            <v>0</v>
          </cell>
        </row>
        <row r="561">
          <cell r="B561" t="str">
            <v xml:space="preserve"> 7108-00-011</v>
          </cell>
          <cell r="C561" t="str">
            <v>Biaya Bahan Bakar &amp; Minyak</v>
          </cell>
          <cell r="D561">
            <v>0</v>
          </cell>
          <cell r="E561">
            <v>0</v>
          </cell>
          <cell r="F561">
            <v>0</v>
          </cell>
          <cell r="G561">
            <v>0</v>
          </cell>
          <cell r="H561">
            <v>0</v>
          </cell>
          <cell r="I561">
            <v>0</v>
          </cell>
          <cell r="J561">
            <v>0</v>
          </cell>
          <cell r="K561">
            <v>0</v>
          </cell>
          <cell r="M561" t="str">
            <v xml:space="preserve"> 7240-00-300</v>
          </cell>
          <cell r="N561" t="str">
            <v>Angkutan Karyawan - Internal</v>
          </cell>
          <cell r="O561">
            <v>0</v>
          </cell>
          <cell r="Q561" t="str">
            <v xml:space="preserve"> 7240-00-300</v>
          </cell>
          <cell r="R561" t="str">
            <v>Angkutan Karyawan - Internal</v>
          </cell>
          <cell r="S561">
            <v>0</v>
          </cell>
          <cell r="U561" t="str">
            <v xml:space="preserve"> 7240-00-300</v>
          </cell>
          <cell r="V561" t="str">
            <v>Angkutan Karyawan - Internal</v>
          </cell>
          <cell r="W561">
            <v>0</v>
          </cell>
          <cell r="Y561" t="str">
            <v xml:space="preserve"> 7240-00-300</v>
          </cell>
          <cell r="Z561" t="str">
            <v>Angkutan Karyawan - Internal</v>
          </cell>
          <cell r="AA561">
            <v>0</v>
          </cell>
          <cell r="AC561" t="str">
            <v xml:space="preserve"> 7240-00-300</v>
          </cell>
          <cell r="AD561" t="str">
            <v>Angkutan Karyawan - Internal</v>
          </cell>
          <cell r="AE561">
            <v>0</v>
          </cell>
        </row>
        <row r="562">
          <cell r="B562" t="str">
            <v xml:space="preserve"> 7108-00-012</v>
          </cell>
          <cell r="C562" t="str">
            <v>Biaya Perbaikan &amp; Perawatan</v>
          </cell>
          <cell r="D562">
            <v>0</v>
          </cell>
          <cell r="E562">
            <v>0</v>
          </cell>
          <cell r="F562">
            <v>0</v>
          </cell>
          <cell r="G562">
            <v>0</v>
          </cell>
          <cell r="H562">
            <v>0</v>
          </cell>
          <cell r="I562">
            <v>0</v>
          </cell>
          <cell r="J562">
            <v>0</v>
          </cell>
          <cell r="K562">
            <v>0</v>
          </cell>
          <cell r="M562" t="str">
            <v xml:space="preserve"> 7240-00-301</v>
          </cell>
          <cell r="N562" t="str">
            <v>Angkutan Karyawan - External</v>
          </cell>
          <cell r="O562">
            <v>0</v>
          </cell>
          <cell r="Q562" t="str">
            <v xml:space="preserve"> 7240-00-301</v>
          </cell>
          <cell r="R562" t="str">
            <v>Angkutan Karyawan - External</v>
          </cell>
          <cell r="S562">
            <v>0</v>
          </cell>
          <cell r="U562" t="str">
            <v xml:space="preserve"> 7240-00-301</v>
          </cell>
          <cell r="V562" t="str">
            <v>Angkutan Karyawan - External</v>
          </cell>
          <cell r="W562">
            <v>0</v>
          </cell>
          <cell r="Y562" t="str">
            <v xml:space="preserve"> 7240-00-301</v>
          </cell>
          <cell r="Z562" t="str">
            <v>Angkutan Karyawan - External</v>
          </cell>
          <cell r="AA562">
            <v>0</v>
          </cell>
          <cell r="AC562" t="str">
            <v xml:space="preserve"> 7240-00-301</v>
          </cell>
          <cell r="AD562" t="str">
            <v>Angkutan Karyawan - External</v>
          </cell>
          <cell r="AE562">
            <v>0</v>
          </cell>
        </row>
        <row r="563">
          <cell r="B563" t="str">
            <v xml:space="preserve"> 7108-00-013</v>
          </cell>
          <cell r="C563" t="str">
            <v>Biaya Pajak &amp; Asuransi</v>
          </cell>
          <cell r="D563">
            <v>0</v>
          </cell>
          <cell r="E563">
            <v>0</v>
          </cell>
          <cell r="F563">
            <v>0</v>
          </cell>
          <cell r="G563">
            <v>0</v>
          </cell>
          <cell r="H563">
            <v>0</v>
          </cell>
          <cell r="I563">
            <v>0</v>
          </cell>
          <cell r="J563">
            <v>0</v>
          </cell>
          <cell r="K563">
            <v>0</v>
          </cell>
          <cell r="M563" t="str">
            <v xml:space="preserve"> 8100-00-010</v>
          </cell>
          <cell r="N563" t="str">
            <v>Bunga Giro Bank</v>
          </cell>
          <cell r="O563">
            <v>-1764300.28</v>
          </cell>
          <cell r="Q563" t="str">
            <v xml:space="preserve"> 8100-00-010</v>
          </cell>
          <cell r="R563" t="str">
            <v>Bunga Giro Bank</v>
          </cell>
          <cell r="S563">
            <v>-4327719.79</v>
          </cell>
          <cell r="U563" t="str">
            <v xml:space="preserve"> 8100-00-010</v>
          </cell>
          <cell r="V563" t="str">
            <v>Bunga Giro Bank</v>
          </cell>
          <cell r="W563">
            <v>-4635877.3600000003</v>
          </cell>
          <cell r="Y563" t="str">
            <v xml:space="preserve"> 8100-00-010</v>
          </cell>
          <cell r="Z563" t="str">
            <v>Bunga Giro Bank</v>
          </cell>
          <cell r="AA563">
            <v>-3577244.63</v>
          </cell>
          <cell r="AC563" t="str">
            <v xml:space="preserve"> 8100-00-010</v>
          </cell>
          <cell r="AD563" t="str">
            <v>Bunga Giro Bank</v>
          </cell>
          <cell r="AE563">
            <v>-852754</v>
          </cell>
        </row>
        <row r="564">
          <cell r="B564" t="str">
            <v xml:space="preserve"> 7108-00-014</v>
          </cell>
          <cell r="C564" t="str">
            <v>Biaya Ban</v>
          </cell>
          <cell r="D564">
            <v>0</v>
          </cell>
          <cell r="E564">
            <v>0</v>
          </cell>
          <cell r="F564">
            <v>0</v>
          </cell>
          <cell r="G564">
            <v>0</v>
          </cell>
          <cell r="H564">
            <v>0</v>
          </cell>
          <cell r="I564">
            <v>0</v>
          </cell>
          <cell r="J564">
            <v>0</v>
          </cell>
          <cell r="K564">
            <v>0</v>
          </cell>
          <cell r="M564" t="str">
            <v xml:space="preserve"> 8100-00-011</v>
          </cell>
          <cell r="N564" t="str">
            <v>Pendapatan Bunga lainnya</v>
          </cell>
          <cell r="O564">
            <v>0</v>
          </cell>
          <cell r="Q564" t="str">
            <v xml:space="preserve"> 8100-00-011</v>
          </cell>
          <cell r="R564" t="str">
            <v>Pendapatan Bunga lainnya</v>
          </cell>
          <cell r="S564">
            <v>0</v>
          </cell>
          <cell r="U564" t="str">
            <v xml:space="preserve"> 8100-00-011</v>
          </cell>
          <cell r="V564" t="str">
            <v>Pendapatan Bunga lainnya</v>
          </cell>
          <cell r="W564">
            <v>0</v>
          </cell>
          <cell r="Y564" t="str">
            <v xml:space="preserve"> 8100-00-011</v>
          </cell>
          <cell r="Z564" t="str">
            <v>Pendapatan Bunga lainnya</v>
          </cell>
          <cell r="AA564">
            <v>0</v>
          </cell>
          <cell r="AC564" t="str">
            <v xml:space="preserve"> 8100-00-011</v>
          </cell>
          <cell r="AD564" t="str">
            <v>Pendapatan Bunga lainnya</v>
          </cell>
          <cell r="AE564">
            <v>0</v>
          </cell>
        </row>
        <row r="565">
          <cell r="B565" t="str">
            <v xml:space="preserve"> 7108-00-015</v>
          </cell>
          <cell r="C565" t="str">
            <v>Biaya Tractor 08 Lain-Lain</v>
          </cell>
          <cell r="D565">
            <v>0</v>
          </cell>
          <cell r="E565">
            <v>0</v>
          </cell>
          <cell r="F565">
            <v>0</v>
          </cell>
          <cell r="G565">
            <v>0</v>
          </cell>
          <cell r="H565">
            <v>0</v>
          </cell>
          <cell r="I565">
            <v>0</v>
          </cell>
          <cell r="J565">
            <v>0</v>
          </cell>
          <cell r="K565">
            <v>0</v>
          </cell>
          <cell r="M565" t="str">
            <v xml:space="preserve"> 8100-00-012</v>
          </cell>
          <cell r="N565" t="str">
            <v>Keuntungan Selisih Kurs</v>
          </cell>
          <cell r="O565">
            <v>-68178249.799999997</v>
          </cell>
          <cell r="Q565" t="str">
            <v xml:space="preserve"> 8100-00-012</v>
          </cell>
          <cell r="R565" t="str">
            <v>Keuntungan Selisih Kurs</v>
          </cell>
          <cell r="S565">
            <v>-3380622537</v>
          </cell>
          <cell r="U565" t="str">
            <v xml:space="preserve"> 8100-00-012</v>
          </cell>
          <cell r="V565" t="str">
            <v>Keuntungan Selisih Kurs</v>
          </cell>
          <cell r="W565">
            <v>-1213095792</v>
          </cell>
          <cell r="Y565" t="str">
            <v xml:space="preserve"> 8100-00-012</v>
          </cell>
          <cell r="Z565" t="str">
            <v>Keuntungan Selisih Kurs</v>
          </cell>
          <cell r="AA565">
            <v>-611885430</v>
          </cell>
          <cell r="AC565" t="str">
            <v xml:space="preserve"> 8100-00-012</v>
          </cell>
          <cell r="AD565" t="str">
            <v>Keuntungan Selisih Kurs</v>
          </cell>
          <cell r="AE565">
            <v>-818357510</v>
          </cell>
        </row>
        <row r="566">
          <cell r="B566" t="str">
            <v xml:space="preserve"> 7108-00-016</v>
          </cell>
          <cell r="C566" t="str">
            <v xml:space="preserve">Biaya Penyusutan </v>
          </cell>
          <cell r="D566">
            <v>0</v>
          </cell>
          <cell r="E566">
            <v>0</v>
          </cell>
          <cell r="F566">
            <v>0</v>
          </cell>
          <cell r="G566">
            <v>0</v>
          </cell>
          <cell r="H566">
            <v>0</v>
          </cell>
          <cell r="I566">
            <v>0</v>
          </cell>
          <cell r="J566">
            <v>0</v>
          </cell>
          <cell r="K566">
            <v>0</v>
          </cell>
          <cell r="M566" t="str">
            <v xml:space="preserve"> 8100-00-013</v>
          </cell>
          <cell r="N566" t="str">
            <v>Keuntungan Penjualan AT</v>
          </cell>
          <cell r="O566">
            <v>0</v>
          </cell>
          <cell r="Q566" t="str">
            <v xml:space="preserve"> 8100-00-013</v>
          </cell>
          <cell r="R566" t="str">
            <v>Keuntungan Penjualan AT</v>
          </cell>
          <cell r="S566">
            <v>0</v>
          </cell>
          <cell r="U566" t="str">
            <v xml:space="preserve"> 8100-00-013</v>
          </cell>
          <cell r="V566" t="str">
            <v>Keuntungan Penjualan AT</v>
          </cell>
          <cell r="W566">
            <v>0</v>
          </cell>
          <cell r="Y566" t="str">
            <v xml:space="preserve"> 8100-00-013</v>
          </cell>
          <cell r="Z566" t="str">
            <v>Keuntungan Penjualan AT</v>
          </cell>
          <cell r="AA566">
            <v>0</v>
          </cell>
          <cell r="AC566" t="str">
            <v xml:space="preserve"> 8100-00-013</v>
          </cell>
          <cell r="AD566" t="str">
            <v>Keuntungan Penjualan AT</v>
          </cell>
          <cell r="AE566">
            <v>0</v>
          </cell>
        </row>
        <row r="567">
          <cell r="B567" t="str">
            <v xml:space="preserve"> 7108-00-017</v>
          </cell>
          <cell r="C567" t="str">
            <v>Nilai Pembebanan T08</v>
          </cell>
          <cell r="D567">
            <v>0</v>
          </cell>
          <cell r="E567">
            <v>0</v>
          </cell>
          <cell r="F567">
            <v>0</v>
          </cell>
          <cell r="G567">
            <v>0</v>
          </cell>
          <cell r="H567">
            <v>0</v>
          </cell>
          <cell r="I567">
            <v>0</v>
          </cell>
          <cell r="J567">
            <v>0</v>
          </cell>
          <cell r="K567">
            <v>0</v>
          </cell>
          <cell r="M567" t="str">
            <v xml:space="preserve"> 8100-00-014</v>
          </cell>
          <cell r="N567" t="str">
            <v>Pendapatan Non Operasiol Lainnya</v>
          </cell>
          <cell r="O567">
            <v>0</v>
          </cell>
          <cell r="Q567" t="str">
            <v xml:space="preserve"> 8100-00-014</v>
          </cell>
          <cell r="R567" t="str">
            <v>Pendapatan Non Operasiol Lainnya</v>
          </cell>
          <cell r="S567">
            <v>0</v>
          </cell>
          <cell r="U567" t="str">
            <v xml:space="preserve"> 8100-00-014</v>
          </cell>
          <cell r="V567" t="str">
            <v>Pendapatan Non Operasiol Lainnya</v>
          </cell>
          <cell r="W567">
            <v>0</v>
          </cell>
          <cell r="Y567" t="str">
            <v xml:space="preserve"> 8100-00-014</v>
          </cell>
          <cell r="Z567" t="str">
            <v>Pendapatan Non Operasiol Lainnya</v>
          </cell>
          <cell r="AA567">
            <v>0</v>
          </cell>
          <cell r="AC567" t="str">
            <v xml:space="preserve"> 8100-00-014</v>
          </cell>
          <cell r="AD567" t="str">
            <v>Pendapatan Non Operasiol Lainnya</v>
          </cell>
          <cell r="AE567">
            <v>-1136250</v>
          </cell>
        </row>
        <row r="568">
          <cell r="B568" t="str">
            <v xml:space="preserve"> 7109-00-010</v>
          </cell>
          <cell r="C568" t="str">
            <v>Gaji Operator</v>
          </cell>
          <cell r="D568">
            <v>0</v>
          </cell>
          <cell r="E568">
            <v>0</v>
          </cell>
          <cell r="F568">
            <v>0</v>
          </cell>
          <cell r="G568">
            <v>0</v>
          </cell>
          <cell r="H568">
            <v>0</v>
          </cell>
          <cell r="I568">
            <v>0</v>
          </cell>
          <cell r="J568">
            <v>0</v>
          </cell>
          <cell r="K568">
            <v>0</v>
          </cell>
          <cell r="M568" t="str">
            <v xml:space="preserve"> 8100-00-015</v>
          </cell>
          <cell r="N568" t="str">
            <v>Denda Penjualan</v>
          </cell>
          <cell r="O568">
            <v>0</v>
          </cell>
          <cell r="Q568" t="str">
            <v xml:space="preserve"> 8100-00-015</v>
          </cell>
          <cell r="R568" t="str">
            <v>Denda Penjualan</v>
          </cell>
          <cell r="S568">
            <v>0</v>
          </cell>
          <cell r="U568" t="str">
            <v xml:space="preserve"> 8100-00-015</v>
          </cell>
          <cell r="V568" t="str">
            <v>Denda Penjualan</v>
          </cell>
          <cell r="W568">
            <v>0</v>
          </cell>
          <cell r="Y568" t="str">
            <v xml:space="preserve"> 8100-00-015</v>
          </cell>
          <cell r="Z568" t="str">
            <v>Denda Penjualan</v>
          </cell>
          <cell r="AA568">
            <v>0</v>
          </cell>
          <cell r="AC568" t="str">
            <v xml:space="preserve"> 8100-00-015</v>
          </cell>
          <cell r="AD568" t="str">
            <v>Denda Penjualan</v>
          </cell>
          <cell r="AE568">
            <v>0</v>
          </cell>
        </row>
        <row r="569">
          <cell r="B569" t="str">
            <v xml:space="preserve"> 7109-00-011</v>
          </cell>
          <cell r="C569" t="str">
            <v>Biaya Bahan Bakar &amp; Minyak</v>
          </cell>
          <cell r="D569">
            <v>0</v>
          </cell>
          <cell r="E569">
            <v>0</v>
          </cell>
          <cell r="F569">
            <v>0</v>
          </cell>
          <cell r="G569">
            <v>0</v>
          </cell>
          <cell r="H569">
            <v>0</v>
          </cell>
          <cell r="I569">
            <v>0</v>
          </cell>
          <cell r="J569">
            <v>0</v>
          </cell>
          <cell r="K569">
            <v>0</v>
          </cell>
          <cell r="M569" t="str">
            <v xml:space="preserve"> 9100-00-010</v>
          </cell>
          <cell r="N569" t="str">
            <v>Biaya Bank</v>
          </cell>
          <cell r="O569">
            <v>1179631.3700000001</v>
          </cell>
          <cell r="Q569" t="str">
            <v xml:space="preserve"> 9100-00-010</v>
          </cell>
          <cell r="R569" t="str">
            <v>Biaya Bank</v>
          </cell>
          <cell r="S569">
            <v>2902846.6</v>
          </cell>
          <cell r="U569" t="str">
            <v xml:space="preserve"> 9100-00-010</v>
          </cell>
          <cell r="V569" t="str">
            <v>Biaya Bank</v>
          </cell>
          <cell r="W569">
            <v>3048602.92</v>
          </cell>
          <cell r="Y569" t="str">
            <v xml:space="preserve"> 9100-00-010</v>
          </cell>
          <cell r="Z569" t="str">
            <v>Biaya Bank</v>
          </cell>
          <cell r="AA569">
            <v>2851143</v>
          </cell>
          <cell r="AC569" t="str">
            <v xml:space="preserve"> 9100-00-010</v>
          </cell>
          <cell r="AD569" t="str">
            <v>Biaya Bank</v>
          </cell>
          <cell r="AE569">
            <v>1401111</v>
          </cell>
        </row>
        <row r="570">
          <cell r="B570" t="str">
            <v xml:space="preserve"> 7109-00-012</v>
          </cell>
          <cell r="C570" t="str">
            <v>Biaya Perbaikan &amp; Perawatan</v>
          </cell>
          <cell r="D570">
            <v>0</v>
          </cell>
          <cell r="E570">
            <v>0</v>
          </cell>
          <cell r="F570">
            <v>0</v>
          </cell>
          <cell r="G570">
            <v>0</v>
          </cell>
          <cell r="H570">
            <v>0</v>
          </cell>
          <cell r="I570">
            <v>0</v>
          </cell>
          <cell r="J570">
            <v>0</v>
          </cell>
          <cell r="K570">
            <v>0</v>
          </cell>
          <cell r="M570" t="str">
            <v xml:space="preserve"> 9100-00-011</v>
          </cell>
          <cell r="N570" t="str">
            <v>Utang Bunga</v>
          </cell>
          <cell r="O570">
            <v>28481809.449999999</v>
          </cell>
          <cell r="Q570" t="str">
            <v xml:space="preserve"> 9100-00-011</v>
          </cell>
          <cell r="R570" t="str">
            <v>Utang Bunga</v>
          </cell>
          <cell r="S570">
            <v>27587919</v>
          </cell>
          <cell r="U570" t="str">
            <v xml:space="preserve"> 9100-00-011</v>
          </cell>
          <cell r="V570" t="str">
            <v>Utang Bunga</v>
          </cell>
          <cell r="W570">
            <v>26679873</v>
          </cell>
          <cell r="Y570" t="str">
            <v xml:space="preserve"> 9100-00-011</v>
          </cell>
          <cell r="Z570" t="str">
            <v>Utang Bunga</v>
          </cell>
          <cell r="AA570">
            <v>25757447</v>
          </cell>
          <cell r="AC570" t="str">
            <v xml:space="preserve"> 9100-00-011</v>
          </cell>
          <cell r="AD570" t="str">
            <v>Utang Bunga</v>
          </cell>
          <cell r="AE570">
            <v>24990925</v>
          </cell>
        </row>
        <row r="571">
          <cell r="B571" t="str">
            <v xml:space="preserve"> 7109-00-013</v>
          </cell>
          <cell r="C571" t="str">
            <v>Biaya Pajak &amp; Asuransi</v>
          </cell>
          <cell r="D571">
            <v>0</v>
          </cell>
          <cell r="E571">
            <v>0</v>
          </cell>
          <cell r="F571">
            <v>0</v>
          </cell>
          <cell r="G571">
            <v>0</v>
          </cell>
          <cell r="H571">
            <v>0</v>
          </cell>
          <cell r="I571">
            <v>0</v>
          </cell>
          <cell r="J571">
            <v>0</v>
          </cell>
          <cell r="K571">
            <v>0</v>
          </cell>
          <cell r="M571" t="str">
            <v xml:space="preserve"> 9100-00-012</v>
          </cell>
          <cell r="N571" t="str">
            <v>Kerugian Selisih Kurs</v>
          </cell>
          <cell r="O571">
            <v>1167295080</v>
          </cell>
          <cell r="Q571" t="str">
            <v xml:space="preserve"> 9100-00-012</v>
          </cell>
          <cell r="R571" t="str">
            <v>Kerugian Selisih Kurs</v>
          </cell>
          <cell r="S571">
            <v>248637617</v>
          </cell>
          <cell r="U571" t="str">
            <v xml:space="preserve"> 9100-00-012</v>
          </cell>
          <cell r="V571" t="str">
            <v>Kerugian Selisih Kurs</v>
          </cell>
          <cell r="W571">
            <v>69188757</v>
          </cell>
          <cell r="Y571" t="str">
            <v xml:space="preserve"> 9100-00-012</v>
          </cell>
          <cell r="Z571" t="str">
            <v>Kerugian Selisih Kurs</v>
          </cell>
          <cell r="AA571">
            <v>74487383.010000005</v>
          </cell>
          <cell r="AC571" t="str">
            <v xml:space="preserve"> 9100-00-012</v>
          </cell>
          <cell r="AD571" t="str">
            <v>Kerugian Selisih Kurs</v>
          </cell>
          <cell r="AE571">
            <v>33339105.600000001</v>
          </cell>
        </row>
        <row r="572">
          <cell r="B572" t="str">
            <v xml:space="preserve"> 7109-00-014</v>
          </cell>
          <cell r="C572" t="str">
            <v>Biaya Ban</v>
          </cell>
          <cell r="D572">
            <v>0</v>
          </cell>
          <cell r="E572">
            <v>0</v>
          </cell>
          <cell r="F572">
            <v>0</v>
          </cell>
          <cell r="G572">
            <v>0</v>
          </cell>
          <cell r="H572">
            <v>0</v>
          </cell>
          <cell r="I572">
            <v>0</v>
          </cell>
          <cell r="J572">
            <v>0</v>
          </cell>
          <cell r="K572">
            <v>0</v>
          </cell>
          <cell r="M572" t="str">
            <v xml:space="preserve"> 9100-00-013</v>
          </cell>
          <cell r="N572" t="str">
            <v>Kerugian Penjualan AT</v>
          </cell>
          <cell r="O572">
            <v>0</v>
          </cell>
          <cell r="Q572" t="str">
            <v xml:space="preserve"> 9100-00-013</v>
          </cell>
          <cell r="R572" t="str">
            <v>Kerugian Penjualan AT</v>
          </cell>
          <cell r="S572">
            <v>0</v>
          </cell>
          <cell r="U572" t="str">
            <v xml:space="preserve"> 9100-00-013</v>
          </cell>
          <cell r="V572" t="str">
            <v>Kerugian Penjualan AT</v>
          </cell>
          <cell r="W572">
            <v>0</v>
          </cell>
          <cell r="Y572" t="str">
            <v xml:space="preserve"> 9100-00-013</v>
          </cell>
          <cell r="Z572" t="str">
            <v>Kerugian Penjualan AT</v>
          </cell>
          <cell r="AA572">
            <v>0</v>
          </cell>
          <cell r="AC572" t="str">
            <v xml:space="preserve"> 9100-00-013</v>
          </cell>
          <cell r="AD572" t="str">
            <v>Kerugian Penjualan AT</v>
          </cell>
          <cell r="AE572">
            <v>0</v>
          </cell>
        </row>
        <row r="573">
          <cell r="B573" t="str">
            <v xml:space="preserve"> 7109-00-015</v>
          </cell>
          <cell r="C573" t="str">
            <v>Biaya Tractor 09 Lain-Lain</v>
          </cell>
          <cell r="D573">
            <v>0</v>
          </cell>
          <cell r="E573">
            <v>0</v>
          </cell>
          <cell r="F573">
            <v>0</v>
          </cell>
          <cell r="G573">
            <v>0</v>
          </cell>
          <cell r="H573">
            <v>0</v>
          </cell>
          <cell r="I573">
            <v>0</v>
          </cell>
          <cell r="J573">
            <v>0</v>
          </cell>
          <cell r="K573">
            <v>0</v>
          </cell>
          <cell r="M573" t="str">
            <v xml:space="preserve"> 9100-00-014</v>
          </cell>
          <cell r="N573" t="str">
            <v>Biaya Non Operasional Lain</v>
          </cell>
          <cell r="O573">
            <v>0</v>
          </cell>
          <cell r="Q573" t="str">
            <v xml:space="preserve"> 9100-00-014</v>
          </cell>
          <cell r="R573" t="str">
            <v>Biaya Non Operasional Lain</v>
          </cell>
          <cell r="S573">
            <v>0</v>
          </cell>
          <cell r="U573" t="str">
            <v xml:space="preserve"> 9100-00-014</v>
          </cell>
          <cell r="V573" t="str">
            <v>Biaya Non Operasional Lain</v>
          </cell>
          <cell r="W573">
            <v>0</v>
          </cell>
          <cell r="Y573" t="str">
            <v xml:space="preserve"> 9100-00-014</v>
          </cell>
          <cell r="Z573" t="str">
            <v>Biaya Non Operasional Lain</v>
          </cell>
          <cell r="AA573">
            <v>0</v>
          </cell>
          <cell r="AC573" t="str">
            <v xml:space="preserve"> 9100-00-014</v>
          </cell>
          <cell r="AD573" t="str">
            <v>Biaya Non Operasional Lain</v>
          </cell>
          <cell r="AE573">
            <v>61999024</v>
          </cell>
        </row>
        <row r="574">
          <cell r="B574" t="str">
            <v xml:space="preserve"> 7109-00-016</v>
          </cell>
          <cell r="C574" t="str">
            <v>Biaya Penyusutan</v>
          </cell>
          <cell r="D574">
            <v>0</v>
          </cell>
          <cell r="E574">
            <v>0</v>
          </cell>
          <cell r="F574">
            <v>0</v>
          </cell>
          <cell r="G574">
            <v>0</v>
          </cell>
          <cell r="H574">
            <v>0</v>
          </cell>
          <cell r="I574">
            <v>0</v>
          </cell>
          <cell r="J574">
            <v>0</v>
          </cell>
          <cell r="K574">
            <v>0</v>
          </cell>
          <cell r="M574" t="str">
            <v xml:space="preserve"> 9100-00-015</v>
          </cell>
          <cell r="N574" t="str">
            <v>Denda Pembelian Barang</v>
          </cell>
          <cell r="O574">
            <v>0</v>
          </cell>
        </row>
        <row r="575">
          <cell r="B575" t="str">
            <v xml:space="preserve"> 7109-00-017</v>
          </cell>
          <cell r="C575" t="str">
            <v>Nilai pembebanan T09</v>
          </cell>
          <cell r="D575">
            <v>0</v>
          </cell>
          <cell r="E575">
            <v>0</v>
          </cell>
          <cell r="F575">
            <v>0</v>
          </cell>
          <cell r="G575">
            <v>0</v>
          </cell>
          <cell r="H575">
            <v>0</v>
          </cell>
          <cell r="I575">
            <v>0</v>
          </cell>
          <cell r="J575">
            <v>0</v>
          </cell>
          <cell r="K575">
            <v>0</v>
          </cell>
        </row>
        <row r="576">
          <cell r="B576" t="str">
            <v xml:space="preserve"> 7110-00-010</v>
          </cell>
          <cell r="C576" t="str">
            <v>Gaji Operator</v>
          </cell>
          <cell r="D576">
            <v>0</v>
          </cell>
          <cell r="E576">
            <v>0</v>
          </cell>
          <cell r="F576">
            <v>0</v>
          </cell>
          <cell r="G576">
            <v>0</v>
          </cell>
          <cell r="H576">
            <v>0</v>
          </cell>
          <cell r="I576">
            <v>0</v>
          </cell>
          <cell r="J576">
            <v>0</v>
          </cell>
          <cell r="K576">
            <v>0</v>
          </cell>
        </row>
        <row r="577">
          <cell r="B577" t="str">
            <v xml:space="preserve"> 7110-00-011</v>
          </cell>
          <cell r="C577" t="str">
            <v>Biaya Bahan Bakar &amp; Minyak</v>
          </cell>
          <cell r="D577">
            <v>0</v>
          </cell>
          <cell r="E577">
            <v>0</v>
          </cell>
          <cell r="F577">
            <v>0</v>
          </cell>
          <cell r="G577">
            <v>0</v>
          </cell>
          <cell r="H577">
            <v>0</v>
          </cell>
          <cell r="I577">
            <v>0</v>
          </cell>
          <cell r="J577">
            <v>0</v>
          </cell>
          <cell r="K577">
            <v>0</v>
          </cell>
        </row>
        <row r="578">
          <cell r="B578" t="str">
            <v xml:space="preserve"> 7110-00-012</v>
          </cell>
          <cell r="C578" t="str">
            <v>Biaya Perbaikan &amp; Perawatan</v>
          </cell>
          <cell r="D578">
            <v>0</v>
          </cell>
          <cell r="E578">
            <v>0</v>
          </cell>
          <cell r="F578">
            <v>0</v>
          </cell>
          <cell r="G578">
            <v>0</v>
          </cell>
          <cell r="H578">
            <v>0</v>
          </cell>
          <cell r="I578">
            <v>0</v>
          </cell>
          <cell r="J578">
            <v>0</v>
          </cell>
          <cell r="K578">
            <v>0</v>
          </cell>
        </row>
        <row r="579">
          <cell r="B579" t="str">
            <v xml:space="preserve"> 7110-00-013</v>
          </cell>
          <cell r="C579" t="str">
            <v>Biaya Pajak &amp; Asuransi</v>
          </cell>
          <cell r="D579">
            <v>0</v>
          </cell>
          <cell r="E579">
            <v>0</v>
          </cell>
          <cell r="F579">
            <v>0</v>
          </cell>
          <cell r="G579">
            <v>0</v>
          </cell>
          <cell r="H579">
            <v>0</v>
          </cell>
          <cell r="I579">
            <v>0</v>
          </cell>
          <cell r="J579">
            <v>0</v>
          </cell>
          <cell r="K579">
            <v>0</v>
          </cell>
        </row>
        <row r="580">
          <cell r="B580" t="str">
            <v xml:space="preserve"> 7110-00-014</v>
          </cell>
          <cell r="C580" t="str">
            <v>Biaya Ban</v>
          </cell>
          <cell r="D580">
            <v>0</v>
          </cell>
          <cell r="E580">
            <v>0</v>
          </cell>
          <cell r="F580">
            <v>0</v>
          </cell>
          <cell r="G580">
            <v>0</v>
          </cell>
          <cell r="H580">
            <v>0</v>
          </cell>
          <cell r="I580">
            <v>0</v>
          </cell>
          <cell r="J580">
            <v>0</v>
          </cell>
          <cell r="K580">
            <v>0</v>
          </cell>
        </row>
        <row r="581">
          <cell r="B581" t="str">
            <v xml:space="preserve"> 7110-00-015</v>
          </cell>
          <cell r="C581" t="str">
            <v>Biaya Tractor 10 Lain-Lain</v>
          </cell>
          <cell r="D581">
            <v>0</v>
          </cell>
          <cell r="E581">
            <v>0</v>
          </cell>
          <cell r="F581">
            <v>0</v>
          </cell>
          <cell r="G581">
            <v>0</v>
          </cell>
          <cell r="H581">
            <v>0</v>
          </cell>
          <cell r="I581">
            <v>0</v>
          </cell>
          <cell r="J581">
            <v>0</v>
          </cell>
          <cell r="K581">
            <v>0</v>
          </cell>
        </row>
        <row r="582">
          <cell r="B582" t="str">
            <v xml:space="preserve"> 7110-00-016</v>
          </cell>
          <cell r="C582" t="str">
            <v>Biaya Penyusutan</v>
          </cell>
          <cell r="D582">
            <v>0</v>
          </cell>
          <cell r="E582">
            <v>0</v>
          </cell>
          <cell r="F582">
            <v>0</v>
          </cell>
          <cell r="G582">
            <v>0</v>
          </cell>
          <cell r="H582">
            <v>0</v>
          </cell>
          <cell r="I582">
            <v>0</v>
          </cell>
          <cell r="J582">
            <v>0</v>
          </cell>
          <cell r="K582">
            <v>0</v>
          </cell>
        </row>
        <row r="583">
          <cell r="B583" t="str">
            <v xml:space="preserve"> 7110-00-017</v>
          </cell>
          <cell r="C583" t="str">
            <v>Nilai Pembebanan T10</v>
          </cell>
          <cell r="D583">
            <v>0</v>
          </cell>
          <cell r="E583">
            <v>0</v>
          </cell>
          <cell r="F583">
            <v>0</v>
          </cell>
          <cell r="G583">
            <v>0</v>
          </cell>
          <cell r="H583">
            <v>0</v>
          </cell>
          <cell r="I583">
            <v>0</v>
          </cell>
          <cell r="J583">
            <v>0</v>
          </cell>
          <cell r="K583">
            <v>0</v>
          </cell>
        </row>
        <row r="584">
          <cell r="B584" t="str">
            <v xml:space="preserve"> 7111-00-010</v>
          </cell>
          <cell r="C584" t="str">
            <v>Gaji Operator</v>
          </cell>
          <cell r="D584">
            <v>0</v>
          </cell>
          <cell r="E584">
            <v>0</v>
          </cell>
          <cell r="F584">
            <v>0</v>
          </cell>
          <cell r="G584">
            <v>0</v>
          </cell>
          <cell r="H584">
            <v>0</v>
          </cell>
          <cell r="I584">
            <v>0</v>
          </cell>
          <cell r="J584">
            <v>0</v>
          </cell>
          <cell r="K584">
            <v>0</v>
          </cell>
        </row>
        <row r="585">
          <cell r="B585" t="str">
            <v xml:space="preserve"> 7111-00-011</v>
          </cell>
          <cell r="C585" t="str">
            <v>Biaya Bahan Bakar &amp; Minyak</v>
          </cell>
          <cell r="D585">
            <v>0</v>
          </cell>
          <cell r="E585">
            <v>0</v>
          </cell>
          <cell r="F585">
            <v>0</v>
          </cell>
          <cell r="G585">
            <v>0</v>
          </cell>
          <cell r="H585">
            <v>0</v>
          </cell>
          <cell r="I585">
            <v>0</v>
          </cell>
          <cell r="J585">
            <v>0</v>
          </cell>
          <cell r="K585">
            <v>0</v>
          </cell>
        </row>
        <row r="586">
          <cell r="B586" t="str">
            <v xml:space="preserve"> 7111-00-012</v>
          </cell>
          <cell r="C586" t="str">
            <v>Biaya Perbaikan &amp; Perawatan</v>
          </cell>
          <cell r="D586">
            <v>0</v>
          </cell>
          <cell r="E586">
            <v>0</v>
          </cell>
          <cell r="F586">
            <v>0</v>
          </cell>
          <cell r="G586">
            <v>0</v>
          </cell>
          <cell r="H586">
            <v>0</v>
          </cell>
          <cell r="I586">
            <v>0</v>
          </cell>
          <cell r="J586">
            <v>0</v>
          </cell>
          <cell r="K586">
            <v>0</v>
          </cell>
        </row>
        <row r="587">
          <cell r="B587" t="str">
            <v xml:space="preserve"> 7111-00-013</v>
          </cell>
          <cell r="C587" t="str">
            <v>Biaya Pajak &amp; Asuransi</v>
          </cell>
          <cell r="D587">
            <v>0</v>
          </cell>
          <cell r="E587">
            <v>0</v>
          </cell>
          <cell r="F587">
            <v>0</v>
          </cell>
          <cell r="G587">
            <v>0</v>
          </cell>
          <cell r="H587">
            <v>0</v>
          </cell>
          <cell r="I587">
            <v>0</v>
          </cell>
          <cell r="J587">
            <v>0</v>
          </cell>
          <cell r="K587">
            <v>0</v>
          </cell>
        </row>
        <row r="588">
          <cell r="B588" t="str">
            <v xml:space="preserve"> 7111-00-014</v>
          </cell>
          <cell r="C588" t="str">
            <v>Biaya Ban</v>
          </cell>
          <cell r="D588">
            <v>0</v>
          </cell>
          <cell r="E588">
            <v>0</v>
          </cell>
          <cell r="F588">
            <v>0</v>
          </cell>
          <cell r="G588">
            <v>0</v>
          </cell>
          <cell r="H588">
            <v>0</v>
          </cell>
          <cell r="I588">
            <v>0</v>
          </cell>
          <cell r="J588">
            <v>0</v>
          </cell>
          <cell r="K588">
            <v>0</v>
          </cell>
        </row>
        <row r="589">
          <cell r="B589" t="str">
            <v xml:space="preserve"> 7111-00-015</v>
          </cell>
          <cell r="C589" t="str">
            <v>Biaya Tractor 11 Lain-lain</v>
          </cell>
          <cell r="D589">
            <v>0</v>
          </cell>
          <cell r="E589">
            <v>0</v>
          </cell>
          <cell r="F589">
            <v>0</v>
          </cell>
          <cell r="G589">
            <v>0</v>
          </cell>
          <cell r="H589">
            <v>0</v>
          </cell>
          <cell r="I589">
            <v>0</v>
          </cell>
          <cell r="J589">
            <v>0</v>
          </cell>
          <cell r="K589">
            <v>0</v>
          </cell>
        </row>
        <row r="590">
          <cell r="B590" t="str">
            <v xml:space="preserve"> 7111-00-016</v>
          </cell>
          <cell r="C590" t="str">
            <v>Biaya Penyusutan</v>
          </cell>
          <cell r="D590">
            <v>0</v>
          </cell>
          <cell r="E590">
            <v>0</v>
          </cell>
          <cell r="F590">
            <v>0</v>
          </cell>
          <cell r="G590">
            <v>0</v>
          </cell>
          <cell r="H590">
            <v>0</v>
          </cell>
          <cell r="I590">
            <v>0</v>
          </cell>
          <cell r="J590">
            <v>0</v>
          </cell>
          <cell r="K590">
            <v>0</v>
          </cell>
        </row>
        <row r="591">
          <cell r="B591" t="str">
            <v xml:space="preserve"> 7111-00-017</v>
          </cell>
          <cell r="C591" t="str">
            <v>Nilai Pembebanan T11</v>
          </cell>
          <cell r="D591">
            <v>0</v>
          </cell>
          <cell r="E591">
            <v>0</v>
          </cell>
          <cell r="F591">
            <v>0</v>
          </cell>
          <cell r="G591">
            <v>0</v>
          </cell>
          <cell r="H591">
            <v>0</v>
          </cell>
          <cell r="I591">
            <v>0</v>
          </cell>
          <cell r="J591">
            <v>0</v>
          </cell>
          <cell r="K591">
            <v>0</v>
          </cell>
        </row>
        <row r="592">
          <cell r="B592" t="str">
            <v xml:space="preserve"> 7201-00-010</v>
          </cell>
          <cell r="C592" t="str">
            <v>Biaya Gaji Supir</v>
          </cell>
          <cell r="D592">
            <v>0</v>
          </cell>
          <cell r="E592">
            <v>0</v>
          </cell>
          <cell r="F592">
            <v>0</v>
          </cell>
          <cell r="G592">
            <v>0</v>
          </cell>
          <cell r="H592">
            <v>0</v>
          </cell>
          <cell r="I592">
            <v>0</v>
          </cell>
          <cell r="J592">
            <v>0</v>
          </cell>
          <cell r="K592">
            <v>0</v>
          </cell>
        </row>
        <row r="593">
          <cell r="B593" t="str">
            <v xml:space="preserve"> 7201-00-011</v>
          </cell>
          <cell r="C593" t="str">
            <v>Biaya Bahan Bakar &amp; Minyak</v>
          </cell>
          <cell r="D593">
            <v>0</v>
          </cell>
          <cell r="E593">
            <v>0</v>
          </cell>
          <cell r="F593">
            <v>0</v>
          </cell>
          <cell r="G593">
            <v>0</v>
          </cell>
          <cell r="H593">
            <v>0</v>
          </cell>
          <cell r="I593">
            <v>0</v>
          </cell>
          <cell r="J593">
            <v>0</v>
          </cell>
          <cell r="K593">
            <v>0</v>
          </cell>
        </row>
        <row r="594">
          <cell r="B594" t="str">
            <v xml:space="preserve"> 7201-00-012</v>
          </cell>
          <cell r="C594" t="str">
            <v>Biaya Perbaikan &amp; Pemeliharaan</v>
          </cell>
          <cell r="D594">
            <v>0</v>
          </cell>
          <cell r="E594">
            <v>0</v>
          </cell>
          <cell r="F594">
            <v>0</v>
          </cell>
          <cell r="G594">
            <v>0</v>
          </cell>
          <cell r="H594">
            <v>0</v>
          </cell>
          <cell r="I594">
            <v>0</v>
          </cell>
          <cell r="J594">
            <v>0</v>
          </cell>
          <cell r="K594">
            <v>0</v>
          </cell>
        </row>
        <row r="595">
          <cell r="B595" t="str">
            <v xml:space="preserve"> 7201-00-013</v>
          </cell>
          <cell r="C595" t="str">
            <v>Biaya Pajak &amp; Asuransi</v>
          </cell>
          <cell r="D595">
            <v>0</v>
          </cell>
          <cell r="E595">
            <v>0</v>
          </cell>
          <cell r="F595">
            <v>0</v>
          </cell>
          <cell r="G595">
            <v>0</v>
          </cell>
          <cell r="H595">
            <v>0</v>
          </cell>
          <cell r="I595">
            <v>0</v>
          </cell>
          <cell r="J595">
            <v>0</v>
          </cell>
          <cell r="K595">
            <v>0</v>
          </cell>
        </row>
        <row r="596">
          <cell r="B596" t="str">
            <v xml:space="preserve"> 7201-00-014</v>
          </cell>
          <cell r="C596" t="str">
            <v>Biaya Ban</v>
          </cell>
          <cell r="D596">
            <v>0</v>
          </cell>
          <cell r="E596">
            <v>0</v>
          </cell>
          <cell r="F596">
            <v>0</v>
          </cell>
          <cell r="G596">
            <v>0</v>
          </cell>
          <cell r="H596">
            <v>0</v>
          </cell>
          <cell r="I596">
            <v>0</v>
          </cell>
          <cell r="J596">
            <v>0</v>
          </cell>
          <cell r="K596">
            <v>0</v>
          </cell>
        </row>
        <row r="597">
          <cell r="B597" t="str">
            <v xml:space="preserve"> 7201-00-015</v>
          </cell>
          <cell r="C597" t="str">
            <v>Biaya Mobil KB 9706 V Lain-Lain</v>
          </cell>
          <cell r="D597">
            <v>0</v>
          </cell>
          <cell r="E597">
            <v>0</v>
          </cell>
          <cell r="F597">
            <v>0</v>
          </cell>
          <cell r="G597">
            <v>0</v>
          </cell>
          <cell r="H597">
            <v>0</v>
          </cell>
          <cell r="I597">
            <v>0</v>
          </cell>
          <cell r="J597">
            <v>0</v>
          </cell>
          <cell r="K597">
            <v>0</v>
          </cell>
        </row>
        <row r="598">
          <cell r="B598" t="str">
            <v xml:space="preserve"> 7201-00-016</v>
          </cell>
          <cell r="C598" t="str">
            <v>Biaya Penyusutan</v>
          </cell>
          <cell r="D598">
            <v>0</v>
          </cell>
          <cell r="E598">
            <v>0</v>
          </cell>
          <cell r="F598">
            <v>0</v>
          </cell>
          <cell r="G598">
            <v>0</v>
          </cell>
          <cell r="H598">
            <v>0</v>
          </cell>
          <cell r="I598">
            <v>0</v>
          </cell>
          <cell r="J598">
            <v>0</v>
          </cell>
          <cell r="K598">
            <v>0</v>
          </cell>
        </row>
        <row r="599">
          <cell r="B599" t="str">
            <v xml:space="preserve"> 7201-00-017</v>
          </cell>
          <cell r="C599" t="str">
            <v>Nilai Pembebanan KB 9706 V</v>
          </cell>
          <cell r="D599">
            <v>0</v>
          </cell>
          <cell r="E599">
            <v>0</v>
          </cell>
          <cell r="F599">
            <v>0</v>
          </cell>
          <cell r="G599">
            <v>0</v>
          </cell>
          <cell r="H599">
            <v>0</v>
          </cell>
          <cell r="I599">
            <v>0</v>
          </cell>
          <cell r="J599">
            <v>0</v>
          </cell>
          <cell r="K599">
            <v>0</v>
          </cell>
        </row>
        <row r="600">
          <cell r="B600" t="str">
            <v xml:space="preserve"> 7202-00-010</v>
          </cell>
          <cell r="C600" t="str">
            <v>Biaya Gaji Supir</v>
          </cell>
          <cell r="D600">
            <v>0</v>
          </cell>
          <cell r="E600">
            <v>0</v>
          </cell>
          <cell r="F600">
            <v>0</v>
          </cell>
          <cell r="G600">
            <v>0</v>
          </cell>
          <cell r="H600">
            <v>0</v>
          </cell>
          <cell r="I600">
            <v>0</v>
          </cell>
          <cell r="J600">
            <v>0</v>
          </cell>
          <cell r="K600">
            <v>0</v>
          </cell>
        </row>
        <row r="601">
          <cell r="B601" t="str">
            <v xml:space="preserve"> 7202-00-011</v>
          </cell>
          <cell r="C601" t="str">
            <v>Biaya Bahan Bakar &amp; Minyak</v>
          </cell>
          <cell r="D601">
            <v>0</v>
          </cell>
          <cell r="E601">
            <v>0</v>
          </cell>
          <cell r="F601">
            <v>0</v>
          </cell>
          <cell r="G601">
            <v>0</v>
          </cell>
          <cell r="H601">
            <v>0</v>
          </cell>
          <cell r="I601">
            <v>0</v>
          </cell>
          <cell r="J601">
            <v>0</v>
          </cell>
          <cell r="K601">
            <v>0</v>
          </cell>
        </row>
        <row r="602">
          <cell r="B602" t="str">
            <v xml:space="preserve"> 7202-00-012</v>
          </cell>
          <cell r="C602" t="str">
            <v>Biaya Perbaikan &amp; Pemeliharaan</v>
          </cell>
          <cell r="D602">
            <v>0</v>
          </cell>
          <cell r="E602">
            <v>0</v>
          </cell>
          <cell r="F602">
            <v>0</v>
          </cell>
          <cell r="G602">
            <v>0</v>
          </cell>
          <cell r="H602">
            <v>0</v>
          </cell>
          <cell r="I602">
            <v>0</v>
          </cell>
          <cell r="J602">
            <v>0</v>
          </cell>
          <cell r="K602">
            <v>0</v>
          </cell>
        </row>
        <row r="603">
          <cell r="B603" t="str">
            <v xml:space="preserve"> 7202-00-013</v>
          </cell>
          <cell r="C603" t="str">
            <v>Biaya Pajak &amp; Asuransi</v>
          </cell>
          <cell r="D603">
            <v>0</v>
          </cell>
          <cell r="E603">
            <v>0</v>
          </cell>
          <cell r="F603">
            <v>0</v>
          </cell>
          <cell r="G603">
            <v>0</v>
          </cell>
          <cell r="H603">
            <v>0</v>
          </cell>
          <cell r="I603">
            <v>0</v>
          </cell>
          <cell r="J603">
            <v>0</v>
          </cell>
          <cell r="K603">
            <v>0</v>
          </cell>
        </row>
        <row r="604">
          <cell r="B604" t="str">
            <v xml:space="preserve"> 7202-00-014</v>
          </cell>
          <cell r="C604" t="str">
            <v>Biaya Ban</v>
          </cell>
          <cell r="D604">
            <v>0</v>
          </cell>
          <cell r="E604">
            <v>0</v>
          </cell>
          <cell r="F604">
            <v>0</v>
          </cell>
          <cell r="G604">
            <v>0</v>
          </cell>
          <cell r="H604">
            <v>0</v>
          </cell>
          <cell r="I604">
            <v>0</v>
          </cell>
          <cell r="J604">
            <v>0</v>
          </cell>
          <cell r="K604">
            <v>0</v>
          </cell>
        </row>
        <row r="605">
          <cell r="B605" t="str">
            <v xml:space="preserve"> 7202-00-015</v>
          </cell>
          <cell r="C605" t="str">
            <v>Biaya Mobil KB 9707 V Lain-Lain</v>
          </cell>
          <cell r="D605">
            <v>0</v>
          </cell>
          <cell r="E605">
            <v>0</v>
          </cell>
          <cell r="F605">
            <v>0</v>
          </cell>
          <cell r="G605">
            <v>0</v>
          </cell>
          <cell r="H605">
            <v>0</v>
          </cell>
          <cell r="I605">
            <v>0</v>
          </cell>
          <cell r="J605">
            <v>0</v>
          </cell>
          <cell r="K605">
            <v>0</v>
          </cell>
        </row>
        <row r="606">
          <cell r="B606" t="str">
            <v xml:space="preserve"> 7202-00-016</v>
          </cell>
          <cell r="C606" t="str">
            <v>Biaya Penyusutan</v>
          </cell>
          <cell r="D606">
            <v>0</v>
          </cell>
          <cell r="E606">
            <v>0</v>
          </cell>
          <cell r="F606">
            <v>0</v>
          </cell>
          <cell r="G606">
            <v>0</v>
          </cell>
          <cell r="H606">
            <v>0</v>
          </cell>
          <cell r="I606">
            <v>0</v>
          </cell>
          <cell r="J606">
            <v>0</v>
          </cell>
          <cell r="K606">
            <v>0</v>
          </cell>
        </row>
        <row r="607">
          <cell r="B607" t="str">
            <v xml:space="preserve"> 7202-00-017</v>
          </cell>
          <cell r="C607" t="str">
            <v>Nilai Pembebanan KB 9707 V</v>
          </cell>
          <cell r="D607">
            <v>0</v>
          </cell>
          <cell r="E607">
            <v>0</v>
          </cell>
          <cell r="F607">
            <v>0</v>
          </cell>
          <cell r="G607">
            <v>0</v>
          </cell>
          <cell r="H607">
            <v>0</v>
          </cell>
          <cell r="I607">
            <v>0</v>
          </cell>
          <cell r="J607">
            <v>0</v>
          </cell>
          <cell r="K607">
            <v>0</v>
          </cell>
        </row>
        <row r="608">
          <cell r="B608" t="str">
            <v xml:space="preserve"> 7203-00-010</v>
          </cell>
          <cell r="C608" t="str">
            <v>Biaya Gaji Supir</v>
          </cell>
          <cell r="D608">
            <v>0</v>
          </cell>
          <cell r="E608">
            <v>0</v>
          </cell>
          <cell r="F608">
            <v>0</v>
          </cell>
          <cell r="G608">
            <v>0</v>
          </cell>
          <cell r="H608">
            <v>0</v>
          </cell>
          <cell r="I608">
            <v>0</v>
          </cell>
          <cell r="J608">
            <v>0</v>
          </cell>
          <cell r="K608">
            <v>0</v>
          </cell>
        </row>
        <row r="609">
          <cell r="B609" t="str">
            <v xml:space="preserve"> 7203-00-011</v>
          </cell>
          <cell r="C609" t="str">
            <v>Biaya Bahan Bakar &amp; Minyak</v>
          </cell>
          <cell r="D609">
            <v>0</v>
          </cell>
          <cell r="E609">
            <v>0</v>
          </cell>
          <cell r="F609">
            <v>0</v>
          </cell>
          <cell r="G609">
            <v>0</v>
          </cell>
          <cell r="H609">
            <v>0</v>
          </cell>
          <cell r="I609">
            <v>0</v>
          </cell>
          <cell r="J609">
            <v>0</v>
          </cell>
          <cell r="K609">
            <v>0</v>
          </cell>
        </row>
        <row r="610">
          <cell r="B610" t="str">
            <v xml:space="preserve"> 7203-00-012</v>
          </cell>
          <cell r="C610" t="str">
            <v>Biaya Perbaikan &amp; Perawatan</v>
          </cell>
          <cell r="D610">
            <v>0</v>
          </cell>
          <cell r="E610">
            <v>0</v>
          </cell>
          <cell r="F610">
            <v>0</v>
          </cell>
          <cell r="G610">
            <v>0</v>
          </cell>
          <cell r="H610">
            <v>0</v>
          </cell>
          <cell r="I610">
            <v>0</v>
          </cell>
          <cell r="J610">
            <v>0</v>
          </cell>
          <cell r="K610">
            <v>0</v>
          </cell>
        </row>
        <row r="611">
          <cell r="B611" t="str">
            <v xml:space="preserve"> 7203-00-013</v>
          </cell>
          <cell r="C611" t="str">
            <v>Biaya Pajak &amp; Asuransi</v>
          </cell>
          <cell r="D611">
            <v>0</v>
          </cell>
          <cell r="E611">
            <v>0</v>
          </cell>
          <cell r="F611">
            <v>0</v>
          </cell>
          <cell r="G611">
            <v>0</v>
          </cell>
          <cell r="H611">
            <v>0</v>
          </cell>
          <cell r="I611">
            <v>0</v>
          </cell>
          <cell r="J611">
            <v>0</v>
          </cell>
          <cell r="K611">
            <v>0</v>
          </cell>
        </row>
        <row r="612">
          <cell r="B612" t="str">
            <v xml:space="preserve"> 7203-00-014</v>
          </cell>
          <cell r="C612" t="str">
            <v>Biaya Ban</v>
          </cell>
          <cell r="D612">
            <v>0</v>
          </cell>
          <cell r="E612">
            <v>0</v>
          </cell>
          <cell r="F612">
            <v>0</v>
          </cell>
          <cell r="G612">
            <v>0</v>
          </cell>
          <cell r="H612">
            <v>0</v>
          </cell>
          <cell r="I612">
            <v>0</v>
          </cell>
          <cell r="J612">
            <v>0</v>
          </cell>
          <cell r="K612">
            <v>0</v>
          </cell>
        </row>
        <row r="613">
          <cell r="B613" t="str">
            <v xml:space="preserve"> 7203-00-015</v>
          </cell>
          <cell r="C613" t="str">
            <v>Biaya Mobil KB 9716 V Lain-Lain</v>
          </cell>
          <cell r="D613">
            <v>0</v>
          </cell>
          <cell r="E613">
            <v>0</v>
          </cell>
          <cell r="F613">
            <v>0</v>
          </cell>
          <cell r="G613">
            <v>0</v>
          </cell>
          <cell r="H613">
            <v>0</v>
          </cell>
          <cell r="I613">
            <v>0</v>
          </cell>
          <cell r="J613">
            <v>0</v>
          </cell>
          <cell r="K613">
            <v>0</v>
          </cell>
        </row>
        <row r="614">
          <cell r="B614" t="str">
            <v xml:space="preserve"> 7203-00-016</v>
          </cell>
          <cell r="C614" t="str">
            <v>Biaya Penyusutan</v>
          </cell>
          <cell r="D614">
            <v>0</v>
          </cell>
          <cell r="E614">
            <v>0</v>
          </cell>
          <cell r="F614">
            <v>0</v>
          </cell>
          <cell r="G614">
            <v>0</v>
          </cell>
          <cell r="H614">
            <v>0</v>
          </cell>
          <cell r="I614">
            <v>0</v>
          </cell>
          <cell r="J614">
            <v>0</v>
          </cell>
          <cell r="K614">
            <v>0</v>
          </cell>
        </row>
        <row r="615">
          <cell r="B615" t="str">
            <v xml:space="preserve"> 7203-00-017</v>
          </cell>
          <cell r="C615" t="str">
            <v>Nilai Pembebanan KB 9716 V</v>
          </cell>
          <cell r="D615">
            <v>0</v>
          </cell>
          <cell r="E615">
            <v>0</v>
          </cell>
          <cell r="F615">
            <v>0</v>
          </cell>
          <cell r="G615">
            <v>0</v>
          </cell>
          <cell r="H615">
            <v>0</v>
          </cell>
          <cell r="I615">
            <v>0</v>
          </cell>
          <cell r="J615">
            <v>0</v>
          </cell>
          <cell r="K615">
            <v>0</v>
          </cell>
        </row>
        <row r="616">
          <cell r="B616" t="str">
            <v xml:space="preserve"> 7204-00-010</v>
          </cell>
          <cell r="C616" t="str">
            <v>Biaya Gaji Supir</v>
          </cell>
          <cell r="D616">
            <v>0</v>
          </cell>
          <cell r="E616">
            <v>0</v>
          </cell>
          <cell r="F616">
            <v>0</v>
          </cell>
          <cell r="G616">
            <v>0</v>
          </cell>
          <cell r="H616">
            <v>0</v>
          </cell>
          <cell r="I616">
            <v>0</v>
          </cell>
          <cell r="J616">
            <v>0</v>
          </cell>
          <cell r="K616">
            <v>0</v>
          </cell>
        </row>
        <row r="617">
          <cell r="B617" t="str">
            <v xml:space="preserve"> 7204-00-011</v>
          </cell>
          <cell r="C617" t="str">
            <v>Biaya Bahan Bakar &amp; Minyak</v>
          </cell>
          <cell r="D617">
            <v>0</v>
          </cell>
          <cell r="E617">
            <v>0</v>
          </cell>
          <cell r="F617">
            <v>0</v>
          </cell>
          <cell r="G617">
            <v>0</v>
          </cell>
          <cell r="H617">
            <v>0</v>
          </cell>
          <cell r="I617">
            <v>0</v>
          </cell>
          <cell r="J617">
            <v>0</v>
          </cell>
          <cell r="K617">
            <v>0</v>
          </cell>
        </row>
        <row r="618">
          <cell r="B618" t="str">
            <v xml:space="preserve"> 7204-00-012</v>
          </cell>
          <cell r="C618" t="str">
            <v>Biaya Perbaikan &amp; Perawatan</v>
          </cell>
          <cell r="D618">
            <v>0</v>
          </cell>
          <cell r="E618">
            <v>0</v>
          </cell>
          <cell r="F618">
            <v>0</v>
          </cell>
          <cell r="G618">
            <v>0</v>
          </cell>
          <cell r="H618">
            <v>0</v>
          </cell>
          <cell r="I618">
            <v>0</v>
          </cell>
          <cell r="J618">
            <v>0</v>
          </cell>
          <cell r="K618">
            <v>0</v>
          </cell>
        </row>
        <row r="619">
          <cell r="B619" t="str">
            <v xml:space="preserve"> 7204-00-013</v>
          </cell>
          <cell r="C619" t="str">
            <v>Biaya Pajak &amp; Asuransi</v>
          </cell>
          <cell r="D619">
            <v>0</v>
          </cell>
          <cell r="E619">
            <v>0</v>
          </cell>
          <cell r="F619">
            <v>0</v>
          </cell>
          <cell r="G619">
            <v>0</v>
          </cell>
          <cell r="H619">
            <v>0</v>
          </cell>
          <cell r="I619">
            <v>0</v>
          </cell>
          <cell r="J619">
            <v>0</v>
          </cell>
          <cell r="K619">
            <v>0</v>
          </cell>
        </row>
        <row r="620">
          <cell r="B620" t="str">
            <v xml:space="preserve"> 7204-00-014</v>
          </cell>
          <cell r="C620" t="str">
            <v>Biaya Ban</v>
          </cell>
          <cell r="D620">
            <v>0</v>
          </cell>
          <cell r="E620">
            <v>0</v>
          </cell>
          <cell r="F620">
            <v>0</v>
          </cell>
          <cell r="G620">
            <v>0</v>
          </cell>
          <cell r="H620">
            <v>0</v>
          </cell>
          <cell r="I620">
            <v>0</v>
          </cell>
          <cell r="J620">
            <v>0</v>
          </cell>
          <cell r="K620">
            <v>0</v>
          </cell>
        </row>
        <row r="621">
          <cell r="B621" t="str">
            <v xml:space="preserve"> 7204-00-015</v>
          </cell>
          <cell r="C621" t="str">
            <v>Biaya Mobil Lain-Lain KB 9823 V</v>
          </cell>
          <cell r="D621">
            <v>0</v>
          </cell>
          <cell r="E621">
            <v>0</v>
          </cell>
          <cell r="F621">
            <v>0</v>
          </cell>
          <cell r="G621">
            <v>0</v>
          </cell>
          <cell r="H621">
            <v>0</v>
          </cell>
          <cell r="I621">
            <v>0</v>
          </cell>
          <cell r="J621">
            <v>0</v>
          </cell>
          <cell r="K621">
            <v>0</v>
          </cell>
        </row>
        <row r="622">
          <cell r="B622" t="str">
            <v xml:space="preserve"> 7204-00-016</v>
          </cell>
          <cell r="C622" t="str">
            <v>Biaya Penyusutan</v>
          </cell>
          <cell r="D622">
            <v>0</v>
          </cell>
          <cell r="E622">
            <v>0</v>
          </cell>
          <cell r="F622">
            <v>0</v>
          </cell>
          <cell r="G622">
            <v>0</v>
          </cell>
          <cell r="H622">
            <v>0</v>
          </cell>
          <cell r="I622">
            <v>0</v>
          </cell>
          <cell r="J622">
            <v>0</v>
          </cell>
          <cell r="K622">
            <v>0</v>
          </cell>
        </row>
        <row r="623">
          <cell r="B623" t="str">
            <v xml:space="preserve"> 7204-00-017</v>
          </cell>
          <cell r="C623" t="str">
            <v>Nilai Pembebanan KB 9823 V</v>
          </cell>
          <cell r="D623">
            <v>0</v>
          </cell>
          <cell r="E623">
            <v>0</v>
          </cell>
          <cell r="F623">
            <v>0</v>
          </cell>
          <cell r="G623">
            <v>0</v>
          </cell>
          <cell r="H623">
            <v>0</v>
          </cell>
          <cell r="I623">
            <v>0</v>
          </cell>
          <cell r="J623">
            <v>0</v>
          </cell>
          <cell r="K623">
            <v>0</v>
          </cell>
        </row>
        <row r="624">
          <cell r="B624" t="str">
            <v xml:space="preserve"> 7205-00-010</v>
          </cell>
          <cell r="C624" t="str">
            <v>Biaya Gaji Supir</v>
          </cell>
          <cell r="D624">
            <v>0</v>
          </cell>
          <cell r="E624">
            <v>0</v>
          </cell>
          <cell r="F624">
            <v>0</v>
          </cell>
          <cell r="G624">
            <v>0</v>
          </cell>
          <cell r="H624">
            <v>0</v>
          </cell>
          <cell r="I624">
            <v>0</v>
          </cell>
          <cell r="J624">
            <v>0</v>
          </cell>
          <cell r="K624">
            <v>0</v>
          </cell>
        </row>
        <row r="625">
          <cell r="B625" t="str">
            <v xml:space="preserve"> 7205-00-011</v>
          </cell>
          <cell r="C625" t="str">
            <v>Biaya Bahan Bakar &amp; Minyak</v>
          </cell>
          <cell r="D625">
            <v>0</v>
          </cell>
          <cell r="E625">
            <v>0</v>
          </cell>
          <cell r="F625">
            <v>0</v>
          </cell>
          <cell r="G625">
            <v>0</v>
          </cell>
          <cell r="H625">
            <v>0</v>
          </cell>
          <cell r="I625">
            <v>0</v>
          </cell>
          <cell r="J625">
            <v>0</v>
          </cell>
          <cell r="K625">
            <v>0</v>
          </cell>
        </row>
        <row r="626">
          <cell r="B626" t="str">
            <v xml:space="preserve"> 7205-00-012</v>
          </cell>
          <cell r="C626" t="str">
            <v>Biaya Perbaikan &amp; Perawatan</v>
          </cell>
          <cell r="D626">
            <v>0</v>
          </cell>
          <cell r="E626">
            <v>0</v>
          </cell>
          <cell r="F626">
            <v>0</v>
          </cell>
          <cell r="G626">
            <v>0</v>
          </cell>
          <cell r="H626">
            <v>0</v>
          </cell>
          <cell r="I626">
            <v>0</v>
          </cell>
          <cell r="J626">
            <v>0</v>
          </cell>
          <cell r="K626">
            <v>0</v>
          </cell>
        </row>
        <row r="627">
          <cell r="B627" t="str">
            <v xml:space="preserve"> 7205-00-013</v>
          </cell>
          <cell r="C627" t="str">
            <v>Biaya Pajak &amp; Asuransi</v>
          </cell>
          <cell r="D627">
            <v>0</v>
          </cell>
          <cell r="E627">
            <v>0</v>
          </cell>
          <cell r="F627">
            <v>0</v>
          </cell>
          <cell r="G627">
            <v>0</v>
          </cell>
          <cell r="H627">
            <v>0</v>
          </cell>
          <cell r="I627">
            <v>0</v>
          </cell>
          <cell r="J627">
            <v>0</v>
          </cell>
          <cell r="K627">
            <v>0</v>
          </cell>
        </row>
        <row r="628">
          <cell r="B628" t="str">
            <v xml:space="preserve"> 7205-00-014</v>
          </cell>
          <cell r="C628" t="str">
            <v>Biaya Ban</v>
          </cell>
          <cell r="D628">
            <v>0</v>
          </cell>
          <cell r="E628">
            <v>0</v>
          </cell>
          <cell r="F628">
            <v>0</v>
          </cell>
          <cell r="G628">
            <v>0</v>
          </cell>
          <cell r="H628">
            <v>0</v>
          </cell>
          <cell r="I628">
            <v>0</v>
          </cell>
          <cell r="J628">
            <v>0</v>
          </cell>
          <cell r="K628">
            <v>0</v>
          </cell>
        </row>
        <row r="629">
          <cell r="B629" t="str">
            <v xml:space="preserve"> 7205-00-015</v>
          </cell>
          <cell r="C629" t="str">
            <v>Biaya Mobil Lain-Lain KB 9824 V</v>
          </cell>
          <cell r="D629">
            <v>0</v>
          </cell>
          <cell r="E629">
            <v>0</v>
          </cell>
          <cell r="F629">
            <v>0</v>
          </cell>
          <cell r="G629">
            <v>0</v>
          </cell>
          <cell r="H629">
            <v>0</v>
          </cell>
          <cell r="I629">
            <v>0</v>
          </cell>
          <cell r="J629">
            <v>0</v>
          </cell>
          <cell r="K629">
            <v>0</v>
          </cell>
        </row>
        <row r="630">
          <cell r="B630" t="str">
            <v xml:space="preserve"> 7205-00-016</v>
          </cell>
          <cell r="C630" t="str">
            <v>Biaya Penyusutan</v>
          </cell>
          <cell r="D630">
            <v>0</v>
          </cell>
          <cell r="E630">
            <v>0</v>
          </cell>
          <cell r="F630">
            <v>0</v>
          </cell>
          <cell r="G630">
            <v>0</v>
          </cell>
          <cell r="H630">
            <v>0</v>
          </cell>
          <cell r="I630">
            <v>0</v>
          </cell>
          <cell r="J630">
            <v>0</v>
          </cell>
          <cell r="K630">
            <v>0</v>
          </cell>
        </row>
        <row r="631">
          <cell r="B631" t="str">
            <v xml:space="preserve"> 7205-00-017</v>
          </cell>
          <cell r="C631" t="str">
            <v>Nilai Pembebanan KB 9824 V</v>
          </cell>
          <cell r="D631">
            <v>0</v>
          </cell>
          <cell r="E631">
            <v>0</v>
          </cell>
          <cell r="F631">
            <v>0</v>
          </cell>
          <cell r="G631">
            <v>0</v>
          </cell>
          <cell r="H631">
            <v>0</v>
          </cell>
          <cell r="I631">
            <v>0</v>
          </cell>
          <cell r="J631">
            <v>0</v>
          </cell>
          <cell r="K631">
            <v>0</v>
          </cell>
        </row>
        <row r="632">
          <cell r="B632" t="str">
            <v xml:space="preserve"> 7206-00-010</v>
          </cell>
          <cell r="C632" t="str">
            <v>Biaya Gaji Supir</v>
          </cell>
          <cell r="D632">
            <v>0</v>
          </cell>
          <cell r="E632">
            <v>0</v>
          </cell>
          <cell r="F632">
            <v>0</v>
          </cell>
          <cell r="G632">
            <v>0</v>
          </cell>
          <cell r="H632">
            <v>0</v>
          </cell>
          <cell r="I632">
            <v>0</v>
          </cell>
          <cell r="J632">
            <v>0</v>
          </cell>
          <cell r="K632">
            <v>0</v>
          </cell>
        </row>
        <row r="633">
          <cell r="B633" t="str">
            <v xml:space="preserve"> 7206-00-011</v>
          </cell>
          <cell r="C633" t="str">
            <v>Biaya Bahan Bakar &amp; Minyak</v>
          </cell>
          <cell r="D633">
            <v>0</v>
          </cell>
          <cell r="E633">
            <v>0</v>
          </cell>
          <cell r="F633">
            <v>0</v>
          </cell>
          <cell r="G633">
            <v>0</v>
          </cell>
          <cell r="H633">
            <v>0</v>
          </cell>
          <cell r="I633">
            <v>0</v>
          </cell>
          <cell r="J633">
            <v>0</v>
          </cell>
          <cell r="K633">
            <v>0</v>
          </cell>
        </row>
        <row r="634">
          <cell r="B634" t="str">
            <v xml:space="preserve"> 7206-00-012</v>
          </cell>
          <cell r="C634" t="str">
            <v>Biaya Perbaikan &amp; Perawatan</v>
          </cell>
          <cell r="D634">
            <v>0</v>
          </cell>
          <cell r="E634">
            <v>0</v>
          </cell>
          <cell r="F634">
            <v>0</v>
          </cell>
          <cell r="G634">
            <v>0</v>
          </cell>
          <cell r="H634">
            <v>0</v>
          </cell>
          <cell r="I634">
            <v>0</v>
          </cell>
          <cell r="J634">
            <v>0</v>
          </cell>
          <cell r="K634">
            <v>0</v>
          </cell>
        </row>
        <row r="635">
          <cell r="B635" t="str">
            <v xml:space="preserve"> 7206-00-013</v>
          </cell>
          <cell r="C635" t="str">
            <v>Biaya Pajak &amp; Asuransi</v>
          </cell>
          <cell r="D635">
            <v>0</v>
          </cell>
          <cell r="E635">
            <v>0</v>
          </cell>
          <cell r="F635">
            <v>0</v>
          </cell>
          <cell r="G635">
            <v>0</v>
          </cell>
          <cell r="H635">
            <v>0</v>
          </cell>
          <cell r="I635">
            <v>0</v>
          </cell>
          <cell r="J635">
            <v>0</v>
          </cell>
          <cell r="K635">
            <v>0</v>
          </cell>
        </row>
        <row r="636">
          <cell r="B636" t="str">
            <v xml:space="preserve"> 7206-00-014</v>
          </cell>
          <cell r="C636" t="str">
            <v>Biaya Ban</v>
          </cell>
          <cell r="D636">
            <v>0</v>
          </cell>
          <cell r="E636">
            <v>0</v>
          </cell>
          <cell r="F636">
            <v>0</v>
          </cell>
          <cell r="G636">
            <v>0</v>
          </cell>
          <cell r="H636">
            <v>0</v>
          </cell>
          <cell r="I636">
            <v>0</v>
          </cell>
          <cell r="J636">
            <v>0</v>
          </cell>
          <cell r="K636">
            <v>0</v>
          </cell>
        </row>
        <row r="637">
          <cell r="B637" t="str">
            <v xml:space="preserve"> 7206-00-015</v>
          </cell>
          <cell r="C637" t="str">
            <v>Biaya Mobil Lain -lain KB 8960 V</v>
          </cell>
          <cell r="D637">
            <v>0</v>
          </cell>
          <cell r="E637">
            <v>0</v>
          </cell>
          <cell r="F637">
            <v>0</v>
          </cell>
          <cell r="G637">
            <v>0</v>
          </cell>
          <cell r="H637">
            <v>0</v>
          </cell>
          <cell r="I637">
            <v>0</v>
          </cell>
          <cell r="J637">
            <v>0</v>
          </cell>
          <cell r="K637">
            <v>0</v>
          </cell>
        </row>
        <row r="638">
          <cell r="B638" t="str">
            <v xml:space="preserve"> 7206-00-016</v>
          </cell>
          <cell r="C638" t="str">
            <v>Biaya Penyusutan</v>
          </cell>
          <cell r="D638">
            <v>0</v>
          </cell>
          <cell r="E638">
            <v>0</v>
          </cell>
          <cell r="F638">
            <v>0</v>
          </cell>
          <cell r="G638">
            <v>0</v>
          </cell>
          <cell r="H638">
            <v>0</v>
          </cell>
          <cell r="I638">
            <v>0</v>
          </cell>
          <cell r="J638">
            <v>0</v>
          </cell>
          <cell r="K638">
            <v>0</v>
          </cell>
        </row>
        <row r="639">
          <cell r="B639" t="str">
            <v xml:space="preserve"> 7206-00-017</v>
          </cell>
          <cell r="C639" t="str">
            <v>Nilai Pembebanan KB 8960 V</v>
          </cell>
          <cell r="D639">
            <v>0</v>
          </cell>
          <cell r="E639">
            <v>0</v>
          </cell>
          <cell r="F639">
            <v>0</v>
          </cell>
          <cell r="G639">
            <v>0</v>
          </cell>
          <cell r="H639">
            <v>0</v>
          </cell>
          <cell r="I639">
            <v>0</v>
          </cell>
          <cell r="J639">
            <v>0</v>
          </cell>
          <cell r="K639">
            <v>0</v>
          </cell>
        </row>
        <row r="640">
          <cell r="B640" t="str">
            <v xml:space="preserve"> 7207-00-010</v>
          </cell>
          <cell r="C640" t="str">
            <v>Biaya Gaji Supir</v>
          </cell>
          <cell r="D640">
            <v>0</v>
          </cell>
          <cell r="E640">
            <v>0</v>
          </cell>
          <cell r="F640">
            <v>0</v>
          </cell>
          <cell r="G640">
            <v>0</v>
          </cell>
          <cell r="H640">
            <v>0</v>
          </cell>
          <cell r="I640">
            <v>0</v>
          </cell>
          <cell r="J640">
            <v>0</v>
          </cell>
          <cell r="K640">
            <v>0</v>
          </cell>
        </row>
        <row r="641">
          <cell r="B641" t="str">
            <v xml:space="preserve"> 7207-00-011</v>
          </cell>
          <cell r="C641" t="str">
            <v>Biaya Bahan Bakar &amp; Minyak</v>
          </cell>
          <cell r="D641">
            <v>0</v>
          </cell>
          <cell r="E641">
            <v>0</v>
          </cell>
          <cell r="F641">
            <v>0</v>
          </cell>
          <cell r="G641">
            <v>0</v>
          </cell>
          <cell r="H641">
            <v>0</v>
          </cell>
          <cell r="I641">
            <v>0</v>
          </cell>
          <cell r="J641">
            <v>0</v>
          </cell>
          <cell r="K641">
            <v>0</v>
          </cell>
        </row>
        <row r="642">
          <cell r="B642" t="str">
            <v xml:space="preserve"> 7207-00-012</v>
          </cell>
          <cell r="C642" t="str">
            <v>Biaya Perbaikan &amp; Pemeliharaan</v>
          </cell>
          <cell r="D642">
            <v>0</v>
          </cell>
          <cell r="E642">
            <v>0</v>
          </cell>
          <cell r="F642">
            <v>0</v>
          </cell>
          <cell r="G642">
            <v>0</v>
          </cell>
          <cell r="H642">
            <v>0</v>
          </cell>
          <cell r="I642">
            <v>0</v>
          </cell>
          <cell r="J642">
            <v>0</v>
          </cell>
          <cell r="K642">
            <v>0</v>
          </cell>
        </row>
        <row r="643">
          <cell r="B643" t="str">
            <v xml:space="preserve"> 7207-00-013</v>
          </cell>
          <cell r="C643" t="str">
            <v>Biaya Pajak &amp; Asuransi</v>
          </cell>
          <cell r="D643">
            <v>0</v>
          </cell>
          <cell r="E643">
            <v>0</v>
          </cell>
          <cell r="F643">
            <v>0</v>
          </cell>
          <cell r="G643">
            <v>0</v>
          </cell>
          <cell r="H643">
            <v>0</v>
          </cell>
          <cell r="I643">
            <v>0</v>
          </cell>
          <cell r="J643">
            <v>0</v>
          </cell>
          <cell r="K643">
            <v>0</v>
          </cell>
        </row>
        <row r="644">
          <cell r="B644" t="str">
            <v xml:space="preserve"> 7207-00-014</v>
          </cell>
          <cell r="C644" t="str">
            <v>Biaya Ban</v>
          </cell>
          <cell r="D644">
            <v>0</v>
          </cell>
          <cell r="E644">
            <v>0</v>
          </cell>
          <cell r="F644">
            <v>0</v>
          </cell>
          <cell r="G644">
            <v>0</v>
          </cell>
          <cell r="H644">
            <v>0</v>
          </cell>
          <cell r="I644">
            <v>0</v>
          </cell>
          <cell r="J644">
            <v>0</v>
          </cell>
          <cell r="K644">
            <v>0</v>
          </cell>
        </row>
        <row r="645">
          <cell r="B645" t="str">
            <v xml:space="preserve"> 7207-00-015</v>
          </cell>
          <cell r="C645" t="str">
            <v xml:space="preserve">Biaya Mobil Lain-lain KB </v>
          </cell>
          <cell r="D645">
            <v>0</v>
          </cell>
          <cell r="E645">
            <v>0</v>
          </cell>
          <cell r="F645">
            <v>0</v>
          </cell>
          <cell r="G645">
            <v>0</v>
          </cell>
          <cell r="H645">
            <v>0</v>
          </cell>
          <cell r="I645">
            <v>0</v>
          </cell>
          <cell r="J645">
            <v>0</v>
          </cell>
          <cell r="K645">
            <v>0</v>
          </cell>
        </row>
        <row r="646">
          <cell r="B646" t="str">
            <v xml:space="preserve"> 7207-00-016</v>
          </cell>
          <cell r="C646" t="str">
            <v>Biaya Penyusutan</v>
          </cell>
          <cell r="D646">
            <v>0</v>
          </cell>
          <cell r="E646">
            <v>0</v>
          </cell>
          <cell r="F646">
            <v>0</v>
          </cell>
          <cell r="G646">
            <v>0</v>
          </cell>
          <cell r="H646">
            <v>0</v>
          </cell>
          <cell r="I646">
            <v>0</v>
          </cell>
          <cell r="J646">
            <v>0</v>
          </cell>
          <cell r="K646">
            <v>0</v>
          </cell>
        </row>
        <row r="647">
          <cell r="B647" t="str">
            <v xml:space="preserve"> 7207-00-017</v>
          </cell>
          <cell r="C647" t="str">
            <v>Nilai Pembebanan KB 1211 XY</v>
          </cell>
          <cell r="D647">
            <v>0</v>
          </cell>
          <cell r="E647">
            <v>0</v>
          </cell>
          <cell r="F647">
            <v>0</v>
          </cell>
          <cell r="G647">
            <v>0</v>
          </cell>
          <cell r="H647">
            <v>0</v>
          </cell>
          <cell r="I647">
            <v>0</v>
          </cell>
          <cell r="J647">
            <v>0</v>
          </cell>
          <cell r="K647">
            <v>0</v>
          </cell>
        </row>
        <row r="648">
          <cell r="B648" t="str">
            <v xml:space="preserve"> 7208-00-010</v>
          </cell>
          <cell r="C648" t="str">
            <v>Biaya Gaji Supir</v>
          </cell>
          <cell r="D648">
            <v>0</v>
          </cell>
          <cell r="E648">
            <v>0</v>
          </cell>
          <cell r="F648">
            <v>0</v>
          </cell>
          <cell r="G648">
            <v>0</v>
          </cell>
          <cell r="H648">
            <v>0</v>
          </cell>
          <cell r="I648">
            <v>0</v>
          </cell>
          <cell r="J648">
            <v>0</v>
          </cell>
          <cell r="K648">
            <v>0</v>
          </cell>
        </row>
        <row r="649">
          <cell r="B649" t="str">
            <v xml:space="preserve"> 7208-00-011</v>
          </cell>
          <cell r="C649" t="str">
            <v>Biaya Bahan Bakar &amp; Minyak</v>
          </cell>
          <cell r="D649">
            <v>0</v>
          </cell>
          <cell r="E649">
            <v>0</v>
          </cell>
          <cell r="F649">
            <v>0</v>
          </cell>
          <cell r="G649">
            <v>0</v>
          </cell>
          <cell r="H649">
            <v>0</v>
          </cell>
          <cell r="I649">
            <v>0</v>
          </cell>
          <cell r="J649">
            <v>0</v>
          </cell>
          <cell r="K649">
            <v>0</v>
          </cell>
        </row>
        <row r="650">
          <cell r="B650" t="str">
            <v xml:space="preserve"> 7208-00-012</v>
          </cell>
          <cell r="C650" t="str">
            <v>Biaya Perbaikan &amp; Perawatan</v>
          </cell>
          <cell r="D650">
            <v>0</v>
          </cell>
          <cell r="E650">
            <v>0</v>
          </cell>
          <cell r="F650">
            <v>0</v>
          </cell>
          <cell r="G650">
            <v>0</v>
          </cell>
          <cell r="H650">
            <v>0</v>
          </cell>
          <cell r="I650">
            <v>0</v>
          </cell>
          <cell r="J650">
            <v>0</v>
          </cell>
          <cell r="K650">
            <v>0</v>
          </cell>
        </row>
        <row r="651">
          <cell r="B651" t="str">
            <v xml:space="preserve"> 7208-00-013</v>
          </cell>
          <cell r="C651" t="str">
            <v>Biaya Pajak &amp; Asuransi</v>
          </cell>
          <cell r="D651">
            <v>0</v>
          </cell>
          <cell r="E651">
            <v>0</v>
          </cell>
          <cell r="F651">
            <v>0</v>
          </cell>
          <cell r="G651">
            <v>0</v>
          </cell>
          <cell r="H651">
            <v>0</v>
          </cell>
          <cell r="I651">
            <v>0</v>
          </cell>
          <cell r="J651">
            <v>0</v>
          </cell>
          <cell r="K651">
            <v>0</v>
          </cell>
        </row>
        <row r="652">
          <cell r="B652" t="str">
            <v xml:space="preserve"> 7208-00-014</v>
          </cell>
          <cell r="C652" t="str">
            <v>Biaya Ban</v>
          </cell>
          <cell r="D652">
            <v>0</v>
          </cell>
          <cell r="E652">
            <v>0</v>
          </cell>
          <cell r="F652">
            <v>0</v>
          </cell>
          <cell r="G652">
            <v>0</v>
          </cell>
          <cell r="H652">
            <v>0</v>
          </cell>
          <cell r="I652">
            <v>0</v>
          </cell>
          <cell r="J652">
            <v>0</v>
          </cell>
          <cell r="K652">
            <v>0</v>
          </cell>
        </row>
        <row r="653">
          <cell r="B653" t="str">
            <v xml:space="preserve"> 7208-00-015</v>
          </cell>
          <cell r="C653" t="str">
            <v>Biaya Mobil Lain-lain KB 1212 XY</v>
          </cell>
          <cell r="D653">
            <v>0</v>
          </cell>
          <cell r="E653">
            <v>0</v>
          </cell>
          <cell r="F653">
            <v>0</v>
          </cell>
          <cell r="G653">
            <v>0</v>
          </cell>
          <cell r="H653">
            <v>0</v>
          </cell>
          <cell r="I653">
            <v>0</v>
          </cell>
          <cell r="J653">
            <v>0</v>
          </cell>
          <cell r="K653">
            <v>0</v>
          </cell>
        </row>
        <row r="654">
          <cell r="B654" t="str">
            <v xml:space="preserve"> 7208-00-016</v>
          </cell>
          <cell r="C654" t="str">
            <v>Biaya Penyusustan</v>
          </cell>
          <cell r="D654">
            <v>0</v>
          </cell>
          <cell r="E654">
            <v>0</v>
          </cell>
          <cell r="F654">
            <v>0</v>
          </cell>
          <cell r="G654">
            <v>0</v>
          </cell>
          <cell r="H654">
            <v>0</v>
          </cell>
          <cell r="I654">
            <v>0</v>
          </cell>
          <cell r="J654">
            <v>0</v>
          </cell>
          <cell r="K654">
            <v>0</v>
          </cell>
        </row>
        <row r="655">
          <cell r="B655" t="str">
            <v xml:space="preserve"> 7208-00-017</v>
          </cell>
          <cell r="C655" t="str">
            <v>Nilai Pembebanan KB 1212 XY</v>
          </cell>
          <cell r="D655">
            <v>0</v>
          </cell>
          <cell r="E655">
            <v>0</v>
          </cell>
          <cell r="F655">
            <v>0</v>
          </cell>
          <cell r="G655">
            <v>0</v>
          </cell>
          <cell r="H655">
            <v>0</v>
          </cell>
          <cell r="I655">
            <v>0</v>
          </cell>
          <cell r="J655">
            <v>0</v>
          </cell>
          <cell r="K655">
            <v>0</v>
          </cell>
        </row>
        <row r="656">
          <cell r="B656" t="str">
            <v xml:space="preserve"> 7250-00-010</v>
          </cell>
          <cell r="C656" t="str">
            <v>Biaya Bahan Bakar &amp; Minyak</v>
          </cell>
          <cell r="D656">
            <v>0</v>
          </cell>
          <cell r="E656">
            <v>0</v>
          </cell>
          <cell r="F656">
            <v>0</v>
          </cell>
          <cell r="G656">
            <v>0</v>
          </cell>
          <cell r="H656">
            <v>0</v>
          </cell>
          <cell r="I656">
            <v>0</v>
          </cell>
          <cell r="J656">
            <v>0</v>
          </cell>
          <cell r="K656">
            <v>0</v>
          </cell>
        </row>
        <row r="657">
          <cell r="B657" t="str">
            <v xml:space="preserve"> 7250-00-011</v>
          </cell>
          <cell r="C657" t="str">
            <v>Biaya Perbaikan &amp; Pemeliharaan</v>
          </cell>
          <cell r="D657">
            <v>0</v>
          </cell>
          <cell r="E657">
            <v>0</v>
          </cell>
          <cell r="F657">
            <v>0</v>
          </cell>
          <cell r="G657">
            <v>0</v>
          </cell>
          <cell r="H657">
            <v>0</v>
          </cell>
          <cell r="I657">
            <v>0</v>
          </cell>
          <cell r="J657">
            <v>0</v>
          </cell>
          <cell r="K657">
            <v>0</v>
          </cell>
        </row>
        <row r="658">
          <cell r="B658" t="str">
            <v xml:space="preserve"> 7250-00-012</v>
          </cell>
          <cell r="C658" t="str">
            <v>Biaya Pajak &amp; Asuransi</v>
          </cell>
          <cell r="D658">
            <v>0</v>
          </cell>
          <cell r="E658">
            <v>0</v>
          </cell>
          <cell r="F658">
            <v>0</v>
          </cell>
          <cell r="G658">
            <v>0</v>
          </cell>
          <cell r="H658">
            <v>0</v>
          </cell>
          <cell r="I658">
            <v>0</v>
          </cell>
          <cell r="J658">
            <v>0</v>
          </cell>
          <cell r="K658">
            <v>0</v>
          </cell>
        </row>
        <row r="659">
          <cell r="B659" t="str">
            <v xml:space="preserve"> 7250-00-013</v>
          </cell>
          <cell r="C659" t="str">
            <v>Biaya Ban</v>
          </cell>
          <cell r="D659">
            <v>0</v>
          </cell>
          <cell r="E659">
            <v>0</v>
          </cell>
          <cell r="F659">
            <v>0</v>
          </cell>
          <cell r="G659">
            <v>0</v>
          </cell>
          <cell r="H659">
            <v>0</v>
          </cell>
          <cell r="I659">
            <v>0</v>
          </cell>
          <cell r="J659">
            <v>0</v>
          </cell>
          <cell r="K659">
            <v>0</v>
          </cell>
        </row>
        <row r="660">
          <cell r="B660" t="str">
            <v xml:space="preserve"> 7250-00-014</v>
          </cell>
          <cell r="C660" t="str">
            <v>Biaya Penyusutan</v>
          </cell>
          <cell r="D660">
            <v>0</v>
          </cell>
          <cell r="E660">
            <v>0</v>
          </cell>
          <cell r="F660">
            <v>0</v>
          </cell>
          <cell r="G660">
            <v>0</v>
          </cell>
          <cell r="H660">
            <v>0</v>
          </cell>
          <cell r="I660">
            <v>0</v>
          </cell>
          <cell r="J660">
            <v>0</v>
          </cell>
          <cell r="K660">
            <v>0</v>
          </cell>
        </row>
        <row r="661">
          <cell r="B661" t="str">
            <v xml:space="preserve"> 7250-00-015</v>
          </cell>
          <cell r="C661" t="str">
            <v>Nilai Pembebanan Sepeda Motor</v>
          </cell>
          <cell r="D661">
            <v>0</v>
          </cell>
          <cell r="E661">
            <v>0</v>
          </cell>
          <cell r="F661">
            <v>0</v>
          </cell>
          <cell r="G661">
            <v>0</v>
          </cell>
          <cell r="H661">
            <v>0</v>
          </cell>
          <cell r="I661">
            <v>0</v>
          </cell>
          <cell r="J661">
            <v>0</v>
          </cell>
          <cell r="K661">
            <v>0</v>
          </cell>
        </row>
        <row r="662">
          <cell r="B662" t="str">
            <v xml:space="preserve"> 7301-00-010</v>
          </cell>
          <cell r="C662" t="str">
            <v>Biaya Gaji Operator</v>
          </cell>
          <cell r="D662">
            <v>0</v>
          </cell>
          <cell r="E662">
            <v>0</v>
          </cell>
          <cell r="F662">
            <v>0</v>
          </cell>
          <cell r="G662">
            <v>0</v>
          </cell>
          <cell r="H662">
            <v>0</v>
          </cell>
          <cell r="I662">
            <v>0</v>
          </cell>
          <cell r="J662">
            <v>0</v>
          </cell>
          <cell r="K662">
            <v>0</v>
          </cell>
        </row>
        <row r="663">
          <cell r="B663" t="str">
            <v xml:space="preserve"> 7301-00-011</v>
          </cell>
          <cell r="C663" t="str">
            <v>Biaya Bahan Bakar &amp; Minyak</v>
          </cell>
          <cell r="D663">
            <v>0</v>
          </cell>
          <cell r="E663">
            <v>0</v>
          </cell>
          <cell r="F663">
            <v>0</v>
          </cell>
          <cell r="G663">
            <v>0</v>
          </cell>
          <cell r="H663">
            <v>0</v>
          </cell>
          <cell r="I663">
            <v>0</v>
          </cell>
          <cell r="J663">
            <v>0</v>
          </cell>
          <cell r="K663">
            <v>0</v>
          </cell>
        </row>
        <row r="664">
          <cell r="B664" t="str">
            <v xml:space="preserve"> 7301-00-012</v>
          </cell>
          <cell r="C664" t="str">
            <v>Biaya Perbaikan &amp; Pemeliharaan</v>
          </cell>
          <cell r="D664">
            <v>0</v>
          </cell>
          <cell r="E664">
            <v>0</v>
          </cell>
          <cell r="F664">
            <v>0</v>
          </cell>
          <cell r="G664">
            <v>0</v>
          </cell>
          <cell r="H664">
            <v>0</v>
          </cell>
          <cell r="I664">
            <v>0</v>
          </cell>
          <cell r="J664">
            <v>0</v>
          </cell>
          <cell r="K664">
            <v>0</v>
          </cell>
        </row>
        <row r="665">
          <cell r="B665" t="str">
            <v xml:space="preserve"> 7301-00-013</v>
          </cell>
          <cell r="C665" t="str">
            <v>Biaya Pajak &amp; Asuransi</v>
          </cell>
          <cell r="D665">
            <v>0</v>
          </cell>
          <cell r="E665">
            <v>0</v>
          </cell>
          <cell r="F665">
            <v>0</v>
          </cell>
          <cell r="G665">
            <v>0</v>
          </cell>
          <cell r="H665">
            <v>0</v>
          </cell>
          <cell r="I665">
            <v>0</v>
          </cell>
          <cell r="J665">
            <v>0</v>
          </cell>
          <cell r="K665">
            <v>0</v>
          </cell>
        </row>
        <row r="666">
          <cell r="B666" t="str">
            <v xml:space="preserve"> 7301-00-014</v>
          </cell>
          <cell r="C666" t="str">
            <v>Biaya Ban</v>
          </cell>
          <cell r="D666">
            <v>0</v>
          </cell>
          <cell r="E666">
            <v>0</v>
          </cell>
          <cell r="F666">
            <v>0</v>
          </cell>
          <cell r="G666">
            <v>0</v>
          </cell>
          <cell r="H666">
            <v>0</v>
          </cell>
          <cell r="I666">
            <v>0</v>
          </cell>
          <cell r="J666">
            <v>0</v>
          </cell>
          <cell r="K666">
            <v>0</v>
          </cell>
        </row>
        <row r="667">
          <cell r="B667" t="str">
            <v xml:space="preserve"> 7301-00-015</v>
          </cell>
          <cell r="C667" t="str">
            <v>Biaya Greader Lain-Lain</v>
          </cell>
          <cell r="D667">
            <v>0</v>
          </cell>
          <cell r="E667">
            <v>0</v>
          </cell>
          <cell r="F667">
            <v>0</v>
          </cell>
          <cell r="G667">
            <v>0</v>
          </cell>
          <cell r="H667">
            <v>0</v>
          </cell>
          <cell r="I667">
            <v>0</v>
          </cell>
          <cell r="J667">
            <v>0</v>
          </cell>
          <cell r="K667">
            <v>0</v>
          </cell>
        </row>
        <row r="668">
          <cell r="B668" t="str">
            <v xml:space="preserve"> 7301-00-016</v>
          </cell>
          <cell r="C668" t="str">
            <v>Biaya Penyusutan</v>
          </cell>
          <cell r="D668">
            <v>0</v>
          </cell>
          <cell r="E668">
            <v>0</v>
          </cell>
          <cell r="F668">
            <v>0</v>
          </cell>
          <cell r="G668">
            <v>0</v>
          </cell>
          <cell r="H668">
            <v>0</v>
          </cell>
          <cell r="I668">
            <v>0</v>
          </cell>
          <cell r="J668">
            <v>0</v>
          </cell>
          <cell r="K668">
            <v>0</v>
          </cell>
        </row>
        <row r="669">
          <cell r="B669" t="str">
            <v xml:space="preserve"> 7301-00-017</v>
          </cell>
          <cell r="C669" t="str">
            <v>Nilai Pembebanan Motor Greader</v>
          </cell>
          <cell r="D669">
            <v>0</v>
          </cell>
          <cell r="E669">
            <v>0</v>
          </cell>
          <cell r="F669">
            <v>0</v>
          </cell>
          <cell r="G669">
            <v>0</v>
          </cell>
          <cell r="H669">
            <v>0</v>
          </cell>
          <cell r="I669">
            <v>0</v>
          </cell>
          <cell r="J669">
            <v>0</v>
          </cell>
          <cell r="K669">
            <v>0</v>
          </cell>
        </row>
        <row r="670">
          <cell r="B670" t="str">
            <v xml:space="preserve"> 7320-00-010</v>
          </cell>
          <cell r="C670" t="str">
            <v>Biaya Gaji Operator</v>
          </cell>
          <cell r="D670">
            <v>0</v>
          </cell>
          <cell r="E670">
            <v>0</v>
          </cell>
          <cell r="F670">
            <v>0</v>
          </cell>
          <cell r="G670">
            <v>0</v>
          </cell>
          <cell r="H670">
            <v>0</v>
          </cell>
          <cell r="I670">
            <v>0</v>
          </cell>
          <cell r="J670">
            <v>0</v>
          </cell>
          <cell r="K670">
            <v>0</v>
          </cell>
        </row>
        <row r="671">
          <cell r="B671" t="str">
            <v xml:space="preserve"> 7320-00-011</v>
          </cell>
          <cell r="C671" t="str">
            <v>Biaya Bahan Bakar &amp; Minyak</v>
          </cell>
          <cell r="D671">
            <v>0</v>
          </cell>
          <cell r="E671">
            <v>0</v>
          </cell>
          <cell r="F671">
            <v>0</v>
          </cell>
          <cell r="G671">
            <v>0</v>
          </cell>
          <cell r="H671">
            <v>0</v>
          </cell>
          <cell r="I671">
            <v>0</v>
          </cell>
          <cell r="J671">
            <v>0</v>
          </cell>
          <cell r="K671">
            <v>0</v>
          </cell>
        </row>
        <row r="672">
          <cell r="B672" t="str">
            <v xml:space="preserve"> 7320-00-012</v>
          </cell>
          <cell r="C672" t="str">
            <v>Biaya Perbaikan &amp; Pemeliharaan</v>
          </cell>
          <cell r="D672">
            <v>0</v>
          </cell>
          <cell r="E672">
            <v>0</v>
          </cell>
          <cell r="F672">
            <v>0</v>
          </cell>
          <cell r="G672">
            <v>0</v>
          </cell>
          <cell r="H672">
            <v>0</v>
          </cell>
          <cell r="I672">
            <v>0</v>
          </cell>
          <cell r="J672">
            <v>0</v>
          </cell>
          <cell r="K672">
            <v>0</v>
          </cell>
        </row>
        <row r="673">
          <cell r="B673" t="str">
            <v xml:space="preserve"> 7320-00-013</v>
          </cell>
          <cell r="C673" t="str">
            <v>Biaya Pajak &amp; Asuransi</v>
          </cell>
          <cell r="D673">
            <v>0</v>
          </cell>
          <cell r="E673">
            <v>0</v>
          </cell>
          <cell r="F673">
            <v>0</v>
          </cell>
          <cell r="G673">
            <v>0</v>
          </cell>
          <cell r="H673">
            <v>0</v>
          </cell>
          <cell r="I673">
            <v>0</v>
          </cell>
          <cell r="J673">
            <v>0</v>
          </cell>
          <cell r="K673">
            <v>0</v>
          </cell>
        </row>
        <row r="674">
          <cell r="B674" t="str">
            <v xml:space="preserve"> 7320-00-014</v>
          </cell>
          <cell r="C674" t="str">
            <v>Biaya Ban</v>
          </cell>
          <cell r="D674">
            <v>0</v>
          </cell>
          <cell r="E674">
            <v>0</v>
          </cell>
          <cell r="F674">
            <v>0</v>
          </cell>
          <cell r="G674">
            <v>0</v>
          </cell>
          <cell r="H674">
            <v>0</v>
          </cell>
          <cell r="I674">
            <v>0</v>
          </cell>
          <cell r="J674">
            <v>0</v>
          </cell>
          <cell r="K674">
            <v>0</v>
          </cell>
        </row>
        <row r="675">
          <cell r="B675" t="str">
            <v xml:space="preserve"> 7320-00-015</v>
          </cell>
          <cell r="C675" t="str">
            <v>Biaya Compactor Lain - Lain</v>
          </cell>
          <cell r="D675">
            <v>0</v>
          </cell>
          <cell r="E675">
            <v>0</v>
          </cell>
          <cell r="F675">
            <v>0</v>
          </cell>
          <cell r="G675">
            <v>0</v>
          </cell>
          <cell r="H675">
            <v>0</v>
          </cell>
          <cell r="I675">
            <v>0</v>
          </cell>
          <cell r="J675">
            <v>0</v>
          </cell>
          <cell r="K675">
            <v>0</v>
          </cell>
        </row>
        <row r="676">
          <cell r="B676" t="str">
            <v xml:space="preserve"> 7320-00-016</v>
          </cell>
          <cell r="C676" t="str">
            <v>Biaya Penyusutan</v>
          </cell>
          <cell r="D676">
            <v>0</v>
          </cell>
          <cell r="E676">
            <v>0</v>
          </cell>
          <cell r="F676">
            <v>0</v>
          </cell>
          <cell r="G676">
            <v>0</v>
          </cell>
          <cell r="H676">
            <v>0</v>
          </cell>
          <cell r="I676">
            <v>0</v>
          </cell>
          <cell r="J676">
            <v>0</v>
          </cell>
          <cell r="K676">
            <v>0</v>
          </cell>
        </row>
        <row r="677">
          <cell r="B677" t="str">
            <v xml:space="preserve"> 7320-00-017</v>
          </cell>
          <cell r="C677" t="str">
            <v>Nilai Pembebanan Compactor 01</v>
          </cell>
          <cell r="D677">
            <v>0</v>
          </cell>
          <cell r="E677">
            <v>0</v>
          </cell>
          <cell r="F677">
            <v>0</v>
          </cell>
          <cell r="G677">
            <v>0</v>
          </cell>
          <cell r="H677">
            <v>0</v>
          </cell>
          <cell r="I677">
            <v>0</v>
          </cell>
          <cell r="J677">
            <v>0</v>
          </cell>
          <cell r="K677">
            <v>0</v>
          </cell>
        </row>
        <row r="678">
          <cell r="B678" t="str">
            <v xml:space="preserve"> 7330-00-010</v>
          </cell>
          <cell r="C678" t="str">
            <v>Biaya Gaji Operator</v>
          </cell>
          <cell r="D678">
            <v>0</v>
          </cell>
          <cell r="E678">
            <v>0</v>
          </cell>
          <cell r="F678">
            <v>0</v>
          </cell>
          <cell r="G678">
            <v>0</v>
          </cell>
          <cell r="H678">
            <v>0</v>
          </cell>
          <cell r="I678">
            <v>0</v>
          </cell>
          <cell r="J678">
            <v>0</v>
          </cell>
          <cell r="K678">
            <v>0</v>
          </cell>
        </row>
        <row r="679">
          <cell r="B679" t="str">
            <v xml:space="preserve"> 7330-00-011</v>
          </cell>
          <cell r="C679" t="str">
            <v>Biaya Bahan Bakar &amp; Minyak</v>
          </cell>
          <cell r="D679">
            <v>0</v>
          </cell>
          <cell r="E679">
            <v>0</v>
          </cell>
          <cell r="F679">
            <v>0</v>
          </cell>
          <cell r="G679">
            <v>0</v>
          </cell>
          <cell r="H679">
            <v>0</v>
          </cell>
          <cell r="I679">
            <v>0</v>
          </cell>
          <cell r="J679">
            <v>0</v>
          </cell>
          <cell r="K679">
            <v>0</v>
          </cell>
        </row>
        <row r="680">
          <cell r="B680" t="str">
            <v xml:space="preserve"> 7330-00-012</v>
          </cell>
          <cell r="C680" t="str">
            <v>Biaya Perbaikan &amp; Pemeliharaan</v>
          </cell>
          <cell r="D680">
            <v>0</v>
          </cell>
          <cell r="E680">
            <v>0</v>
          </cell>
          <cell r="F680">
            <v>0</v>
          </cell>
          <cell r="G680">
            <v>0</v>
          </cell>
          <cell r="H680">
            <v>0</v>
          </cell>
          <cell r="I680">
            <v>0</v>
          </cell>
          <cell r="J680">
            <v>0</v>
          </cell>
          <cell r="K680">
            <v>0</v>
          </cell>
        </row>
        <row r="681">
          <cell r="B681" t="str">
            <v xml:space="preserve"> 7330-00-013</v>
          </cell>
          <cell r="C681" t="str">
            <v>Biaya Pajak &amp; Asuransi</v>
          </cell>
          <cell r="D681">
            <v>0</v>
          </cell>
          <cell r="E681">
            <v>0</v>
          </cell>
          <cell r="F681">
            <v>0</v>
          </cell>
          <cell r="G681">
            <v>0</v>
          </cell>
          <cell r="H681">
            <v>0</v>
          </cell>
          <cell r="I681">
            <v>0</v>
          </cell>
          <cell r="J681">
            <v>0</v>
          </cell>
          <cell r="K681">
            <v>0</v>
          </cell>
        </row>
        <row r="682">
          <cell r="B682" t="str">
            <v xml:space="preserve"> 7330-00-014</v>
          </cell>
          <cell r="C682" t="str">
            <v>Biaya Ban</v>
          </cell>
          <cell r="D682">
            <v>0</v>
          </cell>
          <cell r="E682">
            <v>0</v>
          </cell>
          <cell r="F682">
            <v>0</v>
          </cell>
          <cell r="G682">
            <v>0</v>
          </cell>
          <cell r="H682">
            <v>0</v>
          </cell>
          <cell r="I682">
            <v>0</v>
          </cell>
          <cell r="J682">
            <v>0</v>
          </cell>
          <cell r="K682">
            <v>0</v>
          </cell>
        </row>
        <row r="683">
          <cell r="B683" t="str">
            <v xml:space="preserve"> 7330-00-015</v>
          </cell>
          <cell r="C683" t="str">
            <v>Biaya B/Hoe Lain-Lain</v>
          </cell>
          <cell r="D683">
            <v>0</v>
          </cell>
          <cell r="E683">
            <v>0</v>
          </cell>
          <cell r="F683">
            <v>0</v>
          </cell>
          <cell r="G683">
            <v>0</v>
          </cell>
          <cell r="H683">
            <v>0</v>
          </cell>
          <cell r="I683">
            <v>0</v>
          </cell>
          <cell r="J683">
            <v>0</v>
          </cell>
          <cell r="K683">
            <v>0</v>
          </cell>
        </row>
        <row r="684">
          <cell r="B684" t="str">
            <v xml:space="preserve"> 7330-00-016</v>
          </cell>
          <cell r="C684" t="str">
            <v>Biaya Penyusutan</v>
          </cell>
          <cell r="D684">
            <v>0</v>
          </cell>
          <cell r="E684">
            <v>0</v>
          </cell>
          <cell r="F684">
            <v>0</v>
          </cell>
          <cell r="G684">
            <v>0</v>
          </cell>
          <cell r="H684">
            <v>0</v>
          </cell>
          <cell r="I684">
            <v>0</v>
          </cell>
          <cell r="J684">
            <v>0</v>
          </cell>
          <cell r="K684">
            <v>0</v>
          </cell>
        </row>
        <row r="685">
          <cell r="B685" t="str">
            <v xml:space="preserve"> 7330-00-017</v>
          </cell>
          <cell r="C685" t="str">
            <v>Nilai Pembebanan B/Hoe</v>
          </cell>
          <cell r="D685">
            <v>0</v>
          </cell>
          <cell r="E685">
            <v>0</v>
          </cell>
          <cell r="F685">
            <v>0</v>
          </cell>
          <cell r="G685">
            <v>0</v>
          </cell>
          <cell r="H685">
            <v>0</v>
          </cell>
          <cell r="I685">
            <v>0</v>
          </cell>
          <cell r="J685">
            <v>0</v>
          </cell>
          <cell r="K685">
            <v>0</v>
          </cell>
        </row>
        <row r="686">
          <cell r="B686" t="str">
            <v xml:space="preserve"> 7340-00-010</v>
          </cell>
          <cell r="C686" t="str">
            <v>Biaya Gaji Operator</v>
          </cell>
          <cell r="D686">
            <v>0</v>
          </cell>
          <cell r="E686">
            <v>0</v>
          </cell>
          <cell r="F686">
            <v>0</v>
          </cell>
          <cell r="G686">
            <v>0</v>
          </cell>
          <cell r="H686">
            <v>0</v>
          </cell>
          <cell r="I686">
            <v>0</v>
          </cell>
          <cell r="J686">
            <v>0</v>
          </cell>
          <cell r="K686">
            <v>0</v>
          </cell>
        </row>
        <row r="687">
          <cell r="B687" t="str">
            <v xml:space="preserve"> 7340-00-011</v>
          </cell>
          <cell r="C687" t="str">
            <v>Biaya Bahan Bakar &amp; Minyak</v>
          </cell>
          <cell r="D687">
            <v>0</v>
          </cell>
          <cell r="E687">
            <v>0</v>
          </cell>
          <cell r="F687">
            <v>0</v>
          </cell>
          <cell r="G687">
            <v>0</v>
          </cell>
          <cell r="H687">
            <v>0</v>
          </cell>
          <cell r="I687">
            <v>0</v>
          </cell>
          <cell r="J687">
            <v>0</v>
          </cell>
          <cell r="K687">
            <v>0</v>
          </cell>
        </row>
        <row r="688">
          <cell r="B688" t="str">
            <v xml:space="preserve"> 7340-00-012</v>
          </cell>
          <cell r="C688" t="str">
            <v>Biaya Perbaikan &amp; Perawatan</v>
          </cell>
          <cell r="D688">
            <v>0</v>
          </cell>
          <cell r="E688">
            <v>0</v>
          </cell>
          <cell r="F688">
            <v>0</v>
          </cell>
          <cell r="G688">
            <v>0</v>
          </cell>
          <cell r="H688">
            <v>0</v>
          </cell>
          <cell r="I688">
            <v>0</v>
          </cell>
          <cell r="J688">
            <v>0</v>
          </cell>
          <cell r="K688">
            <v>0</v>
          </cell>
        </row>
        <row r="689">
          <cell r="B689" t="str">
            <v xml:space="preserve"> 7340-00-013</v>
          </cell>
          <cell r="C689" t="str">
            <v>Biaya Pajak &amp; Asuransi</v>
          </cell>
          <cell r="D689">
            <v>0</v>
          </cell>
          <cell r="E689">
            <v>0</v>
          </cell>
          <cell r="F689">
            <v>0</v>
          </cell>
          <cell r="G689">
            <v>0</v>
          </cell>
          <cell r="H689">
            <v>0</v>
          </cell>
          <cell r="I689">
            <v>0</v>
          </cell>
          <cell r="J689">
            <v>0</v>
          </cell>
          <cell r="K689">
            <v>0</v>
          </cell>
        </row>
        <row r="690">
          <cell r="B690" t="str">
            <v xml:space="preserve"> 7340-00-014</v>
          </cell>
          <cell r="C690" t="str">
            <v>Biaya Buldozer lain-lain</v>
          </cell>
          <cell r="D690">
            <v>0</v>
          </cell>
          <cell r="E690">
            <v>0</v>
          </cell>
          <cell r="F690">
            <v>0</v>
          </cell>
          <cell r="G690">
            <v>0</v>
          </cell>
          <cell r="H690">
            <v>0</v>
          </cell>
          <cell r="I690">
            <v>0</v>
          </cell>
          <cell r="J690">
            <v>0</v>
          </cell>
          <cell r="K690">
            <v>0</v>
          </cell>
        </row>
        <row r="691">
          <cell r="B691" t="str">
            <v xml:space="preserve"> 7340-00-015</v>
          </cell>
          <cell r="C691" t="str">
            <v>Biaya Penyusutan</v>
          </cell>
          <cell r="D691">
            <v>0</v>
          </cell>
          <cell r="E691">
            <v>0</v>
          </cell>
          <cell r="F691">
            <v>0</v>
          </cell>
          <cell r="G691">
            <v>0</v>
          </cell>
          <cell r="H691">
            <v>0</v>
          </cell>
          <cell r="I691">
            <v>0</v>
          </cell>
          <cell r="J691">
            <v>0</v>
          </cell>
          <cell r="K691">
            <v>0</v>
          </cell>
        </row>
        <row r="692">
          <cell r="B692" t="str">
            <v xml:space="preserve"> 7340-00-016</v>
          </cell>
          <cell r="C692" t="str">
            <v>Nilai Pembebanan Buldozer 01</v>
          </cell>
          <cell r="D692">
            <v>0</v>
          </cell>
          <cell r="E692">
            <v>0</v>
          </cell>
          <cell r="F692">
            <v>0</v>
          </cell>
          <cell r="G692">
            <v>0</v>
          </cell>
          <cell r="H692">
            <v>0</v>
          </cell>
          <cell r="I692">
            <v>0</v>
          </cell>
          <cell r="J692">
            <v>0</v>
          </cell>
          <cell r="K692">
            <v>0</v>
          </cell>
        </row>
        <row r="693">
          <cell r="B693" t="str">
            <v xml:space="preserve"> 7350-00-010</v>
          </cell>
          <cell r="C693" t="str">
            <v>Biaya Gaji Operator</v>
          </cell>
          <cell r="D693">
            <v>0</v>
          </cell>
          <cell r="E693">
            <v>0</v>
          </cell>
          <cell r="F693">
            <v>0</v>
          </cell>
          <cell r="G693">
            <v>0</v>
          </cell>
          <cell r="H693">
            <v>0</v>
          </cell>
          <cell r="I693">
            <v>0</v>
          </cell>
          <cell r="J693">
            <v>0</v>
          </cell>
          <cell r="K693">
            <v>0</v>
          </cell>
        </row>
        <row r="694">
          <cell r="B694" t="str">
            <v xml:space="preserve"> 7350-00-011</v>
          </cell>
          <cell r="C694" t="str">
            <v>Biaya Bahan Bakar &amp; Minyak</v>
          </cell>
          <cell r="D694">
            <v>0</v>
          </cell>
          <cell r="E694">
            <v>0</v>
          </cell>
          <cell r="F694">
            <v>0</v>
          </cell>
          <cell r="G694">
            <v>0</v>
          </cell>
          <cell r="H694">
            <v>0</v>
          </cell>
          <cell r="I694">
            <v>0</v>
          </cell>
          <cell r="J694">
            <v>0</v>
          </cell>
          <cell r="K694">
            <v>0</v>
          </cell>
        </row>
        <row r="695">
          <cell r="B695" t="str">
            <v xml:space="preserve"> 7350-00-012</v>
          </cell>
          <cell r="C695" t="str">
            <v>Biaya Perbaikan &amp; Perawatan</v>
          </cell>
          <cell r="D695">
            <v>0</v>
          </cell>
          <cell r="E695">
            <v>0</v>
          </cell>
          <cell r="F695">
            <v>0</v>
          </cell>
          <cell r="G695">
            <v>0</v>
          </cell>
          <cell r="H695">
            <v>0</v>
          </cell>
          <cell r="I695">
            <v>0</v>
          </cell>
          <cell r="J695">
            <v>0</v>
          </cell>
          <cell r="K695">
            <v>0</v>
          </cell>
        </row>
        <row r="696">
          <cell r="B696" t="str">
            <v xml:space="preserve"> 7350-00-013</v>
          </cell>
          <cell r="C696" t="str">
            <v>Biaya Pajak &amp; Asuransi</v>
          </cell>
          <cell r="D696">
            <v>0</v>
          </cell>
          <cell r="E696">
            <v>0</v>
          </cell>
          <cell r="F696">
            <v>0</v>
          </cell>
          <cell r="G696">
            <v>0</v>
          </cell>
          <cell r="H696">
            <v>0</v>
          </cell>
          <cell r="I696">
            <v>0</v>
          </cell>
          <cell r="J696">
            <v>0</v>
          </cell>
          <cell r="K696">
            <v>0</v>
          </cell>
        </row>
        <row r="697">
          <cell r="B697" t="str">
            <v xml:space="preserve"> 7350-00-014</v>
          </cell>
          <cell r="C697" t="str">
            <v>Biaya Excavator lain-lain</v>
          </cell>
          <cell r="D697">
            <v>0</v>
          </cell>
          <cell r="E697">
            <v>0</v>
          </cell>
          <cell r="F697">
            <v>0</v>
          </cell>
          <cell r="G697">
            <v>0</v>
          </cell>
          <cell r="H697">
            <v>0</v>
          </cell>
          <cell r="I697">
            <v>0</v>
          </cell>
          <cell r="J697">
            <v>0</v>
          </cell>
          <cell r="K697">
            <v>0</v>
          </cell>
        </row>
        <row r="698">
          <cell r="B698" t="str">
            <v xml:space="preserve"> 7350-00-015</v>
          </cell>
          <cell r="C698" t="str">
            <v>Biaya Penyusutan</v>
          </cell>
          <cell r="D698">
            <v>0</v>
          </cell>
          <cell r="E698">
            <v>0</v>
          </cell>
          <cell r="F698">
            <v>0</v>
          </cell>
          <cell r="G698">
            <v>0</v>
          </cell>
          <cell r="H698">
            <v>0</v>
          </cell>
          <cell r="I698">
            <v>0</v>
          </cell>
          <cell r="J698">
            <v>0</v>
          </cell>
          <cell r="K698">
            <v>0</v>
          </cell>
        </row>
        <row r="699">
          <cell r="B699" t="str">
            <v xml:space="preserve"> 7350-00-016</v>
          </cell>
          <cell r="C699" t="str">
            <v>Nilai Pembebanan Excavator 01</v>
          </cell>
          <cell r="D699">
            <v>0</v>
          </cell>
          <cell r="E699">
            <v>0</v>
          </cell>
          <cell r="F699">
            <v>0</v>
          </cell>
          <cell r="G699">
            <v>0</v>
          </cell>
          <cell r="H699">
            <v>0</v>
          </cell>
          <cell r="I699">
            <v>0</v>
          </cell>
          <cell r="J699">
            <v>0</v>
          </cell>
          <cell r="K699">
            <v>0</v>
          </cell>
        </row>
        <row r="700">
          <cell r="B700" t="str">
            <v xml:space="preserve"> 7351-00-010</v>
          </cell>
          <cell r="C700" t="str">
            <v>Biaya Gaji Operator</v>
          </cell>
          <cell r="D700">
            <v>0</v>
          </cell>
          <cell r="E700">
            <v>0</v>
          </cell>
          <cell r="F700">
            <v>0</v>
          </cell>
          <cell r="G700">
            <v>0</v>
          </cell>
          <cell r="H700">
            <v>0</v>
          </cell>
          <cell r="I700">
            <v>0</v>
          </cell>
          <cell r="J700">
            <v>0</v>
          </cell>
          <cell r="K700">
            <v>0</v>
          </cell>
        </row>
        <row r="701">
          <cell r="B701" t="str">
            <v xml:space="preserve"> 7351-00-011</v>
          </cell>
          <cell r="C701" t="str">
            <v>Biaya Bahan Bakar &amp; Minyak</v>
          </cell>
          <cell r="D701">
            <v>0</v>
          </cell>
          <cell r="E701">
            <v>0</v>
          </cell>
          <cell r="F701">
            <v>0</v>
          </cell>
          <cell r="G701">
            <v>0</v>
          </cell>
          <cell r="H701">
            <v>0</v>
          </cell>
          <cell r="I701">
            <v>0</v>
          </cell>
          <cell r="J701">
            <v>0</v>
          </cell>
          <cell r="K701">
            <v>0</v>
          </cell>
        </row>
        <row r="702">
          <cell r="B702" t="str">
            <v xml:space="preserve"> 7351-00-012</v>
          </cell>
          <cell r="C702" t="str">
            <v>Biaya Perbaikan &amp; Perawatan</v>
          </cell>
          <cell r="D702">
            <v>0</v>
          </cell>
          <cell r="E702">
            <v>0</v>
          </cell>
          <cell r="F702">
            <v>0</v>
          </cell>
          <cell r="G702">
            <v>0</v>
          </cell>
          <cell r="H702">
            <v>0</v>
          </cell>
          <cell r="I702">
            <v>0</v>
          </cell>
          <cell r="J702">
            <v>0</v>
          </cell>
          <cell r="K702">
            <v>0</v>
          </cell>
        </row>
        <row r="703">
          <cell r="B703" t="str">
            <v xml:space="preserve"> 7351-00-013</v>
          </cell>
          <cell r="C703" t="str">
            <v>Biaya Pajak &amp; Asuransi</v>
          </cell>
          <cell r="D703">
            <v>0</v>
          </cell>
          <cell r="E703">
            <v>0</v>
          </cell>
          <cell r="F703">
            <v>0</v>
          </cell>
          <cell r="G703">
            <v>0</v>
          </cell>
          <cell r="H703">
            <v>0</v>
          </cell>
          <cell r="I703">
            <v>0</v>
          </cell>
          <cell r="J703">
            <v>0</v>
          </cell>
          <cell r="K703">
            <v>0</v>
          </cell>
        </row>
        <row r="704">
          <cell r="B704" t="str">
            <v xml:space="preserve"> 7351-00-014</v>
          </cell>
          <cell r="C704" t="str">
            <v>Biaya Excavator lain-lain</v>
          </cell>
          <cell r="D704">
            <v>0</v>
          </cell>
          <cell r="E704">
            <v>0</v>
          </cell>
          <cell r="F704">
            <v>0</v>
          </cell>
          <cell r="G704">
            <v>0</v>
          </cell>
          <cell r="H704">
            <v>0</v>
          </cell>
          <cell r="I704">
            <v>0</v>
          </cell>
          <cell r="J704">
            <v>0</v>
          </cell>
          <cell r="K704">
            <v>0</v>
          </cell>
        </row>
        <row r="705">
          <cell r="B705" t="str">
            <v xml:space="preserve"> 7351-00-015</v>
          </cell>
          <cell r="C705" t="str">
            <v>Biaya Penyusutan</v>
          </cell>
          <cell r="D705">
            <v>0</v>
          </cell>
          <cell r="E705">
            <v>0</v>
          </cell>
          <cell r="F705">
            <v>0</v>
          </cell>
          <cell r="G705">
            <v>0</v>
          </cell>
          <cell r="H705">
            <v>0</v>
          </cell>
          <cell r="I705">
            <v>0</v>
          </cell>
          <cell r="J705">
            <v>0</v>
          </cell>
          <cell r="K705">
            <v>0</v>
          </cell>
        </row>
        <row r="706">
          <cell r="B706" t="str">
            <v xml:space="preserve"> 7351-00-016</v>
          </cell>
          <cell r="C706" t="str">
            <v>Nilai Pembebanan Excavator 02</v>
          </cell>
          <cell r="D706">
            <v>0</v>
          </cell>
          <cell r="E706">
            <v>0</v>
          </cell>
          <cell r="F706">
            <v>0</v>
          </cell>
          <cell r="G706">
            <v>0</v>
          </cell>
          <cell r="H706">
            <v>0</v>
          </cell>
          <cell r="I706">
            <v>0</v>
          </cell>
          <cell r="J706">
            <v>0</v>
          </cell>
          <cell r="K706">
            <v>0</v>
          </cell>
        </row>
        <row r="707">
          <cell r="B707" t="str">
            <v xml:space="preserve"> 7352-00-010</v>
          </cell>
          <cell r="C707" t="str">
            <v>Biaya Gaji Operator</v>
          </cell>
          <cell r="D707">
            <v>0</v>
          </cell>
          <cell r="E707">
            <v>0</v>
          </cell>
          <cell r="F707">
            <v>0</v>
          </cell>
          <cell r="G707">
            <v>0</v>
          </cell>
          <cell r="H707">
            <v>0</v>
          </cell>
          <cell r="I707">
            <v>0</v>
          </cell>
          <cell r="J707">
            <v>0</v>
          </cell>
          <cell r="K707">
            <v>0</v>
          </cell>
        </row>
        <row r="708">
          <cell r="B708" t="str">
            <v xml:space="preserve"> 7352-00-011</v>
          </cell>
          <cell r="C708" t="str">
            <v>Biaya Bahan Bakar &amp; Minyak</v>
          </cell>
          <cell r="D708">
            <v>0</v>
          </cell>
          <cell r="E708">
            <v>0</v>
          </cell>
          <cell r="F708">
            <v>0</v>
          </cell>
          <cell r="G708">
            <v>0</v>
          </cell>
          <cell r="H708">
            <v>0</v>
          </cell>
          <cell r="I708">
            <v>0</v>
          </cell>
          <cell r="J708">
            <v>0</v>
          </cell>
          <cell r="K708">
            <v>0</v>
          </cell>
        </row>
        <row r="709">
          <cell r="B709" t="str">
            <v xml:space="preserve"> 7352-00-012</v>
          </cell>
          <cell r="C709" t="str">
            <v>Biaya Perbaikan &amp; Perawatan</v>
          </cell>
          <cell r="D709">
            <v>0</v>
          </cell>
          <cell r="E709">
            <v>0</v>
          </cell>
          <cell r="F709">
            <v>0</v>
          </cell>
          <cell r="G709">
            <v>0</v>
          </cell>
          <cell r="H709">
            <v>0</v>
          </cell>
          <cell r="I709">
            <v>0</v>
          </cell>
          <cell r="J709">
            <v>0</v>
          </cell>
          <cell r="K709">
            <v>0</v>
          </cell>
        </row>
        <row r="710">
          <cell r="B710" t="str">
            <v xml:space="preserve"> 7352-00-013</v>
          </cell>
          <cell r="C710" t="str">
            <v>Biaya Pajak &amp; Asuransi</v>
          </cell>
          <cell r="D710">
            <v>0</v>
          </cell>
          <cell r="E710">
            <v>0</v>
          </cell>
          <cell r="F710">
            <v>0</v>
          </cell>
          <cell r="G710">
            <v>0</v>
          </cell>
          <cell r="H710">
            <v>0</v>
          </cell>
          <cell r="I710">
            <v>0</v>
          </cell>
          <cell r="J710">
            <v>0</v>
          </cell>
          <cell r="K710">
            <v>0</v>
          </cell>
        </row>
        <row r="711">
          <cell r="B711" t="str">
            <v xml:space="preserve"> 7352-00-014</v>
          </cell>
          <cell r="C711" t="str">
            <v>Biaya Excavator Lain-Lain</v>
          </cell>
          <cell r="D711">
            <v>0</v>
          </cell>
          <cell r="E711">
            <v>0</v>
          </cell>
          <cell r="F711">
            <v>0</v>
          </cell>
          <cell r="G711">
            <v>0</v>
          </cell>
          <cell r="H711">
            <v>0</v>
          </cell>
          <cell r="I711">
            <v>0</v>
          </cell>
          <cell r="J711">
            <v>0</v>
          </cell>
          <cell r="K711">
            <v>0</v>
          </cell>
        </row>
        <row r="712">
          <cell r="B712" t="str">
            <v xml:space="preserve"> 7352-00-015</v>
          </cell>
          <cell r="C712" t="str">
            <v>Biaya Penyusutan</v>
          </cell>
          <cell r="D712">
            <v>0</v>
          </cell>
          <cell r="E712">
            <v>0</v>
          </cell>
          <cell r="F712">
            <v>0</v>
          </cell>
          <cell r="G712">
            <v>0</v>
          </cell>
          <cell r="H712">
            <v>0</v>
          </cell>
          <cell r="I712">
            <v>0</v>
          </cell>
          <cell r="J712">
            <v>0</v>
          </cell>
          <cell r="K712">
            <v>0</v>
          </cell>
        </row>
        <row r="713">
          <cell r="B713" t="str">
            <v xml:space="preserve"> 7352-00-016</v>
          </cell>
          <cell r="C713" t="str">
            <v>Nilai Pembebanan Excavator 03</v>
          </cell>
          <cell r="D713">
            <v>0</v>
          </cell>
          <cell r="E713">
            <v>0</v>
          </cell>
          <cell r="F713">
            <v>0</v>
          </cell>
          <cell r="G713">
            <v>0</v>
          </cell>
          <cell r="H713">
            <v>0</v>
          </cell>
          <cell r="I713">
            <v>0</v>
          </cell>
          <cell r="J713">
            <v>0</v>
          </cell>
          <cell r="K713">
            <v>0</v>
          </cell>
        </row>
        <row r="714">
          <cell r="B714" t="str">
            <v xml:space="preserve"> 7401-00-010</v>
          </cell>
          <cell r="C714" t="str">
            <v>Biaya Gaji</v>
          </cell>
          <cell r="D714">
            <v>0</v>
          </cell>
          <cell r="E714">
            <v>0</v>
          </cell>
          <cell r="F714">
            <v>0</v>
          </cell>
          <cell r="G714">
            <v>0</v>
          </cell>
          <cell r="H714">
            <v>0</v>
          </cell>
          <cell r="I714">
            <v>0</v>
          </cell>
          <cell r="J714">
            <v>0</v>
          </cell>
          <cell r="K714">
            <v>0</v>
          </cell>
        </row>
        <row r="715">
          <cell r="B715" t="str">
            <v xml:space="preserve"> 7401-00-011</v>
          </cell>
          <cell r="C715" t="str">
            <v>Biaya Bahan Bakar &amp; Minyak</v>
          </cell>
          <cell r="D715">
            <v>0</v>
          </cell>
          <cell r="E715">
            <v>0</v>
          </cell>
          <cell r="F715">
            <v>0</v>
          </cell>
          <cell r="G715">
            <v>0</v>
          </cell>
          <cell r="H715">
            <v>0</v>
          </cell>
          <cell r="I715">
            <v>0</v>
          </cell>
          <cell r="J715">
            <v>0</v>
          </cell>
          <cell r="K715">
            <v>0</v>
          </cell>
        </row>
        <row r="716">
          <cell r="B716" t="str">
            <v xml:space="preserve"> 7401-00-012</v>
          </cell>
          <cell r="C716" t="str">
            <v>Biaya Perbaikan &amp; Pemeliharaan</v>
          </cell>
          <cell r="D716">
            <v>0</v>
          </cell>
          <cell r="E716">
            <v>0</v>
          </cell>
          <cell r="F716">
            <v>0</v>
          </cell>
          <cell r="G716">
            <v>0</v>
          </cell>
          <cell r="H716">
            <v>0</v>
          </cell>
          <cell r="I716">
            <v>0</v>
          </cell>
          <cell r="J716">
            <v>0</v>
          </cell>
          <cell r="K716">
            <v>0</v>
          </cell>
        </row>
        <row r="717">
          <cell r="B717" t="str">
            <v xml:space="preserve"> 7401-00-013</v>
          </cell>
          <cell r="C717" t="str">
            <v>Biaya Mesin Air Lain - Lain</v>
          </cell>
          <cell r="D717">
            <v>0</v>
          </cell>
          <cell r="E717">
            <v>0</v>
          </cell>
          <cell r="F717">
            <v>0</v>
          </cell>
          <cell r="G717">
            <v>0</v>
          </cell>
          <cell r="H717">
            <v>0</v>
          </cell>
          <cell r="I717">
            <v>0</v>
          </cell>
          <cell r="J717">
            <v>0</v>
          </cell>
          <cell r="K717">
            <v>0</v>
          </cell>
        </row>
        <row r="718">
          <cell r="B718" t="str">
            <v xml:space="preserve"> 7401-00-014</v>
          </cell>
          <cell r="C718" t="str">
            <v>Biaya Penyusutan</v>
          </cell>
          <cell r="D718">
            <v>0</v>
          </cell>
          <cell r="E718">
            <v>0</v>
          </cell>
          <cell r="F718">
            <v>0</v>
          </cell>
          <cell r="G718">
            <v>0</v>
          </cell>
          <cell r="H718">
            <v>0</v>
          </cell>
          <cell r="I718">
            <v>0</v>
          </cell>
          <cell r="J718">
            <v>0</v>
          </cell>
          <cell r="K718">
            <v>0</v>
          </cell>
        </row>
        <row r="719">
          <cell r="B719" t="str">
            <v xml:space="preserve"> 7401-00-015</v>
          </cell>
          <cell r="C719" t="str">
            <v>Nilai Pembebanan</v>
          </cell>
          <cell r="D719">
            <v>0</v>
          </cell>
          <cell r="E719">
            <v>0</v>
          </cell>
          <cell r="F719">
            <v>0</v>
          </cell>
          <cell r="G719">
            <v>0</v>
          </cell>
          <cell r="H719">
            <v>0</v>
          </cell>
          <cell r="I719">
            <v>0</v>
          </cell>
          <cell r="J719">
            <v>0</v>
          </cell>
          <cell r="K719">
            <v>0</v>
          </cell>
        </row>
        <row r="720">
          <cell r="B720" t="str">
            <v xml:space="preserve"> 7402-00-010</v>
          </cell>
          <cell r="C720" t="str">
            <v>Biaya Gaji</v>
          </cell>
          <cell r="D720">
            <v>0</v>
          </cell>
          <cell r="E720">
            <v>0</v>
          </cell>
          <cell r="F720">
            <v>0</v>
          </cell>
          <cell r="G720">
            <v>0</v>
          </cell>
          <cell r="H720">
            <v>0</v>
          </cell>
          <cell r="I720">
            <v>0</v>
          </cell>
          <cell r="J720">
            <v>0</v>
          </cell>
          <cell r="K720">
            <v>0</v>
          </cell>
        </row>
        <row r="721">
          <cell r="B721" t="str">
            <v xml:space="preserve"> 7402-00-011</v>
          </cell>
          <cell r="C721" t="str">
            <v>Biaya Bahan Bakar &amp; Minyak</v>
          </cell>
          <cell r="D721">
            <v>0</v>
          </cell>
          <cell r="E721">
            <v>0</v>
          </cell>
          <cell r="F721">
            <v>0</v>
          </cell>
          <cell r="G721">
            <v>0</v>
          </cell>
          <cell r="H721">
            <v>0</v>
          </cell>
          <cell r="I721">
            <v>0</v>
          </cell>
          <cell r="J721">
            <v>0</v>
          </cell>
          <cell r="K721">
            <v>0</v>
          </cell>
        </row>
        <row r="722">
          <cell r="B722" t="str">
            <v xml:space="preserve"> 7402-00-012</v>
          </cell>
          <cell r="C722" t="str">
            <v>Biaya Perbaikan &amp; Pemeliharaan</v>
          </cell>
          <cell r="D722">
            <v>0</v>
          </cell>
          <cell r="E722">
            <v>0</v>
          </cell>
          <cell r="F722">
            <v>0</v>
          </cell>
          <cell r="G722">
            <v>0</v>
          </cell>
          <cell r="H722">
            <v>0</v>
          </cell>
          <cell r="I722">
            <v>0</v>
          </cell>
          <cell r="J722">
            <v>0</v>
          </cell>
          <cell r="K722">
            <v>0</v>
          </cell>
        </row>
        <row r="723">
          <cell r="B723" t="str">
            <v xml:space="preserve"> 7402-00-013</v>
          </cell>
          <cell r="C723" t="str">
            <v>Biaya Mesin Lain-lain</v>
          </cell>
          <cell r="D723">
            <v>0</v>
          </cell>
          <cell r="E723">
            <v>0</v>
          </cell>
          <cell r="F723">
            <v>0</v>
          </cell>
          <cell r="G723">
            <v>0</v>
          </cell>
          <cell r="H723">
            <v>0</v>
          </cell>
          <cell r="I723">
            <v>0</v>
          </cell>
          <cell r="J723">
            <v>0</v>
          </cell>
          <cell r="K723">
            <v>0</v>
          </cell>
        </row>
        <row r="724">
          <cell r="B724" t="str">
            <v xml:space="preserve"> 7402-00-014</v>
          </cell>
          <cell r="C724" t="str">
            <v>Biaya penyusutan</v>
          </cell>
          <cell r="D724">
            <v>0</v>
          </cell>
          <cell r="E724">
            <v>0</v>
          </cell>
          <cell r="F724">
            <v>0</v>
          </cell>
          <cell r="G724">
            <v>0</v>
          </cell>
          <cell r="H724">
            <v>0</v>
          </cell>
          <cell r="I724">
            <v>0</v>
          </cell>
          <cell r="J724">
            <v>0</v>
          </cell>
          <cell r="K724">
            <v>0</v>
          </cell>
        </row>
        <row r="725">
          <cell r="B725" t="str">
            <v xml:space="preserve"> 7402-00-015</v>
          </cell>
          <cell r="C725" t="str">
            <v xml:space="preserve">Nilai Pembebanan </v>
          </cell>
          <cell r="D725">
            <v>0</v>
          </cell>
          <cell r="E725">
            <v>0</v>
          </cell>
          <cell r="F725">
            <v>0</v>
          </cell>
          <cell r="G725">
            <v>0</v>
          </cell>
          <cell r="H725">
            <v>0</v>
          </cell>
          <cell r="I725">
            <v>0</v>
          </cell>
          <cell r="J725">
            <v>0</v>
          </cell>
          <cell r="K725">
            <v>0</v>
          </cell>
        </row>
        <row r="726">
          <cell r="B726" t="str">
            <v xml:space="preserve"> 7403-00-010</v>
          </cell>
          <cell r="C726" t="str">
            <v>Biaya Gaji</v>
          </cell>
          <cell r="D726">
            <v>0</v>
          </cell>
          <cell r="E726">
            <v>0</v>
          </cell>
          <cell r="F726">
            <v>0</v>
          </cell>
          <cell r="G726">
            <v>0</v>
          </cell>
          <cell r="H726">
            <v>0</v>
          </cell>
          <cell r="I726">
            <v>0</v>
          </cell>
          <cell r="J726">
            <v>0</v>
          </cell>
          <cell r="K726">
            <v>0</v>
          </cell>
        </row>
        <row r="727">
          <cell r="B727" t="str">
            <v xml:space="preserve"> 7403-00-011</v>
          </cell>
          <cell r="C727" t="str">
            <v>Biaya Bahan Bakar &amp; Minyak</v>
          </cell>
          <cell r="D727">
            <v>0</v>
          </cell>
          <cell r="E727">
            <v>0</v>
          </cell>
          <cell r="F727">
            <v>0</v>
          </cell>
          <cell r="G727">
            <v>0</v>
          </cell>
          <cell r="H727">
            <v>0</v>
          </cell>
          <cell r="I727">
            <v>0</v>
          </cell>
          <cell r="J727">
            <v>0</v>
          </cell>
          <cell r="K727">
            <v>0</v>
          </cell>
        </row>
        <row r="728">
          <cell r="B728" t="str">
            <v xml:space="preserve"> 7403-00-012</v>
          </cell>
          <cell r="C728" t="str">
            <v>Biaya Perbaikan &amp; Pemeliharaan</v>
          </cell>
          <cell r="D728">
            <v>0</v>
          </cell>
          <cell r="E728">
            <v>0</v>
          </cell>
          <cell r="F728">
            <v>0</v>
          </cell>
          <cell r="G728">
            <v>0</v>
          </cell>
          <cell r="H728">
            <v>0</v>
          </cell>
          <cell r="I728">
            <v>0</v>
          </cell>
          <cell r="J728">
            <v>0</v>
          </cell>
          <cell r="K728">
            <v>0</v>
          </cell>
        </row>
        <row r="729">
          <cell r="B729" t="str">
            <v xml:space="preserve"> 7403-00-013</v>
          </cell>
          <cell r="C729" t="str">
            <v>Biaya Mesin Lain-Lain</v>
          </cell>
          <cell r="D729">
            <v>0</v>
          </cell>
          <cell r="E729">
            <v>0</v>
          </cell>
          <cell r="F729">
            <v>0</v>
          </cell>
          <cell r="G729">
            <v>0</v>
          </cell>
          <cell r="H729">
            <v>0</v>
          </cell>
          <cell r="I729">
            <v>0</v>
          </cell>
          <cell r="J729">
            <v>0</v>
          </cell>
          <cell r="K729">
            <v>0</v>
          </cell>
        </row>
        <row r="730">
          <cell r="B730" t="str">
            <v xml:space="preserve"> 7403-00-014</v>
          </cell>
          <cell r="C730" t="str">
            <v>Biaya Penyusutan</v>
          </cell>
          <cell r="D730">
            <v>0</v>
          </cell>
          <cell r="E730">
            <v>0</v>
          </cell>
          <cell r="F730">
            <v>0</v>
          </cell>
          <cell r="G730">
            <v>0</v>
          </cell>
          <cell r="H730">
            <v>0</v>
          </cell>
          <cell r="I730">
            <v>0</v>
          </cell>
          <cell r="J730">
            <v>0</v>
          </cell>
          <cell r="K730">
            <v>0</v>
          </cell>
        </row>
        <row r="731">
          <cell r="B731" t="str">
            <v xml:space="preserve"> 7403-00-015</v>
          </cell>
          <cell r="C731" t="str">
            <v>Nilai Pembebanan</v>
          </cell>
          <cell r="D731">
            <v>0</v>
          </cell>
          <cell r="E731">
            <v>0</v>
          </cell>
          <cell r="F731">
            <v>0</v>
          </cell>
          <cell r="G731">
            <v>0</v>
          </cell>
          <cell r="H731">
            <v>0</v>
          </cell>
          <cell r="I731">
            <v>0</v>
          </cell>
          <cell r="J731">
            <v>0</v>
          </cell>
          <cell r="K731">
            <v>0</v>
          </cell>
        </row>
        <row r="732">
          <cell r="B732" t="str">
            <v xml:space="preserve"> 7404-00-010</v>
          </cell>
          <cell r="C732" t="str">
            <v>Biaya Gaji</v>
          </cell>
          <cell r="D732">
            <v>0</v>
          </cell>
          <cell r="E732">
            <v>0</v>
          </cell>
          <cell r="F732">
            <v>0</v>
          </cell>
          <cell r="G732">
            <v>0</v>
          </cell>
          <cell r="H732">
            <v>0</v>
          </cell>
          <cell r="I732">
            <v>0</v>
          </cell>
          <cell r="J732">
            <v>0</v>
          </cell>
          <cell r="K732">
            <v>0</v>
          </cell>
        </row>
        <row r="733">
          <cell r="B733" t="str">
            <v xml:space="preserve"> 7404-00-011</v>
          </cell>
          <cell r="C733" t="str">
            <v>Biaya Bahan Bakar &amp; Minyak</v>
          </cell>
          <cell r="D733">
            <v>0</v>
          </cell>
          <cell r="E733">
            <v>0</v>
          </cell>
          <cell r="F733">
            <v>0</v>
          </cell>
          <cell r="G733">
            <v>0</v>
          </cell>
          <cell r="H733">
            <v>0</v>
          </cell>
          <cell r="I733">
            <v>0</v>
          </cell>
          <cell r="J733">
            <v>0</v>
          </cell>
          <cell r="K733">
            <v>0</v>
          </cell>
        </row>
        <row r="734">
          <cell r="B734" t="str">
            <v xml:space="preserve"> 7404-00-012</v>
          </cell>
          <cell r="C734" t="str">
            <v>Biaya Perbaikan &amp; Pemeliharaan</v>
          </cell>
          <cell r="D734">
            <v>0</v>
          </cell>
          <cell r="E734">
            <v>0</v>
          </cell>
          <cell r="F734">
            <v>0</v>
          </cell>
          <cell r="G734">
            <v>0</v>
          </cell>
          <cell r="H734">
            <v>0</v>
          </cell>
          <cell r="I734">
            <v>0</v>
          </cell>
          <cell r="J734">
            <v>0</v>
          </cell>
          <cell r="K734">
            <v>0</v>
          </cell>
        </row>
        <row r="735">
          <cell r="B735" t="str">
            <v xml:space="preserve"> 7404-00-013</v>
          </cell>
          <cell r="C735" t="str">
            <v>Biaya Mesin Lain-Lain</v>
          </cell>
          <cell r="D735">
            <v>0</v>
          </cell>
          <cell r="E735">
            <v>0</v>
          </cell>
          <cell r="F735">
            <v>0</v>
          </cell>
          <cell r="G735">
            <v>0</v>
          </cell>
          <cell r="H735">
            <v>0</v>
          </cell>
          <cell r="I735">
            <v>0</v>
          </cell>
          <cell r="J735">
            <v>0</v>
          </cell>
          <cell r="K735">
            <v>0</v>
          </cell>
        </row>
        <row r="736">
          <cell r="B736" t="str">
            <v xml:space="preserve"> 7404-00-014</v>
          </cell>
          <cell r="C736" t="str">
            <v>Biaya Penyusutan</v>
          </cell>
          <cell r="D736">
            <v>0</v>
          </cell>
          <cell r="E736">
            <v>0</v>
          </cell>
          <cell r="F736">
            <v>0</v>
          </cell>
          <cell r="G736">
            <v>0</v>
          </cell>
          <cell r="H736">
            <v>0</v>
          </cell>
          <cell r="I736">
            <v>0</v>
          </cell>
          <cell r="J736">
            <v>0</v>
          </cell>
          <cell r="K736">
            <v>0</v>
          </cell>
        </row>
        <row r="737">
          <cell r="B737" t="str">
            <v xml:space="preserve"> 7404-00-015</v>
          </cell>
          <cell r="C737" t="str">
            <v>Nilai Pembebanan</v>
          </cell>
          <cell r="D737">
            <v>0</v>
          </cell>
          <cell r="E737">
            <v>0</v>
          </cell>
          <cell r="F737">
            <v>0</v>
          </cell>
          <cell r="G737">
            <v>0</v>
          </cell>
          <cell r="H737">
            <v>0</v>
          </cell>
          <cell r="I737">
            <v>0</v>
          </cell>
          <cell r="J737">
            <v>0</v>
          </cell>
          <cell r="K737">
            <v>0</v>
          </cell>
        </row>
        <row r="738">
          <cell r="B738" t="str">
            <v xml:space="preserve"> 7450-00-010</v>
          </cell>
          <cell r="C738" t="str">
            <v xml:space="preserve">Biaya Gaji </v>
          </cell>
          <cell r="D738">
            <v>0</v>
          </cell>
          <cell r="E738">
            <v>0</v>
          </cell>
          <cell r="F738">
            <v>0</v>
          </cell>
          <cell r="G738">
            <v>0</v>
          </cell>
          <cell r="H738">
            <v>0</v>
          </cell>
          <cell r="I738">
            <v>0</v>
          </cell>
          <cell r="J738">
            <v>0</v>
          </cell>
          <cell r="K738">
            <v>0</v>
          </cell>
        </row>
        <row r="739">
          <cell r="B739" t="str">
            <v xml:space="preserve"> 7450-00-011</v>
          </cell>
          <cell r="C739" t="str">
            <v>Biaya Bahan Bakar &amp; Minyak</v>
          </cell>
          <cell r="D739">
            <v>0</v>
          </cell>
          <cell r="E739">
            <v>0</v>
          </cell>
          <cell r="F739">
            <v>0</v>
          </cell>
          <cell r="G739">
            <v>0</v>
          </cell>
          <cell r="H739">
            <v>0</v>
          </cell>
          <cell r="I739">
            <v>0</v>
          </cell>
          <cell r="J739">
            <v>0</v>
          </cell>
          <cell r="K739">
            <v>0</v>
          </cell>
        </row>
        <row r="740">
          <cell r="B740" t="str">
            <v xml:space="preserve"> 7450-00-012</v>
          </cell>
          <cell r="C740" t="str">
            <v>Biaya Perbaikan &amp; Perawatan</v>
          </cell>
          <cell r="D740">
            <v>0</v>
          </cell>
          <cell r="E740">
            <v>0</v>
          </cell>
          <cell r="F740">
            <v>0</v>
          </cell>
          <cell r="G740">
            <v>0</v>
          </cell>
          <cell r="H740">
            <v>0</v>
          </cell>
          <cell r="I740">
            <v>0</v>
          </cell>
          <cell r="J740">
            <v>0</v>
          </cell>
          <cell r="K740">
            <v>0</v>
          </cell>
        </row>
        <row r="741">
          <cell r="B741" t="str">
            <v xml:space="preserve"> 7450-00-013</v>
          </cell>
          <cell r="C741" t="str">
            <v>Biaya Mesin Listrik Lain - Lain</v>
          </cell>
          <cell r="D741">
            <v>0</v>
          </cell>
          <cell r="E741">
            <v>0</v>
          </cell>
          <cell r="F741">
            <v>0</v>
          </cell>
          <cell r="G741">
            <v>0</v>
          </cell>
          <cell r="H741">
            <v>0</v>
          </cell>
          <cell r="I741">
            <v>0</v>
          </cell>
          <cell r="J741">
            <v>0</v>
          </cell>
          <cell r="K741">
            <v>0</v>
          </cell>
        </row>
        <row r="742">
          <cell r="B742" t="str">
            <v xml:space="preserve"> 7450-00-014</v>
          </cell>
          <cell r="C742" t="str">
            <v>Biaya Penyusutan</v>
          </cell>
          <cell r="D742">
            <v>0</v>
          </cell>
          <cell r="E742">
            <v>0</v>
          </cell>
          <cell r="F742">
            <v>0</v>
          </cell>
          <cell r="G742">
            <v>0</v>
          </cell>
          <cell r="H742">
            <v>0</v>
          </cell>
          <cell r="I742">
            <v>0</v>
          </cell>
          <cell r="J742">
            <v>0</v>
          </cell>
          <cell r="K742">
            <v>0</v>
          </cell>
        </row>
        <row r="743">
          <cell r="B743" t="str">
            <v xml:space="preserve"> 7450-00-015</v>
          </cell>
          <cell r="C743" t="str">
            <v>Nilai Pembebanan</v>
          </cell>
          <cell r="D743">
            <v>0</v>
          </cell>
          <cell r="E743">
            <v>0</v>
          </cell>
          <cell r="F743">
            <v>0</v>
          </cell>
          <cell r="G743">
            <v>0</v>
          </cell>
          <cell r="H743">
            <v>0</v>
          </cell>
          <cell r="I743">
            <v>0</v>
          </cell>
          <cell r="J743">
            <v>0</v>
          </cell>
          <cell r="K743">
            <v>0</v>
          </cell>
        </row>
        <row r="744">
          <cell r="B744" t="str">
            <v xml:space="preserve"> 7501-00-010</v>
          </cell>
          <cell r="C744" t="str">
            <v>Biaya Gaji</v>
          </cell>
          <cell r="D744">
            <v>0</v>
          </cell>
          <cell r="E744">
            <v>0</v>
          </cell>
          <cell r="F744">
            <v>0</v>
          </cell>
          <cell r="G744">
            <v>0</v>
          </cell>
          <cell r="H744">
            <v>0</v>
          </cell>
          <cell r="I744">
            <v>0</v>
          </cell>
          <cell r="J744">
            <v>0</v>
          </cell>
          <cell r="K744">
            <v>0</v>
          </cell>
        </row>
        <row r="745">
          <cell r="B745" t="str">
            <v xml:space="preserve"> 7501-00-011</v>
          </cell>
          <cell r="C745" t="str">
            <v>Biaya Pemeliharaan &amp; Perbaikan</v>
          </cell>
          <cell r="D745">
            <v>0</v>
          </cell>
          <cell r="E745">
            <v>0</v>
          </cell>
          <cell r="F745">
            <v>0</v>
          </cell>
          <cell r="G745">
            <v>0</v>
          </cell>
          <cell r="H745">
            <v>0</v>
          </cell>
          <cell r="I745">
            <v>0</v>
          </cell>
          <cell r="J745">
            <v>0</v>
          </cell>
          <cell r="K745">
            <v>0</v>
          </cell>
        </row>
        <row r="746">
          <cell r="B746" t="str">
            <v xml:space="preserve"> 7501-00-012</v>
          </cell>
          <cell r="C746" t="str">
            <v>Biaya Perlengkapan Bengkel</v>
          </cell>
          <cell r="D746">
            <v>0</v>
          </cell>
          <cell r="E746">
            <v>0</v>
          </cell>
          <cell r="F746">
            <v>0</v>
          </cell>
          <cell r="G746">
            <v>0</v>
          </cell>
          <cell r="H746">
            <v>0</v>
          </cell>
          <cell r="I746">
            <v>0</v>
          </cell>
          <cell r="J746">
            <v>0</v>
          </cell>
          <cell r="K746">
            <v>0</v>
          </cell>
        </row>
        <row r="747">
          <cell r="B747" t="str">
            <v xml:space="preserve"> 7501-00-013</v>
          </cell>
          <cell r="C747" t="str">
            <v>Biaya Listrik</v>
          </cell>
          <cell r="D747">
            <v>0</v>
          </cell>
          <cell r="E747">
            <v>0</v>
          </cell>
          <cell r="F747">
            <v>0</v>
          </cell>
          <cell r="G747">
            <v>0</v>
          </cell>
          <cell r="H747">
            <v>0</v>
          </cell>
          <cell r="I747">
            <v>0</v>
          </cell>
          <cell r="J747">
            <v>0</v>
          </cell>
          <cell r="K747">
            <v>0</v>
          </cell>
        </row>
        <row r="748">
          <cell r="B748" t="str">
            <v xml:space="preserve"> 7501-00-014</v>
          </cell>
          <cell r="C748" t="str">
            <v>Biaya Air</v>
          </cell>
          <cell r="D748">
            <v>0</v>
          </cell>
          <cell r="E748">
            <v>0</v>
          </cell>
          <cell r="F748">
            <v>0</v>
          </cell>
          <cell r="G748">
            <v>0</v>
          </cell>
          <cell r="H748">
            <v>0</v>
          </cell>
          <cell r="I748">
            <v>0</v>
          </cell>
          <cell r="J748">
            <v>0</v>
          </cell>
          <cell r="K748">
            <v>0</v>
          </cell>
        </row>
        <row r="749">
          <cell r="B749" t="str">
            <v xml:space="preserve"> 7501-00-015</v>
          </cell>
          <cell r="C749" t="str">
            <v>Biaya Bahan Bakar &amp; Pelumas</v>
          </cell>
          <cell r="D749">
            <v>0</v>
          </cell>
          <cell r="E749">
            <v>0</v>
          </cell>
          <cell r="F749">
            <v>0</v>
          </cell>
          <cell r="G749">
            <v>0</v>
          </cell>
          <cell r="H749">
            <v>0</v>
          </cell>
          <cell r="I749">
            <v>0</v>
          </cell>
          <cell r="J749">
            <v>0</v>
          </cell>
          <cell r="K749">
            <v>0</v>
          </cell>
        </row>
        <row r="750">
          <cell r="B750" t="str">
            <v xml:space="preserve"> 7501-00-018</v>
          </cell>
          <cell r="C750" t="str">
            <v>Nilai Pembebanan</v>
          </cell>
          <cell r="D750">
            <v>0</v>
          </cell>
          <cell r="E750">
            <v>0</v>
          </cell>
          <cell r="F750">
            <v>0</v>
          </cell>
          <cell r="G750">
            <v>0</v>
          </cell>
          <cell r="H750">
            <v>0</v>
          </cell>
          <cell r="I750">
            <v>0</v>
          </cell>
          <cell r="J750">
            <v>0</v>
          </cell>
          <cell r="K750">
            <v>0</v>
          </cell>
        </row>
        <row r="751">
          <cell r="B751" t="str">
            <v xml:space="preserve"> 7510-00-010</v>
          </cell>
          <cell r="C751" t="str">
            <v>Biaya Gaji Gudang</v>
          </cell>
          <cell r="D751">
            <v>0</v>
          </cell>
          <cell r="E751">
            <v>0</v>
          </cell>
          <cell r="F751">
            <v>0</v>
          </cell>
          <cell r="G751">
            <v>0</v>
          </cell>
          <cell r="H751">
            <v>0</v>
          </cell>
          <cell r="I751">
            <v>0</v>
          </cell>
          <cell r="J751">
            <v>0</v>
          </cell>
          <cell r="K751">
            <v>0</v>
          </cell>
        </row>
        <row r="752">
          <cell r="B752" t="str">
            <v xml:space="preserve"> 7510-00-011</v>
          </cell>
          <cell r="C752" t="str">
            <v>Biaya Perlengkapan Gudang</v>
          </cell>
          <cell r="D752">
            <v>0</v>
          </cell>
          <cell r="E752">
            <v>0</v>
          </cell>
          <cell r="F752">
            <v>0</v>
          </cell>
          <cell r="G752">
            <v>0</v>
          </cell>
          <cell r="H752">
            <v>0</v>
          </cell>
          <cell r="I752">
            <v>0</v>
          </cell>
          <cell r="J752">
            <v>0</v>
          </cell>
          <cell r="K752">
            <v>0</v>
          </cell>
        </row>
        <row r="753">
          <cell r="B753" t="str">
            <v xml:space="preserve"> 7510-00-012</v>
          </cell>
          <cell r="C753" t="str">
            <v>Biaya Pemeliharaan &amp; Perbaikan</v>
          </cell>
          <cell r="D753">
            <v>0</v>
          </cell>
          <cell r="E753">
            <v>0</v>
          </cell>
          <cell r="F753">
            <v>0</v>
          </cell>
          <cell r="G753">
            <v>0</v>
          </cell>
          <cell r="H753">
            <v>0</v>
          </cell>
          <cell r="I753">
            <v>0</v>
          </cell>
          <cell r="J753">
            <v>0</v>
          </cell>
          <cell r="K753">
            <v>0</v>
          </cell>
        </row>
        <row r="754">
          <cell r="B754" t="str">
            <v xml:space="preserve"> 7510-00-013</v>
          </cell>
          <cell r="C754" t="str">
            <v>Biaya Transportasi</v>
          </cell>
          <cell r="D754">
            <v>0</v>
          </cell>
          <cell r="E754">
            <v>0</v>
          </cell>
          <cell r="F754">
            <v>0</v>
          </cell>
          <cell r="G754">
            <v>0</v>
          </cell>
          <cell r="H754">
            <v>0</v>
          </cell>
          <cell r="I754">
            <v>0</v>
          </cell>
          <cell r="J754">
            <v>0</v>
          </cell>
          <cell r="K754">
            <v>0</v>
          </cell>
        </row>
        <row r="755">
          <cell r="B755" t="str">
            <v xml:space="preserve"> 7510-00-014</v>
          </cell>
          <cell r="C755" t="str">
            <v>Biaya Listrik</v>
          </cell>
          <cell r="D755">
            <v>0</v>
          </cell>
          <cell r="E755">
            <v>0</v>
          </cell>
          <cell r="F755">
            <v>0</v>
          </cell>
          <cell r="G755">
            <v>0</v>
          </cell>
          <cell r="H755">
            <v>0</v>
          </cell>
          <cell r="I755">
            <v>0</v>
          </cell>
          <cell r="J755">
            <v>0</v>
          </cell>
          <cell r="K755">
            <v>0</v>
          </cell>
        </row>
        <row r="756">
          <cell r="B756" t="str">
            <v xml:space="preserve"> 7510-00-015</v>
          </cell>
          <cell r="C756" t="str">
            <v>Biaya Air</v>
          </cell>
          <cell r="D756">
            <v>0</v>
          </cell>
          <cell r="E756">
            <v>0</v>
          </cell>
          <cell r="F756">
            <v>0</v>
          </cell>
          <cell r="G756">
            <v>0</v>
          </cell>
          <cell r="H756">
            <v>0</v>
          </cell>
          <cell r="I756">
            <v>0</v>
          </cell>
          <cell r="J756">
            <v>0</v>
          </cell>
          <cell r="K756">
            <v>0</v>
          </cell>
        </row>
        <row r="757">
          <cell r="B757" t="str">
            <v xml:space="preserve"> 7510-00-016</v>
          </cell>
          <cell r="C757" t="str">
            <v>Biaya Gudang Lain-Lain</v>
          </cell>
          <cell r="D757">
            <v>0</v>
          </cell>
          <cell r="E757">
            <v>0</v>
          </cell>
          <cell r="F757">
            <v>0</v>
          </cell>
          <cell r="G757">
            <v>0</v>
          </cell>
          <cell r="H757">
            <v>0</v>
          </cell>
          <cell r="I757">
            <v>0</v>
          </cell>
          <cell r="J757">
            <v>0</v>
          </cell>
          <cell r="K757">
            <v>0</v>
          </cell>
        </row>
        <row r="758">
          <cell r="B758" t="str">
            <v xml:space="preserve"> 7510-00-018</v>
          </cell>
          <cell r="C758" t="str">
            <v>Nilai Pembebanan</v>
          </cell>
          <cell r="D758">
            <v>0</v>
          </cell>
          <cell r="E758">
            <v>0</v>
          </cell>
          <cell r="F758">
            <v>0</v>
          </cell>
          <cell r="G758">
            <v>0</v>
          </cell>
          <cell r="H758">
            <v>0</v>
          </cell>
          <cell r="I758">
            <v>0</v>
          </cell>
          <cell r="J758">
            <v>0</v>
          </cell>
          <cell r="K758">
            <v>0</v>
          </cell>
        </row>
        <row r="759">
          <cell r="B759" t="str">
            <v xml:space="preserve"> 7610-00-010</v>
          </cell>
          <cell r="C759" t="str">
            <v>Biaya Perbaikan &amp; Pemeliharaan</v>
          </cell>
          <cell r="D759">
            <v>0</v>
          </cell>
          <cell r="E759">
            <v>0</v>
          </cell>
          <cell r="F759">
            <v>0</v>
          </cell>
          <cell r="G759">
            <v>0</v>
          </cell>
          <cell r="H759">
            <v>0</v>
          </cell>
          <cell r="I759">
            <v>0</v>
          </cell>
          <cell r="J759">
            <v>0</v>
          </cell>
          <cell r="K759">
            <v>0</v>
          </cell>
        </row>
        <row r="760">
          <cell r="B760" t="str">
            <v xml:space="preserve"> 7610-00-011</v>
          </cell>
          <cell r="C760" t="str">
            <v>Biaya Kebersihan</v>
          </cell>
          <cell r="D760">
            <v>0</v>
          </cell>
          <cell r="E760">
            <v>0</v>
          </cell>
          <cell r="F760">
            <v>0</v>
          </cell>
          <cell r="G760">
            <v>0</v>
          </cell>
          <cell r="H760">
            <v>0</v>
          </cell>
          <cell r="I760">
            <v>0</v>
          </cell>
          <cell r="J760">
            <v>0</v>
          </cell>
          <cell r="K760">
            <v>0</v>
          </cell>
        </row>
        <row r="761">
          <cell r="B761" t="str">
            <v xml:space="preserve"> 7610-00-012</v>
          </cell>
          <cell r="C761" t="str">
            <v>Biaya Listrik</v>
          </cell>
          <cell r="D761">
            <v>0</v>
          </cell>
          <cell r="E761">
            <v>0</v>
          </cell>
          <cell r="F761">
            <v>0</v>
          </cell>
          <cell r="G761">
            <v>0</v>
          </cell>
          <cell r="H761">
            <v>0</v>
          </cell>
          <cell r="I761">
            <v>0</v>
          </cell>
          <cell r="J761">
            <v>0</v>
          </cell>
          <cell r="K761">
            <v>0</v>
          </cell>
        </row>
        <row r="762">
          <cell r="B762" t="str">
            <v xml:space="preserve"> 7610-00-013</v>
          </cell>
          <cell r="C762" t="str">
            <v>Biaya Air</v>
          </cell>
          <cell r="D762">
            <v>0</v>
          </cell>
          <cell r="E762">
            <v>0</v>
          </cell>
          <cell r="F762">
            <v>0</v>
          </cell>
          <cell r="G762">
            <v>0</v>
          </cell>
          <cell r="H762">
            <v>0</v>
          </cell>
          <cell r="I762">
            <v>0</v>
          </cell>
          <cell r="J762">
            <v>0</v>
          </cell>
          <cell r="K762">
            <v>0</v>
          </cell>
        </row>
        <row r="763">
          <cell r="B763" t="str">
            <v xml:space="preserve"> 7610-00-014</v>
          </cell>
          <cell r="C763" t="str">
            <v>Biaya Umum Lain-Lain</v>
          </cell>
          <cell r="D763">
            <v>0</v>
          </cell>
          <cell r="E763">
            <v>0</v>
          </cell>
          <cell r="F763">
            <v>0</v>
          </cell>
          <cell r="G763">
            <v>0</v>
          </cell>
          <cell r="H763">
            <v>0</v>
          </cell>
          <cell r="I763">
            <v>0</v>
          </cell>
          <cell r="J763">
            <v>0</v>
          </cell>
          <cell r="K763">
            <v>0</v>
          </cell>
        </row>
        <row r="764">
          <cell r="B764" t="str">
            <v xml:space="preserve"> 7620-00-010</v>
          </cell>
          <cell r="C764" t="str">
            <v>Biaya Perbaikan &amp; Perawatan</v>
          </cell>
          <cell r="D764">
            <v>0</v>
          </cell>
          <cell r="E764">
            <v>0</v>
          </cell>
          <cell r="F764">
            <v>0</v>
          </cell>
          <cell r="G764">
            <v>0</v>
          </cell>
          <cell r="H764">
            <v>0</v>
          </cell>
          <cell r="I764">
            <v>0</v>
          </cell>
          <cell r="J764">
            <v>0</v>
          </cell>
          <cell r="K764">
            <v>0</v>
          </cell>
        </row>
        <row r="765">
          <cell r="B765" t="str">
            <v xml:space="preserve"> 7620-00-011</v>
          </cell>
          <cell r="C765" t="str">
            <v>Biaya Sarana Olahraga</v>
          </cell>
          <cell r="D765">
            <v>0</v>
          </cell>
          <cell r="E765">
            <v>0</v>
          </cell>
          <cell r="F765">
            <v>0</v>
          </cell>
          <cell r="G765">
            <v>0</v>
          </cell>
          <cell r="H765">
            <v>0</v>
          </cell>
          <cell r="I765">
            <v>0</v>
          </cell>
          <cell r="J765">
            <v>0</v>
          </cell>
          <cell r="K765">
            <v>0</v>
          </cell>
        </row>
        <row r="766">
          <cell r="B766" t="str">
            <v xml:space="preserve"> 7620-00-012</v>
          </cell>
          <cell r="C766" t="str">
            <v>Biaya Listrik</v>
          </cell>
          <cell r="D766">
            <v>0</v>
          </cell>
          <cell r="E766">
            <v>0</v>
          </cell>
          <cell r="F766">
            <v>0</v>
          </cell>
          <cell r="G766">
            <v>0</v>
          </cell>
          <cell r="H766">
            <v>0</v>
          </cell>
          <cell r="I766">
            <v>0</v>
          </cell>
          <cell r="J766">
            <v>0</v>
          </cell>
          <cell r="K766">
            <v>0</v>
          </cell>
        </row>
        <row r="767">
          <cell r="B767" t="str">
            <v xml:space="preserve"> 7620-00-013</v>
          </cell>
          <cell r="C767" t="str">
            <v>Biaya Air</v>
          </cell>
          <cell r="D767">
            <v>0</v>
          </cell>
          <cell r="E767">
            <v>0</v>
          </cell>
          <cell r="F767">
            <v>0</v>
          </cell>
          <cell r="G767">
            <v>0</v>
          </cell>
          <cell r="H767">
            <v>0</v>
          </cell>
          <cell r="I767">
            <v>0</v>
          </cell>
          <cell r="J767">
            <v>0</v>
          </cell>
          <cell r="K767">
            <v>0</v>
          </cell>
        </row>
        <row r="768">
          <cell r="B768" t="str">
            <v xml:space="preserve"> 7630-00-010</v>
          </cell>
          <cell r="C768" t="str">
            <v>Biaya Obat - Obatan</v>
          </cell>
          <cell r="D768">
            <v>0</v>
          </cell>
          <cell r="E768">
            <v>0</v>
          </cell>
          <cell r="F768">
            <v>0</v>
          </cell>
          <cell r="G768">
            <v>0</v>
          </cell>
          <cell r="H768">
            <v>0</v>
          </cell>
          <cell r="I768">
            <v>0</v>
          </cell>
          <cell r="J768">
            <v>0</v>
          </cell>
          <cell r="K768">
            <v>0</v>
          </cell>
        </row>
        <row r="769">
          <cell r="B769" t="str">
            <v xml:space="preserve"> 7630-00-011</v>
          </cell>
          <cell r="C769" t="str">
            <v>Biaya Rumah Sakit</v>
          </cell>
          <cell r="D769">
            <v>0</v>
          </cell>
          <cell r="E769">
            <v>0</v>
          </cell>
          <cell r="F769">
            <v>0</v>
          </cell>
          <cell r="G769">
            <v>7834042</v>
          </cell>
          <cell r="H769">
            <v>0</v>
          </cell>
          <cell r="I769">
            <v>0</v>
          </cell>
          <cell r="J769">
            <v>0</v>
          </cell>
          <cell r="K769">
            <v>0</v>
          </cell>
        </row>
        <row r="770">
          <cell r="B770" t="str">
            <v xml:space="preserve"> 7630-00-012</v>
          </cell>
          <cell r="C770" t="str">
            <v>Biaya Melahirkan</v>
          </cell>
          <cell r="D770">
            <v>0</v>
          </cell>
          <cell r="E770">
            <v>0</v>
          </cell>
          <cell r="F770">
            <v>0</v>
          </cell>
          <cell r="G770">
            <v>0</v>
          </cell>
          <cell r="H770">
            <v>0</v>
          </cell>
          <cell r="I770">
            <v>0</v>
          </cell>
          <cell r="J770">
            <v>0</v>
          </cell>
          <cell r="K770">
            <v>0</v>
          </cell>
        </row>
        <row r="771">
          <cell r="B771" t="str">
            <v xml:space="preserve"> 7640-00-010</v>
          </cell>
          <cell r="C771" t="str">
            <v>Angkutan Karyawan - Internal</v>
          </cell>
          <cell r="D771">
            <v>0</v>
          </cell>
          <cell r="E771">
            <v>0</v>
          </cell>
          <cell r="F771">
            <v>0</v>
          </cell>
          <cell r="G771">
            <v>0</v>
          </cell>
          <cell r="H771">
            <v>0</v>
          </cell>
          <cell r="I771">
            <v>0</v>
          </cell>
          <cell r="J771">
            <v>0</v>
          </cell>
          <cell r="K771">
            <v>0</v>
          </cell>
        </row>
        <row r="772">
          <cell r="B772" t="str">
            <v xml:space="preserve"> 7640-00-011</v>
          </cell>
          <cell r="C772" t="str">
            <v>Angkutan Karyawan - External</v>
          </cell>
          <cell r="D772">
            <v>0</v>
          </cell>
          <cell r="E772">
            <v>0</v>
          </cell>
          <cell r="F772">
            <v>0</v>
          </cell>
          <cell r="G772">
            <v>0</v>
          </cell>
          <cell r="H772">
            <v>0</v>
          </cell>
          <cell r="I772">
            <v>0</v>
          </cell>
          <cell r="J772">
            <v>0</v>
          </cell>
          <cell r="K772">
            <v>0</v>
          </cell>
        </row>
        <row r="773">
          <cell r="B773" t="str">
            <v xml:space="preserve"> 8100-00-010</v>
          </cell>
          <cell r="C773" t="str">
            <v>Bunga Giro Bank</v>
          </cell>
          <cell r="D773">
            <v>0</v>
          </cell>
          <cell r="E773">
            <v>-4198251.43</v>
          </cell>
          <cell r="F773">
            <v>-1445033.34</v>
          </cell>
          <cell r="G773">
            <v>-1834457.6</v>
          </cell>
          <cell r="H773">
            <v>-2590011.9899999998</v>
          </cell>
          <cell r="I773">
            <v>-2168362.29</v>
          </cell>
          <cell r="J773">
            <v>-1859400.29</v>
          </cell>
          <cell r="K773">
            <v>-2411024.71</v>
          </cell>
        </row>
        <row r="774">
          <cell r="B774" t="str">
            <v xml:space="preserve"> 8100-00-011</v>
          </cell>
          <cell r="C774" t="str">
            <v>Pendapatan Bunga lainnya</v>
          </cell>
          <cell r="D774">
            <v>0</v>
          </cell>
          <cell r="E774">
            <v>0</v>
          </cell>
          <cell r="F774">
            <v>0</v>
          </cell>
          <cell r="G774">
            <v>0</v>
          </cell>
          <cell r="H774">
            <v>0</v>
          </cell>
          <cell r="I774">
            <v>0</v>
          </cell>
          <cell r="J774">
            <v>0</v>
          </cell>
          <cell r="K774">
            <v>0</v>
          </cell>
        </row>
        <row r="775">
          <cell r="B775" t="str">
            <v xml:space="preserve"> 8100-00-012</v>
          </cell>
          <cell r="C775" t="str">
            <v>Keuntungan Selisih Kurs</v>
          </cell>
          <cell r="D775">
            <v>0</v>
          </cell>
          <cell r="E775">
            <v>-99572373.25</v>
          </cell>
          <cell r="F775">
            <v>-108273999.99999994</v>
          </cell>
          <cell r="G775">
            <v>-2948303000</v>
          </cell>
          <cell r="H775">
            <v>-6723741625</v>
          </cell>
          <cell r="I775">
            <v>-3080636375</v>
          </cell>
          <cell r="J775">
            <v>-1007295385.5399992</v>
          </cell>
          <cell r="K775">
            <v>-2457068260</v>
          </cell>
        </row>
        <row r="776">
          <cell r="B776" t="str">
            <v xml:space="preserve"> 8100-00-013</v>
          </cell>
          <cell r="C776" t="str">
            <v>Keuntungan Penjualan AT</v>
          </cell>
          <cell r="D776">
            <v>0</v>
          </cell>
          <cell r="E776">
            <v>0</v>
          </cell>
          <cell r="F776">
            <v>0</v>
          </cell>
          <cell r="G776">
            <v>0</v>
          </cell>
          <cell r="H776">
            <v>0</v>
          </cell>
          <cell r="I776">
            <v>0</v>
          </cell>
          <cell r="J776">
            <v>0</v>
          </cell>
          <cell r="K776">
            <v>-25499992</v>
          </cell>
        </row>
        <row r="777">
          <cell r="B777" t="str">
            <v xml:space="preserve"> 8100-00-014</v>
          </cell>
          <cell r="C777" t="str">
            <v>Pendapatan Non Operasiol Lainnya</v>
          </cell>
          <cell r="D777">
            <v>0</v>
          </cell>
          <cell r="E777">
            <v>0</v>
          </cell>
          <cell r="F777">
            <v>0</v>
          </cell>
          <cell r="G777">
            <v>0</v>
          </cell>
          <cell r="H777">
            <v>0</v>
          </cell>
          <cell r="I777">
            <v>0</v>
          </cell>
          <cell r="J777">
            <v>0</v>
          </cell>
          <cell r="K777">
            <v>0</v>
          </cell>
        </row>
        <row r="778">
          <cell r="B778" t="str">
            <v xml:space="preserve"> 8100-00-015</v>
          </cell>
          <cell r="C778" t="str">
            <v>Denda Penjualan</v>
          </cell>
          <cell r="D778">
            <v>0</v>
          </cell>
          <cell r="E778">
            <v>0</v>
          </cell>
          <cell r="F778">
            <v>0</v>
          </cell>
          <cell r="G778">
            <v>0</v>
          </cell>
          <cell r="H778">
            <v>0</v>
          </cell>
          <cell r="I778">
            <v>0</v>
          </cell>
          <cell r="J778">
            <v>0</v>
          </cell>
          <cell r="K778">
            <v>0</v>
          </cell>
        </row>
        <row r="779">
          <cell r="B779" t="str">
            <v xml:space="preserve"> 9100-00-010</v>
          </cell>
          <cell r="C779" t="str">
            <v>Biaya Bank</v>
          </cell>
          <cell r="D779">
            <v>0</v>
          </cell>
          <cell r="E779">
            <v>2223836.0300000003</v>
          </cell>
          <cell r="F779">
            <v>1974343.7000000002</v>
          </cell>
          <cell r="G779">
            <v>2648446.37</v>
          </cell>
          <cell r="H779">
            <v>4818369</v>
          </cell>
          <cell r="I779">
            <v>5808638.0999999996</v>
          </cell>
          <cell r="J779">
            <v>1043115.95</v>
          </cell>
          <cell r="K779">
            <v>1740019.98</v>
          </cell>
        </row>
        <row r="780">
          <cell r="B780" t="str">
            <v xml:space="preserve"> 9100-00-011</v>
          </cell>
          <cell r="C780" t="str">
            <v>Utang Bunga</v>
          </cell>
          <cell r="D780">
            <v>0</v>
          </cell>
          <cell r="E780">
            <v>34360775.019137986</v>
          </cell>
          <cell r="F780">
            <v>33559988.5</v>
          </cell>
          <cell r="G780">
            <v>32746520.161093898</v>
          </cell>
          <cell r="H780">
            <v>31920169.164785199</v>
          </cell>
          <cell r="I780">
            <v>31080731.492037296</v>
          </cell>
          <cell r="J780">
            <v>30227999.893023901</v>
          </cell>
          <cell r="K780">
            <v>29361763.835764699</v>
          </cell>
        </row>
        <row r="781">
          <cell r="B781" t="str">
            <v xml:space="preserve"> 9100-00-012</v>
          </cell>
          <cell r="C781" t="str">
            <v>Kerugian Selisih Kurs</v>
          </cell>
          <cell r="D781">
            <v>0</v>
          </cell>
          <cell r="E781">
            <v>2615000125</v>
          </cell>
          <cell r="F781">
            <v>4092043875</v>
          </cell>
          <cell r="G781">
            <v>244426705.80000007</v>
          </cell>
          <cell r="H781">
            <v>353312293.50000048</v>
          </cell>
          <cell r="I781">
            <v>155843576.38000029</v>
          </cell>
          <cell r="J781">
            <v>0</v>
          </cell>
          <cell r="K781">
            <v>170413543.34999895</v>
          </cell>
        </row>
        <row r="782">
          <cell r="B782" t="str">
            <v xml:space="preserve"> 9100-00-013</v>
          </cell>
          <cell r="C782" t="str">
            <v>Kerugian Penjualan AT</v>
          </cell>
          <cell r="D782">
            <v>0</v>
          </cell>
          <cell r="E782">
            <v>0</v>
          </cell>
          <cell r="F782">
            <v>0</v>
          </cell>
          <cell r="G782">
            <v>0</v>
          </cell>
          <cell r="H782">
            <v>0</v>
          </cell>
          <cell r="I782">
            <v>0</v>
          </cell>
          <cell r="J782">
            <v>0</v>
          </cell>
          <cell r="K782">
            <v>0</v>
          </cell>
        </row>
        <row r="783">
          <cell r="B783" t="str">
            <v xml:space="preserve"> 9100-00-014</v>
          </cell>
          <cell r="C783" t="str">
            <v>Biaya Non Operasional Lain</v>
          </cell>
          <cell r="D783">
            <v>0</v>
          </cell>
          <cell r="E783">
            <v>0</v>
          </cell>
          <cell r="F783">
            <v>0</v>
          </cell>
          <cell r="G783">
            <v>0</v>
          </cell>
          <cell r="H783">
            <v>-17</v>
          </cell>
          <cell r="I783">
            <v>0</v>
          </cell>
          <cell r="J783">
            <v>0</v>
          </cell>
          <cell r="K783">
            <v>0</v>
          </cell>
        </row>
        <row r="784">
          <cell r="B784" t="str">
            <v xml:space="preserve"> 9100-00-015</v>
          </cell>
          <cell r="C784" t="str">
            <v>Denda Pembelian Barang</v>
          </cell>
          <cell r="D784">
            <v>0</v>
          </cell>
          <cell r="E784">
            <v>0</v>
          </cell>
          <cell r="F784">
            <v>0</v>
          </cell>
          <cell r="G784">
            <v>0</v>
          </cell>
          <cell r="H784">
            <v>0</v>
          </cell>
          <cell r="I784">
            <v>0</v>
          </cell>
          <cell r="J784">
            <v>0</v>
          </cell>
          <cell r="K78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row r="7">
          <cell r="B7" t="str">
            <v xml:space="preserve"> 1110-00-101</v>
          </cell>
        </row>
      </sheetData>
      <sheetData sheetId="66">
        <row r="7">
          <cell r="B7" t="str">
            <v xml:space="preserve"> 1110-00-101</v>
          </cell>
        </row>
      </sheetData>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98"/>
      <sheetName val="BS01"/>
      <sheetName val="Marshal"/>
      <sheetName val="Ex-Rate"/>
      <sheetName val="RATE-NEW"/>
      <sheetName val="Kartu"/>
      <sheetName val="I.4.1 (2)"/>
      <sheetName val="SAD"/>
      <sheetName val="A"/>
      <sheetName val="RATE"/>
      <sheetName val="OFF"/>
      <sheetName val="SERV.EQ"/>
      <sheetName val="Master"/>
      <sheetName val="COSTSALES"/>
      <sheetName val="PL"/>
      <sheetName val="MCOST1"/>
      <sheetName val="load"/>
      <sheetName val="BS final"/>
      <sheetName val="WBS _2_salah"/>
      <sheetName val="LABARUGI"/>
      <sheetName val="NERACA"/>
      <sheetName val="GeneralInfo"/>
      <sheetName val="SE-C"/>
      <sheetName val="Permanent info"/>
      <sheetName val="lamphp"/>
      <sheetName val="KOMP"/>
      <sheetName val="Ex_Rate"/>
      <sheetName val="Rincian"/>
      <sheetName val="Worksheet-03"/>
      <sheetName val="BS-RTI"/>
      <sheetName val="Std-Industri"/>
      <sheetName val="Bgt"/>
      <sheetName val="Hari"/>
      <sheetName val="Hujan"/>
      <sheetName val="Kirim"/>
      <sheetName val="Mentah"/>
      <sheetName val="Panen"/>
      <sheetName val="Restan"/>
      <sheetName val="Sns"/>
      <sheetName val="tb-mar"/>
      <sheetName val="COA"/>
      <sheetName val="PRE"/>
      <sheetName val="BOQ-Bill1-8"/>
      <sheetName val="#REF"/>
      <sheetName val="BB"/>
      <sheetName val="STKBB"/>
      <sheetName val="Sheet1"/>
      <sheetName val="HQ"/>
      <sheetName val="TB98,oct99&amp;sap99-WPL"/>
      <sheetName val="Case28 Levered Tornado"/>
      <sheetName val="DATABASE"/>
      <sheetName val="B2 (Act by Mth) Total"/>
      <sheetName val="2003 Bgt"/>
      <sheetName val="HO"/>
      <sheetName val="SALDO_BD"/>
      <sheetName val="CAPEX"/>
      <sheetName val="farmasi"/>
      <sheetName val="non farmasi"/>
      <sheetName val="D-2"/>
      <sheetName val="USDt_FS(4)"/>
      <sheetName val="KRPPT.03"/>
      <sheetName val="PSMKI.03"/>
      <sheetName val="NOTES "/>
      <sheetName val="BALANCE SHEET"/>
      <sheetName val="bs"/>
      <sheetName val="DEPK2003"/>
      <sheetName val="BBM-03"/>
      <sheetName val="I_4_1_(2)1"/>
      <sheetName val="SERV_EQ1"/>
      <sheetName val="BS_final1"/>
      <sheetName val="WBS__2_salah1"/>
      <sheetName val="Permanent_info1"/>
      <sheetName val="I_4_1_(2)"/>
      <sheetName val="SERV_EQ"/>
      <sheetName val="BS_final"/>
      <sheetName val="WBS__2_salah"/>
      <sheetName val="Permanent_info"/>
      <sheetName val="BS_final2"/>
      <sheetName val="Operation 1206-0107"/>
      <sheetName val="Maintenance 1206-0107"/>
      <sheetName val="EX RATE"/>
      <sheetName val="GAPOK 2003 VS 2010"/>
      <sheetName val="Case28_Levered_Tornado"/>
      <sheetName val="B2_(Act_by_Mth)_Total"/>
      <sheetName val="2003_Bgt"/>
      <sheetName val="KRPPT_03"/>
      <sheetName val="PSMKI_03"/>
      <sheetName val="non_farmasi"/>
      <sheetName val="NOTES_"/>
      <sheetName val="BALANCE_SHEET"/>
      <sheetName val="Case28_Levered_Tornado1"/>
      <sheetName val="B2_(Act_by_Mth)_Total1"/>
      <sheetName val="2003_Bgt1"/>
      <sheetName val="KRPPT_031"/>
      <sheetName val="PSMKI_031"/>
      <sheetName val="non_farmasi1"/>
      <sheetName val="NOTES_1"/>
      <sheetName val="BALANCE_SHEET1"/>
      <sheetName val="FKT_PJK"/>
      <sheetName val="Work4"/>
      <sheetName val="会社・セグメント・国・地域"/>
      <sheetName val="データ収集単位"/>
      <sheetName val="Work1"/>
      <sheetName val="jpr"/>
      <sheetName val="Material &amp; Equip"/>
      <sheetName val="DATA"/>
      <sheetName val="tabel"/>
      <sheetName val="MasterSheet"/>
      <sheetName val="STOCK_AWAL"/>
      <sheetName val="BELI JULI"/>
      <sheetName val="HPP_JUNI"/>
      <sheetName val="Vendors"/>
      <sheetName val="B-3"/>
      <sheetName val="KODE"/>
      <sheetName val="TB"/>
      <sheetName val="Account Coding - Revise"/>
      <sheetName val="AR-TRADE_NONTRADE"/>
      <sheetName val="data neraca lainnya"/>
      <sheetName val="INVENTORY"/>
      <sheetName val="Cash"/>
      <sheetName val="Prepaid tax"/>
      <sheetName val="summary-1"/>
      <sheetName val="JobDetails"/>
      <sheetName val="Summary"/>
      <sheetName val="SALES_SUMMARY"/>
      <sheetName val="Worksheet"/>
      <sheetName val="Sheet5"/>
      <sheetName val="LTD"/>
      <sheetName val="Data WP"/>
      <sheetName val="BCT"/>
      <sheetName val="Exc. Rate"/>
      <sheetName val="BELI"/>
      <sheetName val="N-ASII"/>
      <sheetName val="ANTMN"/>
      <sheetName val="BBRI-N"/>
      <sheetName val="PGAS"/>
      <sheetName val="DNKS-N"/>
      <sheetName val="ISAT"/>
      <sheetName val="N-ISAT"/>
      <sheetName val="N-KLBF"/>
      <sheetName val="TLKM-J"/>
      <sheetName val="N-TLKM"/>
      <sheetName val="TRIM"/>
      <sheetName val="N-UNTR"/>
      <sheetName val="KAEF"/>
      <sheetName val="INTP"/>
      <sheetName val="SMCB"/>
      <sheetName val="A u g"/>
      <sheetName val="J u l"/>
      <sheetName val="O c t"/>
      <sheetName val="A p r"/>
      <sheetName val="M a y"/>
      <sheetName val="S e p"/>
      <sheetName val="00 received in 01"/>
      <sheetName val="F e b"/>
      <sheetName val="Per GL J a n"/>
      <sheetName val="J u n"/>
      <sheetName val="M a r"/>
      <sheetName val="Lists"/>
      <sheetName val="BAL"/>
      <sheetName val="BDG"/>
      <sheetName val="JKT"/>
      <sheetName val="LMP"/>
      <sheetName val="MDN"/>
      <sheetName val="MND"/>
      <sheetName val="PDG"/>
      <sheetName val="SBY"/>
      <sheetName val="SMG"/>
      <sheetName val="UPG"/>
      <sheetName val="ASSETS"/>
      <sheetName val="MENU"/>
      <sheetName val="Data Input"/>
      <sheetName val="General"/>
      <sheetName val="SAHAM"/>
      <sheetName val="Daf 1"/>
      <sheetName val="Sandi laba rugi"/>
      <sheetName val="productioninformation_jrxml"/>
      <sheetName val="F1771-2"/>
      <sheetName val="biaya"/>
      <sheetName val="PL (MONTHLY)"/>
      <sheetName val="OBL DES 13."/>
      <sheetName val="LR"/>
      <sheetName val="Income Statement-May 2004"/>
      <sheetName val="TOTAL"/>
      <sheetName val="MEI"/>
      <sheetName val="Sheet2"/>
      <sheetName val="Profit &amp; Loss"/>
      <sheetName val="Harsat Bahan"/>
      <sheetName val="Harsat Upah"/>
      <sheetName val="BH"/>
      <sheetName val="CF"/>
      <sheetName val="Deprec"/>
      <sheetName val="income"/>
      <sheetName val="Costs"/>
      <sheetName val="COGS"/>
      <sheetName val="BA"/>
      <sheetName val="R1-CAPEX-03-A"/>
      <sheetName val="gl"/>
      <sheetName val="bahan"/>
      <sheetName val="GP"/>
      <sheetName val="ALL KD"/>
      <sheetName val="Bg Exp 11"/>
      <sheetName val="Price"/>
      <sheetName val="Assumption"/>
      <sheetName val="UA-0"/>
      <sheetName val="PM,TE,SAD"/>
      <sheetName val="WBS1"/>
      <sheetName val="adj"/>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98,oct99&amp;sap99-WPL"/>
      <sheetName val="TB98_oct99_sap99_WPL"/>
      <sheetName val="BS01"/>
      <sheetName val="COSTSALES"/>
      <sheetName val="PL"/>
      <sheetName val="MCOST1"/>
      <sheetName val="Forecast01(12-14)"/>
      <sheetName val="PL98"/>
      <sheetName val="B2 (Act by Mth) Total"/>
      <sheetName val="Master"/>
      <sheetName val="2003 Bgt"/>
      <sheetName val="HO"/>
      <sheetName val="RATE"/>
      <sheetName val="Stock"/>
      <sheetName val="Sales"/>
      <sheetName val="AVG"/>
      <sheetName val="Ex-Rate"/>
      <sheetName val="RATE-NEW"/>
      <sheetName val="BS final"/>
      <sheetName val="Marshal"/>
      <sheetName val="Rincian"/>
      <sheetName val="NY ADMIN"/>
      <sheetName val="KOMP"/>
      <sheetName val="Ex_Rate"/>
      <sheetName val="Kartu"/>
      <sheetName val="SERV.EQ"/>
      <sheetName val="I.4.1 (2)"/>
      <sheetName val="WS"/>
      <sheetName val="F1771-2"/>
      <sheetName val="OLDMAP"/>
      <sheetName val="Perhitungan Ore Buli"/>
      <sheetName val="pemakaian Gee2010 setelah SO"/>
      <sheetName val="Persediaan Gee"/>
      <sheetName val="Receivable"/>
      <sheetName val="Print AR"/>
      <sheetName val="penjelasan"/>
      <sheetName val="BS_final"/>
      <sheetName val="TB-WP"/>
      <sheetName val="FE-1770-I"/>
      <sheetName val="FE-1770.P1"/>
      <sheetName val="FE-1770-II"/>
      <sheetName val="Neraca detail per book"/>
      <sheetName val="Links"/>
      <sheetName val="Checker"/>
      <sheetName val="PR0404"/>
      <sheetName val="PR0405"/>
      <sheetName val="PR0406"/>
      <sheetName val="PR0804"/>
      <sheetName val="PR0805"/>
      <sheetName val="PR0806"/>
      <sheetName val="PR1204"/>
      <sheetName val="PR1205"/>
      <sheetName val="PR1206"/>
      <sheetName val="PR0204"/>
      <sheetName val="PR0205"/>
      <sheetName val="PR0206"/>
      <sheetName val="PR0104"/>
      <sheetName val="PR0105"/>
      <sheetName val="PR0106"/>
      <sheetName val="PR0704"/>
      <sheetName val="PR0705"/>
      <sheetName val="PR0706"/>
      <sheetName val="PR0604"/>
      <sheetName val="PR0605"/>
      <sheetName val="PR0606"/>
      <sheetName val="PR0304"/>
      <sheetName val="PR0305"/>
      <sheetName val="PR0306"/>
      <sheetName val="PR0504"/>
      <sheetName val="PR0505"/>
      <sheetName val="PR0506"/>
      <sheetName val="PR1104"/>
      <sheetName val="PR1105"/>
      <sheetName val="PR1106"/>
      <sheetName val="PR1006"/>
      <sheetName val="PR1004"/>
      <sheetName val="PR1005"/>
      <sheetName val="PR0904"/>
      <sheetName val="PR0905"/>
      <sheetName val="PR0906"/>
      <sheetName val="Items 1206"/>
      <sheetName val="A"/>
      <sheetName val="Entry  HTM"/>
      <sheetName val="Entry Broker"/>
      <sheetName val="SK HTM"/>
      <sheetName val="COA"/>
      <sheetName val="2"/>
      <sheetName val="Identitas"/>
      <sheetName val="PP&amp;E"/>
      <sheetName val="BMJ"/>
      <sheetName val="COA_Extern_Pjk"/>
      <sheetName val="GIRO"/>
      <sheetName val="Kas-Keke Extern"/>
      <sheetName val="KMK"/>
      <sheetName val="MDR_SMD"/>
      <sheetName val=""/>
      <sheetName val="Sheet1 (2)"/>
      <sheetName val="B28"/>
      <sheetName val="B24-1"/>
      <sheetName val="22-1"/>
      <sheetName val="ACT"/>
      <sheetName val="DATABASE"/>
      <sheetName val="EQ"/>
      <sheetName val="FKT_PJK"/>
      <sheetName val="USDt_FS(4)"/>
      <sheetName val="Statistics"/>
      <sheetName val="CPIS"/>
      <sheetName val="Level 1-3 Listing"/>
      <sheetName val="Art_22"/>
      <sheetName val="A u g"/>
      <sheetName val="ACCOUNT"/>
      <sheetName val="B2_(Act_by_Mth)_Total1"/>
      <sheetName val="2003_Bgt1"/>
      <sheetName val="BS_final2"/>
      <sheetName val="NY_ADMIN1"/>
      <sheetName val="SERV_EQ1"/>
      <sheetName val="I_4_1_(2)1"/>
      <sheetName val="Perhitungan_Ore_Buli1"/>
      <sheetName val="pemakaian_Gee2010_setelah_SO1"/>
      <sheetName val="Persediaan_Gee1"/>
      <sheetName val="Print_AR1"/>
      <sheetName val="FE-1770_P11"/>
      <sheetName val="Neraca_detail_per_book1"/>
      <sheetName val="Items_12061"/>
      <sheetName val="Entry__HTM1"/>
      <sheetName val="Entry_Broker1"/>
      <sheetName val="SK_HTM1"/>
      <sheetName val="B2_(Act_by_Mth)_Total"/>
      <sheetName val="2003_Bgt"/>
      <sheetName val="BS_final1"/>
      <sheetName val="NY_ADMIN"/>
      <sheetName val="SERV_EQ"/>
      <sheetName val="I_4_1_(2)"/>
      <sheetName val="Perhitungan_Ore_Buli"/>
      <sheetName val="pemakaian_Gee2010_setelah_SO"/>
      <sheetName val="Persediaan_Gee"/>
      <sheetName val="Print_AR"/>
      <sheetName val="FE-1770_P1"/>
      <sheetName val="Neraca_detail_per_book"/>
      <sheetName val="Items_1206"/>
      <sheetName val="Entry__HTM"/>
      <sheetName val="Entry_Broker"/>
      <sheetName val="SK_HTM"/>
      <sheetName val="SE-C"/>
      <sheetName val="P-1 Acc Payroll"/>
      <sheetName val="Amortization Table"/>
      <sheetName val="asset"/>
      <sheetName val="Sheet1_(2)"/>
      <sheetName val="Kas-Keke_Extern"/>
      <sheetName val="Level_1-3_Listing"/>
      <sheetName val="A_u_g"/>
      <sheetName val="Sheet1_(2)1"/>
      <sheetName val="Kas-Keke_Extern1"/>
      <sheetName val="Level_1-3_Listing1"/>
      <sheetName val="A_u_g1"/>
      <sheetName val="SUPPORT1"/>
      <sheetName val="Calculation"/>
      <sheetName val="EmpData"/>
      <sheetName val="tb-mar"/>
      <sheetName val="BS-RTI"/>
      <sheetName val="DAF.INVEN U.O"/>
      <sheetName val="Info"/>
      <sheetName val="productioninformation_jrxml"/>
      <sheetName val="PN"/>
      <sheetName val="Danamon LK"/>
      <sheetName val="Dept"/>
      <sheetName val="Ass"/>
      <sheetName val="HARGA ALAT"/>
      <sheetName val="SPAREPARTS"/>
      <sheetName val="U-13"/>
      <sheetName val="BL"/>
      <sheetName val="BJ"/>
      <sheetName val="PO"/>
      <sheetName val="WBS (2)salah"/>
      <sheetName val="ASSETS"/>
      <sheetName val="Retail"/>
      <sheetName val="MENU"/>
      <sheetName val="Inputs"/>
      <sheetName val="BBRI-N"/>
      <sheetName val="BBRI-J"/>
      <sheetName val="BMRI"/>
      <sheetName val="N-CTRS"/>
      <sheetName val="DNKS-N"/>
      <sheetName val="INTP"/>
      <sheetName val="N-PNBN"/>
      <sheetName val="N-TSPC"/>
      <sheetName val="BELI"/>
      <sheetName val="N-ASII"/>
      <sheetName val="DVLAN"/>
      <sheetName val="N-GGRM"/>
      <sheetName val="N-HMSP"/>
      <sheetName val="ISAT"/>
      <sheetName val="N-ISAT"/>
      <sheetName val="J-JIHD"/>
      <sheetName val="PORTO 19 JUL"/>
      <sheetName val="SMAR"/>
      <sheetName val="N-AALI"/>
      <sheetName val="ANTA"/>
      <sheetName val="ANTMN"/>
      <sheetName val="BNII"/>
      <sheetName val="PGAS"/>
      <sheetName val="KAEF"/>
      <sheetName val="N-KLBF"/>
      <sheetName val="TLKM-J"/>
      <sheetName val="N-TLKM"/>
      <sheetName val="TRIM"/>
      <sheetName val="N-UNTR"/>
      <sheetName val="PGASN"/>
      <sheetName val="PTBA"/>
      <sheetName val="N-UNVR"/>
      <sheetName val="AUTO"/>
      <sheetName val="SMCB"/>
      <sheetName val="MTDL"/>
      <sheetName val="N-LPLI"/>
      <sheetName val="N-LTLS"/>
      <sheetName val="KOMIN"/>
      <sheetName val="ASGR-N"/>
      <sheetName val="MPPAN"/>
      <sheetName val="MST_GAJI"/>
      <sheetName val="Sheet1"/>
      <sheetName val="Prog. kerja"/>
      <sheetName val="Biaya-biaya"/>
      <sheetName val="THL"/>
      <sheetName val="Penambahan"/>
      <sheetName val="IT-Out"/>
      <sheetName val="Rekap Bag"/>
      <sheetName val="Schedulling"/>
      <sheetName val="Nov-Des"/>
      <sheetName val="2008"/>
      <sheetName val="Total"/>
      <sheetName val="OKt'07"/>
      <sheetName val="Nov Des"/>
      <sheetName val="CB"/>
      <sheetName val="COP"/>
      <sheetName val="Assuransi"/>
      <sheetName val="THR"/>
      <sheetName val="Lain-2"/>
      <sheetName val="Per Dept."/>
      <sheetName val="Support"/>
      <sheetName val="Head Count"/>
      <sheetName val="Lembur"/>
      <sheetName val="Awal"/>
      <sheetName val="By.Personel"/>
      <sheetName val="Invesment"/>
      <sheetName val="Assumption"/>
      <sheetName val="s006"/>
      <sheetName val="List PT"/>
      <sheetName val="Dec 06"/>
      <sheetName val="112000"/>
      <sheetName val="Profile"/>
      <sheetName val="Divre"/>
      <sheetName val="General"/>
      <sheetName val="2002"/>
      <sheetName val="MAIN"/>
      <sheetName val="Site Map"/>
      <sheetName val="Objectives"/>
      <sheetName val="Business Plan Index-Service1"/>
      <sheetName val="Business Plan Index-Service2"/>
      <sheetName val="BP Index -Aftersales"/>
      <sheetName val="Key Aftersales Objectives"/>
      <sheetName val="Brand Values"/>
      <sheetName val="Steps to Customer Satisfaction"/>
      <sheetName val="SWOT"/>
      <sheetName val="DIA Implementation"/>
      <sheetName val="Dealer Audit II Assessment"/>
      <sheetName val="Importer Qual. Program (ISO)"/>
      <sheetName val="Dealer Qual Program (ISO)"/>
      <sheetName val="Customer Communication Centre"/>
      <sheetName val="Telephone Follow Up"/>
      <sheetName val="Recovery Program"/>
      <sheetName val="Volkswagen Exclusive Service"/>
      <sheetName val="Business Management Data"/>
      <sheetName val="Long Life Mobility Guarantee"/>
      <sheetName val="Labour Rate Calculation"/>
      <sheetName val="Service Objectives Quantitative"/>
      <sheetName val="HST in Local Language"/>
      <sheetName val="HSO with Local Content"/>
      <sheetName val="Service Training Concept"/>
      <sheetName val="Technical Information (ELSA)"/>
      <sheetName val="Test Programs 01, 02, 03"/>
      <sheetName val="Workshop Test (Phantom Test)"/>
      <sheetName val="Workshop Equipment and Tools"/>
      <sheetName val="Service Core Process"/>
      <sheetName val="Core Process"/>
      <sheetName val="Status of IT Systems"/>
      <sheetName val="Dealer Standards and Services"/>
      <sheetName val="Corporate Identity-Design"/>
      <sheetName val="DIA Targets and Measures"/>
      <sheetName val="Assess. Targets and Measures"/>
      <sheetName val="VW Exclusive Targets and Meas."/>
      <sheetName val="Labour Rate Targets and Meas."/>
      <sheetName val="Data Targets and Measures"/>
      <sheetName val="Training Targets and Measures"/>
      <sheetName val="Dealer StandServ-TargMeas."/>
      <sheetName val="Dealer Qual. Pro.-Benchm."/>
      <sheetName val="Test Programs Targets and Meas."/>
      <sheetName val="Workshop Test Targets and Meas."/>
      <sheetName val="Workshop Test Report"/>
      <sheetName val="Status IT Systems overview"/>
      <sheetName val="Organisation Training Plan"/>
      <sheetName val="1st Quarter Org.Training"/>
      <sheetName val="2nd Quarter Org.Training"/>
      <sheetName val="3rd Quarter Org.Training"/>
      <sheetName val="4th Quarter Org.Training"/>
      <sheetName val="Technical Training Plan"/>
      <sheetName val="1st Quarter Tech.Training"/>
      <sheetName val="2nd Quarter Tech.Training"/>
      <sheetName val="3rd Quarter Tech.Training"/>
      <sheetName val="4th Quarter Tech.Training"/>
      <sheetName val="Organisation Training Overview"/>
      <sheetName val="Technical Training Overview"/>
      <sheetName val="VO Strategie"/>
      <sheetName val="Business Areas"/>
      <sheetName val="Parts Business Data"/>
      <sheetName val="Charts"/>
      <sheetName val="Product 1"/>
      <sheetName val="Product 2"/>
      <sheetName val="Price 1"/>
      <sheetName val="Price 2"/>
      <sheetName val="Promotion"/>
      <sheetName val="Place 1"/>
      <sheetName val="Place 2"/>
      <sheetName val="Place 3 ; 4"/>
      <sheetName val="Standards 1"/>
      <sheetName val="Standards 2"/>
      <sheetName val="Management Summary"/>
      <sheetName val="SUV &amp; D1 Importer Standards"/>
      <sheetName val="SUV &amp; D1 Dealer Standards"/>
      <sheetName val="Dealer Workbay Calculation"/>
      <sheetName val="Workarea"/>
      <sheetName val="VW CDCI"/>
      <sheetName val="SUV-D1"/>
      <sheetName val="COUNTRY INFO (1)"/>
      <sheetName val="Organization Chart"/>
      <sheetName val="Parts Data Sheet"/>
      <sheetName val="Glossary-Index"/>
      <sheetName val="Landed Cost Calculation"/>
      <sheetName val="Landed Cost Explanation"/>
      <sheetName val="Service Degree "/>
      <sheetName val="Factor Method"/>
      <sheetName val="Average"/>
      <sheetName val="Time Table Special Orders"/>
      <sheetName val="WP-per Accounts21-4"/>
      <sheetName val="Index"/>
      <sheetName val="Projection"/>
      <sheetName val="Harsat Bahan"/>
      <sheetName val="Harsat Upah"/>
      <sheetName val="ant cab"/>
      <sheetName val="BCT"/>
      <sheetName val="TB09"/>
      <sheetName val="HQ"/>
      <sheetName val="summary-1"/>
      <sheetName val="Tabel PErkiraan"/>
      <sheetName val="DIR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5">
          <cell r="A5" t="str">
            <v>V E H I C L E  - I N F O R M A T I O N</v>
          </cell>
        </row>
      </sheetData>
      <sheetData sheetId="219">
        <row r="1">
          <cell r="A1" t="str">
            <v>KD_PRSH</v>
          </cell>
        </row>
      </sheetData>
      <sheetData sheetId="220">
        <row r="1">
          <cell r="A1" t="str">
            <v>KD_PRSH</v>
          </cell>
        </row>
      </sheetData>
      <sheetData sheetId="221">
        <row r="1">
          <cell r="A1" t="str">
            <v>KD_PRSH</v>
          </cell>
        </row>
      </sheetData>
      <sheetData sheetId="222">
        <row r="1">
          <cell r="A1" t="str">
            <v>KD_PRSH</v>
          </cell>
        </row>
      </sheetData>
      <sheetData sheetId="223">
        <row r="1">
          <cell r="A1" t="str">
            <v>KD_PRSH</v>
          </cell>
        </row>
      </sheetData>
      <sheetData sheetId="224">
        <row r="3">
          <cell r="A3" t="str">
            <v>A</v>
          </cell>
        </row>
      </sheetData>
      <sheetData sheetId="225">
        <row r="1">
          <cell r="A1" t="str">
            <v>KD_PRSH</v>
          </cell>
        </row>
      </sheetData>
      <sheetData sheetId="226">
        <row r="1">
          <cell r="A1" t="str">
            <v>KD_PRSH</v>
          </cell>
        </row>
      </sheetData>
      <sheetData sheetId="227">
        <row r="1">
          <cell r="A1" t="str">
            <v>KD_PRSH</v>
          </cell>
        </row>
      </sheetData>
      <sheetData sheetId="228">
        <row r="1">
          <cell r="A1" t="str">
            <v>KD_PRSH</v>
          </cell>
        </row>
      </sheetData>
      <sheetData sheetId="229">
        <row r="1">
          <cell r="A1" t="str">
            <v>KD_PRSH</v>
          </cell>
        </row>
      </sheetData>
      <sheetData sheetId="230">
        <row r="3">
          <cell r="A3" t="str">
            <v>A</v>
          </cell>
        </row>
      </sheetData>
      <sheetData sheetId="231">
        <row r="1">
          <cell r="A1" t="str">
            <v>KD_PRSH</v>
          </cell>
        </row>
      </sheetData>
      <sheetData sheetId="232">
        <row r="3">
          <cell r="A3" t="str">
            <v>A</v>
          </cell>
        </row>
      </sheetData>
      <sheetData sheetId="233">
        <row r="3">
          <cell r="A3" t="str">
            <v>A</v>
          </cell>
        </row>
      </sheetData>
      <sheetData sheetId="234">
        <row r="1">
          <cell r="A1" t="str">
            <v>KD_PRSH</v>
          </cell>
        </row>
      </sheetData>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ow r="1">
          <cell r="A1" t="str">
            <v>KD_PRSH</v>
          </cell>
        </row>
      </sheetData>
      <sheetData sheetId="262">
        <row r="1">
          <cell r="A1" t="str">
            <v>KD_PRSH</v>
          </cell>
        </row>
      </sheetData>
      <sheetData sheetId="263">
        <row r="1">
          <cell r="A1" t="str">
            <v>KD_PRSH</v>
          </cell>
        </row>
      </sheetData>
      <sheetData sheetId="264">
        <row r="1">
          <cell r="A1" t="str">
            <v>KD_PRSH</v>
          </cell>
        </row>
      </sheetData>
      <sheetData sheetId="265">
        <row r="1">
          <cell r="A1" t="str">
            <v>KD_PRSH</v>
          </cell>
        </row>
      </sheetData>
      <sheetData sheetId="266">
        <row r="1">
          <cell r="A1" t="str">
            <v>KD_PRSH</v>
          </cell>
        </row>
      </sheetData>
      <sheetData sheetId="267">
        <row r="1">
          <cell r="A1" t="str">
            <v>KD_PRSH</v>
          </cell>
        </row>
      </sheetData>
      <sheetData sheetId="268">
        <row r="1">
          <cell r="A1" t="str">
            <v>KD_PRSH</v>
          </cell>
        </row>
      </sheetData>
      <sheetData sheetId="269">
        <row r="1">
          <cell r="A1" t="str">
            <v>KD_PRSH</v>
          </cell>
        </row>
      </sheetData>
      <sheetData sheetId="270">
        <row r="1">
          <cell r="A1" t="str">
            <v>KD_PRSH</v>
          </cell>
        </row>
      </sheetData>
      <sheetData sheetId="271">
        <row r="1">
          <cell r="A1" t="str">
            <v>KD_PRSH</v>
          </cell>
        </row>
      </sheetData>
      <sheetData sheetId="272">
        <row r="1">
          <cell r="A1" t="str">
            <v>KD_PRSH</v>
          </cell>
        </row>
      </sheetData>
      <sheetData sheetId="273">
        <row r="1">
          <cell r="A1" t="str">
            <v>KD_PRSH</v>
          </cell>
        </row>
      </sheetData>
      <sheetData sheetId="274">
        <row r="1">
          <cell r="A1" t="str">
            <v>KD_PRSH</v>
          </cell>
        </row>
      </sheetData>
      <sheetData sheetId="275">
        <row r="1">
          <cell r="A1" t="str">
            <v>KD_PRSH</v>
          </cell>
        </row>
      </sheetData>
      <sheetData sheetId="276">
        <row r="1">
          <cell r="A1" t="str">
            <v>KD_PRSH</v>
          </cell>
        </row>
      </sheetData>
      <sheetData sheetId="277">
        <row r="1">
          <cell r="A1" t="str">
            <v>KD_PRSH</v>
          </cell>
        </row>
      </sheetData>
      <sheetData sheetId="278">
        <row r="1">
          <cell r="A1" t="str">
            <v>KD_PRSH</v>
          </cell>
        </row>
      </sheetData>
      <sheetData sheetId="279">
        <row r="1">
          <cell r="A1" t="str">
            <v>KD_PRSH</v>
          </cell>
        </row>
      </sheetData>
      <sheetData sheetId="280">
        <row r="1">
          <cell r="A1" t="str">
            <v>KD_PRSH</v>
          </cell>
        </row>
      </sheetData>
      <sheetData sheetId="281">
        <row r="1">
          <cell r="A1" t="str">
            <v>KD_PRSH</v>
          </cell>
        </row>
      </sheetData>
      <sheetData sheetId="282">
        <row r="1">
          <cell r="A1" t="str">
            <v>KD_PRSH</v>
          </cell>
        </row>
      </sheetData>
      <sheetData sheetId="283">
        <row r="1">
          <cell r="A1" t="str">
            <v>KD_PRSH</v>
          </cell>
        </row>
      </sheetData>
      <sheetData sheetId="284">
        <row r="1">
          <cell r="A1" t="str">
            <v>KD_PRSH</v>
          </cell>
        </row>
      </sheetData>
      <sheetData sheetId="285">
        <row r="1">
          <cell r="A1" t="str">
            <v>KD_PRSH</v>
          </cell>
        </row>
      </sheetData>
      <sheetData sheetId="286">
        <row r="1">
          <cell r="A1" t="str">
            <v>KD_PRSH</v>
          </cell>
        </row>
      </sheetData>
      <sheetData sheetId="287">
        <row r="1">
          <cell r="A1" t="str">
            <v>KD_PRSH</v>
          </cell>
        </row>
      </sheetData>
      <sheetData sheetId="288">
        <row r="1">
          <cell r="A1" t="str">
            <v>KD_PRSH</v>
          </cell>
        </row>
      </sheetData>
      <sheetData sheetId="289">
        <row r="1">
          <cell r="A1" t="str">
            <v>KD_PRSH</v>
          </cell>
        </row>
      </sheetData>
      <sheetData sheetId="290">
        <row r="1">
          <cell r="A1" t="str">
            <v>KD_PRSH</v>
          </cell>
        </row>
      </sheetData>
      <sheetData sheetId="291">
        <row r="1">
          <cell r="A1" t="str">
            <v>KD_PRSH</v>
          </cell>
        </row>
      </sheetData>
      <sheetData sheetId="292">
        <row r="1">
          <cell r="A1" t="str">
            <v>KD_PRSH</v>
          </cell>
        </row>
      </sheetData>
      <sheetData sheetId="293">
        <row r="1">
          <cell r="A1" t="str">
            <v>KD_PRSH</v>
          </cell>
        </row>
      </sheetData>
      <sheetData sheetId="294">
        <row r="1">
          <cell r="A1" t="str">
            <v>KD_PRSH</v>
          </cell>
        </row>
      </sheetData>
      <sheetData sheetId="295">
        <row r="1">
          <cell r="A1" t="str">
            <v>KD_PRSH</v>
          </cell>
        </row>
      </sheetData>
      <sheetData sheetId="296">
        <row r="1">
          <cell r="A1" t="str">
            <v>KD_PRSH</v>
          </cell>
        </row>
      </sheetData>
      <sheetData sheetId="297">
        <row r="1">
          <cell r="A1" t="str">
            <v>KD_PRSH</v>
          </cell>
        </row>
      </sheetData>
      <sheetData sheetId="298">
        <row r="1">
          <cell r="A1" t="str">
            <v>KD_PRSH</v>
          </cell>
        </row>
      </sheetData>
      <sheetData sheetId="299">
        <row r="1">
          <cell r="A1" t="str">
            <v>KD_PRSH</v>
          </cell>
        </row>
      </sheetData>
      <sheetData sheetId="300">
        <row r="1">
          <cell r="A1" t="str">
            <v>KD_PRSH</v>
          </cell>
        </row>
      </sheetData>
      <sheetData sheetId="301">
        <row r="1">
          <cell r="A1" t="str">
            <v>KD_PRSH</v>
          </cell>
        </row>
      </sheetData>
      <sheetData sheetId="302">
        <row r="1">
          <cell r="A1" t="str">
            <v>KD_PRSH</v>
          </cell>
        </row>
      </sheetData>
      <sheetData sheetId="303">
        <row r="1">
          <cell r="A1" t="str">
            <v>KD_PRSH</v>
          </cell>
        </row>
      </sheetData>
      <sheetData sheetId="304">
        <row r="1">
          <cell r="A1" t="str">
            <v>KD_PRSH</v>
          </cell>
        </row>
      </sheetData>
      <sheetData sheetId="305">
        <row r="1">
          <cell r="A1" t="str">
            <v>KD_PRSH</v>
          </cell>
        </row>
      </sheetData>
      <sheetData sheetId="306">
        <row r="1">
          <cell r="A1" t="str">
            <v>KD_PRSH</v>
          </cell>
        </row>
      </sheetData>
      <sheetData sheetId="307">
        <row r="1">
          <cell r="A1" t="str">
            <v>KD_PRSH</v>
          </cell>
        </row>
      </sheetData>
      <sheetData sheetId="308">
        <row r="1">
          <cell r="A1" t="str">
            <v>KD_PRSH</v>
          </cell>
        </row>
      </sheetData>
      <sheetData sheetId="309">
        <row r="1">
          <cell r="A1" t="str">
            <v>KD_PRSH</v>
          </cell>
        </row>
      </sheetData>
      <sheetData sheetId="310">
        <row r="1">
          <cell r="A1" t="str">
            <v>KD_PRSH</v>
          </cell>
        </row>
      </sheetData>
      <sheetData sheetId="311">
        <row r="1">
          <cell r="A1" t="str">
            <v>KD_PRSH</v>
          </cell>
        </row>
      </sheetData>
      <sheetData sheetId="312">
        <row r="1">
          <cell r="A1" t="str">
            <v>KD_PRSH</v>
          </cell>
        </row>
      </sheetData>
      <sheetData sheetId="313">
        <row r="1">
          <cell r="A1" t="str">
            <v>KD_PRSH</v>
          </cell>
        </row>
      </sheetData>
      <sheetData sheetId="314">
        <row r="1">
          <cell r="A1" t="str">
            <v>KD_PRSH</v>
          </cell>
        </row>
      </sheetData>
      <sheetData sheetId="315">
        <row r="1">
          <cell r="A1" t="str">
            <v>KD_PRSH</v>
          </cell>
        </row>
      </sheetData>
      <sheetData sheetId="316" refreshError="1"/>
      <sheetData sheetId="317">
        <row r="1">
          <cell r="A1" t="str">
            <v>KD_PRSH</v>
          </cell>
        </row>
      </sheetData>
      <sheetData sheetId="318">
        <row r="1">
          <cell r="A1" t="str">
            <v>KD_PRSH</v>
          </cell>
        </row>
      </sheetData>
      <sheetData sheetId="319">
        <row r="1">
          <cell r="A1" t="str">
            <v>KD_PRSH</v>
          </cell>
        </row>
      </sheetData>
      <sheetData sheetId="320">
        <row r="1">
          <cell r="A1" t="str">
            <v>KD_PRSH</v>
          </cell>
        </row>
      </sheetData>
      <sheetData sheetId="321">
        <row r="1">
          <cell r="A1" t="str">
            <v>KD_PRSH</v>
          </cell>
        </row>
      </sheetData>
      <sheetData sheetId="322">
        <row r="1">
          <cell r="A1" t="str">
            <v>KD_PRSH</v>
          </cell>
        </row>
      </sheetData>
      <sheetData sheetId="323">
        <row r="1">
          <cell r="A1" t="str">
            <v>KD_PRSH</v>
          </cell>
        </row>
      </sheetData>
      <sheetData sheetId="324">
        <row r="1">
          <cell r="A1" t="str">
            <v>KD_PRSH</v>
          </cell>
        </row>
      </sheetData>
      <sheetData sheetId="325">
        <row r="1">
          <cell r="A1" t="str">
            <v>KD_PRSH</v>
          </cell>
        </row>
      </sheetData>
      <sheetData sheetId="326">
        <row r="1">
          <cell r="A1" t="str">
            <v>KD_PRSH</v>
          </cell>
        </row>
      </sheetData>
      <sheetData sheetId="327">
        <row r="1">
          <cell r="A1" t="str">
            <v>KD_PRSH</v>
          </cell>
        </row>
      </sheetData>
      <sheetData sheetId="328">
        <row r="1">
          <cell r="A1" t="str">
            <v>KD_PRSH</v>
          </cell>
        </row>
      </sheetData>
      <sheetData sheetId="329">
        <row r="1">
          <cell r="A1" t="str">
            <v>KD_PRSH</v>
          </cell>
        </row>
      </sheetData>
      <sheetData sheetId="330">
        <row r="1">
          <cell r="A1" t="str">
            <v>KD_PRSH</v>
          </cell>
        </row>
      </sheetData>
      <sheetData sheetId="331">
        <row r="1">
          <cell r="A1" t="str">
            <v>KD_PRSH</v>
          </cell>
        </row>
      </sheetData>
      <sheetData sheetId="332">
        <row r="1">
          <cell r="A1" t="str">
            <v>KD_PRSH</v>
          </cell>
        </row>
      </sheetData>
      <sheetData sheetId="333">
        <row r="1">
          <cell r="A1" t="str">
            <v>KD_PRSH</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apex Sum"/>
      <sheetName val="AAL"/>
      <sheetName val="IIS"/>
      <sheetName val="AARJ"/>
      <sheetName val="Ex-Rate"/>
      <sheetName val="I.4.1 (2)"/>
      <sheetName val="COGS"/>
      <sheetName val="Ist"/>
      <sheetName val="SDE"/>
      <sheetName val="BLE"/>
      <sheetName val="BLF"/>
      <sheetName val="PIVOT for LBU"/>
      <sheetName val="RAT"/>
      <sheetName val="Ex_Rate"/>
      <sheetName val="QTR"/>
      <sheetName val="Marshal"/>
      <sheetName val="TB98,oct99&amp;sap99-WPL"/>
      <sheetName val="A"/>
      <sheetName val="DMCNetPricer"/>
      <sheetName val="OFF"/>
      <sheetName val="Tax"/>
      <sheetName val="LAAS"/>
      <sheetName val="SAD"/>
      <sheetName val="SUD"/>
      <sheetName val="Master"/>
      <sheetName val="Capex_Sum"/>
      <sheetName val="Capex_Sum1"/>
      <sheetName val="Absence data　勤怠データ"/>
      <sheetName val="LPP-2"/>
      <sheetName val="Capex_Sum3"/>
      <sheetName val="I_4_1_(2)1"/>
      <sheetName val="PIVOT_for_LBU1"/>
      <sheetName val="Absence_data　勤怠データ1"/>
      <sheetName val="Capex_Sum2"/>
      <sheetName val="I_4_1_(2)"/>
      <sheetName val="PIVOT_for_LBU"/>
      <sheetName val="Absence_data　勤怠データ"/>
      <sheetName val="ANALISIS"/>
      <sheetName val="USDt_FS(4)"/>
    </sheetNames>
    <sheetDataSet>
      <sheetData sheetId="0" refreshError="1">
        <row r="3">
          <cell r="E3">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CRA-Detail"/>
      <sheetName val="CRITERIA3"/>
      <sheetName val="Data Customer &amp; Mitra"/>
      <sheetName val="Sheet2"/>
      <sheetName val="Ref. Prog. Kerja"/>
      <sheetName val="Strategic Initiative"/>
      <sheetName val="Daftar COA"/>
      <sheetName val="E-1-1"/>
      <sheetName val="Vendors"/>
      <sheetName val="trunking"/>
      <sheetName val="data"/>
      <sheetName val="Sheet3"/>
      <sheetName val="P&amp;L98"/>
      <sheetName val="K_6DEPOSIT64"/>
      <sheetName val="K_4CASHINBANK63"/>
      <sheetName val="K_5CASHONHAND63"/>
      <sheetName val="Asset_A1-B63"/>
      <sheetName val="Liabilities_A1-C63"/>
      <sheetName val="Rekapan_AJE63"/>
      <sheetName val="Portofolio_Trading29"/>
      <sheetName val="K_1_-_Lead_Schedule1"/>
      <sheetName val="K_2_AuditProgram1"/>
      <sheetName val="K_4_CashInBanks1"/>
      <sheetName val="K_4-1_BankRecon11"/>
      <sheetName val="K_5_CashOnHand1"/>
      <sheetName val="K_5-1_Opname11"/>
      <sheetName val="K_5-2_Opname21"/>
      <sheetName val="K_6-1_TimeDep11"/>
      <sheetName val="K_6-2_TimeDep21"/>
      <sheetName val="K_7-1_Cert11"/>
      <sheetName val="K_7-2_Cert21"/>
      <sheetName val="K_8_Circularization1"/>
      <sheetName val="K_9-1_ConReply11"/>
      <sheetName val="K_9-2_ConfReply21"/>
      <sheetName val="K_9-3_ConfReply31"/>
      <sheetName val="MK(W_L,D)ｺｽﾄ1"/>
      <sheetName val="Balance_Sheet_Holding1"/>
      <sheetName val="Prod_Calc1"/>
      <sheetName val="Data_Customer_&amp;_Mitra1"/>
      <sheetName val="Ref__Prog__Kerja1"/>
      <sheetName val="Strategic_Initiative1"/>
      <sheetName val="Daftar_COA1"/>
      <sheetName val="K_6DEPOSIT63"/>
      <sheetName val="K_4CASHINBANK62"/>
      <sheetName val="K_5CASHONHAND62"/>
      <sheetName val="Asset_A1-B62"/>
      <sheetName val="Liabilities_A1-C62"/>
      <sheetName val="Rekapan_AJE62"/>
      <sheetName val="Portofolio_Trading28"/>
      <sheetName val="K_1_-_Lead_Schedule"/>
      <sheetName val="K_2_AuditProgram"/>
      <sheetName val="K_4_CashInBanks"/>
      <sheetName val="K_4-1_BankRecon1"/>
      <sheetName val="K_5_CashOnHand"/>
      <sheetName val="K_5-1_Opname1"/>
      <sheetName val="K_5-2_Opname2"/>
      <sheetName val="K_6-1_TimeDep1"/>
      <sheetName val="K_6-2_TimeDep2"/>
      <sheetName val="K_7-1_Cert1"/>
      <sheetName val="K_7-2_Cert2"/>
      <sheetName val="K_8_Circularization"/>
      <sheetName val="K_9-1_ConReply1"/>
      <sheetName val="K_9-2_ConfReply2"/>
      <sheetName val="K_9-3_ConfReply3"/>
      <sheetName val="MK(W_L,D)ｺｽﾄ"/>
      <sheetName val="Balance_Sheet_Holding"/>
      <sheetName val="Prod_Calc"/>
      <sheetName val="Data_Customer_&amp;_Mitra"/>
      <sheetName val="Ref__Prog__Kerja"/>
      <sheetName val="Strategic_Initiative"/>
      <sheetName val="Daftar_COA"/>
      <sheetName val="table"/>
      <sheetName val="USDt_FS(4)"/>
      <sheetName val="E.601 - Outstanding AR 2018"/>
      <sheetName val="Inv. 0043"/>
      <sheetName val="Inv. 0044"/>
      <sheetName val="Inv. 0045"/>
      <sheetName val="Inv. 0039"/>
      <sheetName val="Inv. 0042"/>
      <sheetName val="Inv. 0038"/>
      <sheetName val="Inv. 0033"/>
      <sheetName val="Inv. 0046"/>
      <sheetName val="Inv. 0032"/>
      <sheetName val="C.6"/>
      <sheetName val="BAD 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
      <sheetName val="Basic Information"/>
      <sheetName val="BS"/>
      <sheetName val="GeneralInfo"/>
      <sheetName val="worksheet"/>
      <sheetName val="EXC-R"/>
      <sheetName val="Sheet1"/>
      <sheetName val="Check Sheet"/>
      <sheetName val="PLHO Report"/>
      <sheetName val="PLHOENG"/>
      <sheetName val="O-5-1"/>
      <sheetName val="SFKLN"/>
      <sheetName val="Ex-Rate"/>
      <sheetName val="JVID"/>
      <sheetName val="Marshal (2)"/>
      <sheetName val="BDM"/>
      <sheetName val="List"/>
      <sheetName val="Permanent info"/>
      <sheetName val="K31X"/>
      <sheetName val="C13"/>
      <sheetName val="CDYW"/>
      <sheetName val="G"/>
      <sheetName val="Master"/>
      <sheetName val="FA Komersial"/>
      <sheetName val="Parameter"/>
      <sheetName val="Benefit_Tab"/>
      <sheetName val="output"/>
      <sheetName val="summary_frm_output"/>
      <sheetName val="decr_table"/>
      <sheetName val="cALC"/>
      <sheetName val="Input_tables"/>
      <sheetName val="PSC_Calc"/>
      <sheetName val="PIVOT for LBU"/>
      <sheetName val="RAT"/>
      <sheetName val="InvoiceList"/>
      <sheetName val="Reference"/>
      <sheetName val="General"/>
      <sheetName val="OFF"/>
    </sheetNames>
    <sheetDataSet>
      <sheetData sheetId="0" refreshError="1">
        <row r="20">
          <cell r="E20">
            <v>0</v>
          </cell>
        </row>
        <row r="30">
          <cell r="E3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C"/>
      <sheetName val="BS-P"/>
      <sheetName val="IS-C"/>
      <sheetName val="IS-P"/>
      <sheetName val="SE-C"/>
      <sheetName val="SE-P"/>
      <sheetName val="CF-C"/>
      <sheetName val="CF-P"/>
      <sheetName val="Mutation CF"/>
      <sheetName val="Detail-C+P"/>
      <sheetName val="Catatan-C"/>
      <sheetName val="Catatan-P"/>
      <sheetName val="Investment-P"/>
      <sheetName val="FA-C"/>
      <sheetName val="FA-P"/>
      <sheetName val="Retained Earnings"/>
      <sheetName val="Intercompany-C"/>
      <sheetName val="Intercompany-P"/>
      <sheetName val="Restructuring"/>
      <sheetName val="Foreign Currency-C"/>
      <sheetName val="Foreign Currency-P"/>
      <sheetName val="Allowance-P"/>
      <sheetName val="Freeze+Resticted fund"/>
      <sheetName val="Consolidation Entries"/>
      <sheetName val="Combine Entries"/>
      <sheetName val="CAJE-CRJE BLOK I"/>
      <sheetName val="EXCHANGE RATE"/>
      <sheetName val="FA-C (2)"/>
      <sheetName val="Freeze Account"/>
      <sheetName val="GT_Custom"/>
      <sheetName val="BS-RTI"/>
      <sheetName val="IS-RTI"/>
      <sheetName val="SE-RTI"/>
      <sheetName val="Catatan-RTI"/>
      <sheetName val="FA-RTI"/>
      <sheetName val="Rekon-Fiskal"/>
      <sheetName val="Detail-RTI"/>
      <sheetName val="Account Payable"/>
      <sheetName val="Original Currency"/>
      <sheetName val="CAJE+CRJE-RTI"/>
      <sheetName val="PAJE-RTI"/>
      <sheetName val="PRJE-RTI"/>
      <sheetName val="T-ACC-RTI"/>
      <sheetName val="Data Fiskal"/>
      <sheetName val="DIT"/>
      <sheetName val="Rugi Fiskal"/>
      <sheetName val="Mutation CF-BE"/>
      <sheetName val="ID-CF-RTI"/>
      <sheetName val="Loans-Principal"/>
      <sheetName val="Gain on Restructuring"/>
      <sheetName val="SUMMARY RATIO"/>
      <sheetName val="Analytical"/>
      <sheetName val="BS_RTI"/>
      <sheetName val="Other charges (income)"/>
      <sheetName val="LVMAY"/>
      <sheetName val="Calculation"/>
      <sheetName val="EmpData"/>
      <sheetName val="List Area"/>
      <sheetName val="BSU_2000_GTI_AR"/>
      <sheetName val="Year End"/>
      <sheetName val="bunga"/>
      <sheetName val="AGUNANDES"/>
      <sheetName val="0IV1000251"/>
      <sheetName val="Mutation_CF"/>
      <sheetName val="Retained_Earnings"/>
      <sheetName val="Foreign_Currency-C"/>
      <sheetName val="Foreign_Currency-P"/>
      <sheetName val="Freeze+Resticted_fund"/>
      <sheetName val="Consolidation_Entries"/>
      <sheetName val="Combine_Entries"/>
      <sheetName val="CAJE-CRJE_BLOK_I"/>
      <sheetName val="EXCHANGE_RATE"/>
      <sheetName val="FA-C_(2)"/>
      <sheetName val="Freeze_Account"/>
      <sheetName val="Account_Payable"/>
      <sheetName val="Original_Currency"/>
      <sheetName val="Data_Fiskal"/>
      <sheetName val="Rugi_Fiskal"/>
      <sheetName val="Mutation_CF-BE"/>
      <sheetName val="Gain_on_Restructuring"/>
      <sheetName val="SUMMARY_RATIO"/>
      <sheetName val="Mutation_CF1"/>
      <sheetName val="Retained_Earnings1"/>
      <sheetName val="Foreign_Currency-C1"/>
      <sheetName val="Foreign_Currency-P1"/>
      <sheetName val="Freeze+Resticted_fund1"/>
      <sheetName val="Consolidation_Entries1"/>
      <sheetName val="Combine_Entries1"/>
      <sheetName val="CAJE-CRJE_BLOK_I1"/>
      <sheetName val="EXCHANGE_RATE1"/>
      <sheetName val="FA-C_(2)1"/>
      <sheetName val="Freeze_Account1"/>
      <sheetName val="Account_Payable1"/>
      <sheetName val="Original_Currency1"/>
      <sheetName val="Data_Fiskal1"/>
      <sheetName val="Rugi_Fiskal1"/>
      <sheetName val="Mutation_CF-BE1"/>
      <sheetName val="Gain_on_Restructuring1"/>
      <sheetName val="SUMMARY_RATIO1"/>
      <sheetName val="200212ac"/>
      <sheetName val="General"/>
      <sheetName val="fiscal depr(E)"/>
      <sheetName val="CSM"/>
      <sheetName val="inv-equity"/>
      <sheetName val="Napsindo"/>
      <sheetName val="Permanent info"/>
      <sheetName val="SE_C"/>
      <sheetName val="Sheet1"/>
      <sheetName val="11b"/>
      <sheetName val="Rumus"/>
      <sheetName val="bdrl-usg"/>
      <sheetName val="Q-PC1"/>
      <sheetName val="Q-PC2"/>
      <sheetName val="budget idr"/>
      <sheetName val="Detail-PARENT"/>
      <sheetName val="TB"/>
      <sheetName val="Links"/>
      <sheetName val="Lead"/>
      <sheetName val="Revenue (10)"/>
      <sheetName val="Parameter"/>
      <sheetName val="Eingaben"/>
      <sheetName val="Sche-Harvest-Monodon"/>
      <sheetName val="TB98,oct99&amp;sap99-WPL"/>
      <sheetName val="Marshal -1"/>
      <sheetName val="SUMMARY NDE"/>
      <sheetName val="Disposals"/>
      <sheetName val="Altman Z Score"/>
      <sheetName val="Data Sheet"/>
      <sheetName val="BGT Cashflow "/>
      <sheetName val="Kend"/>
      <sheetName val="Alber"/>
      <sheetName val="TRAIL"/>
      <sheetName val="MODI03"/>
      <sheetName val="BUT-1"/>
      <sheetName val="HEX-A"/>
      <sheetName val="HEX-E"/>
      <sheetName val="I-BUT"/>
      <sheetName val="RD I-BUT"/>
      <sheetName val="Currency"/>
      <sheetName val="DropDown"/>
      <sheetName val="Non-Statistical Sampling"/>
      <sheetName val="Income Statement"/>
      <sheetName val="Ratios"/>
      <sheetName val="Balance Sheet"/>
      <sheetName val="Customize Your Invoice"/>
      <sheetName val="Invoice"/>
      <sheetName val="BB"/>
      <sheetName val="Kas kecil"/>
      <sheetName val="Mandiri"/>
      <sheetName val="Mandiri 2"/>
      <sheetName val="Invoice PKF"/>
      <sheetName val="Dollar PKF"/>
      <sheetName val="AR &amp; AP MS"/>
      <sheetName val="Asset &amp; Peny."/>
      <sheetName val="AR"/>
      <sheetName val="COA"/>
      <sheetName val="Neraca"/>
      <sheetName val="PnL"/>
      <sheetName val="Data-2008"/>
      <sheetName val="CODE"/>
      <sheetName val="RumusTB 1 bln"/>
      <sheetName val="CC"/>
      <sheetName val="lapkeu"/>
      <sheetName val="CC'04"/>
      <sheetName val="Beli &amp; Retur CPN"/>
      <sheetName val="HG_BEL"/>
      <sheetName val="HPP_0503"/>
      <sheetName val="SALGO GS"/>
      <sheetName val="SALDO_GS_CPN"/>
      <sheetName val="CAJE"/>
      <sheetName val="UNFOREX"/>
      <sheetName val="Bgt"/>
      <sheetName val="Hujan"/>
      <sheetName val="Kirim"/>
      <sheetName val="Mentah"/>
      <sheetName val="Panen"/>
      <sheetName val="Restan"/>
      <sheetName val="Sns"/>
      <sheetName val="Ex-Rate"/>
      <sheetName val="Noodles (assumptions)"/>
      <sheetName val="DATA"/>
      <sheetName val="T-ACC-04"/>
      <sheetName val="alamat"/>
      <sheetName val="Ex_Rate"/>
      <sheetName val="Marshal"/>
      <sheetName val="Rekap Piutang"/>
      <sheetName val="Resource Costs"/>
      <sheetName val="Work Requirement"/>
      <sheetName val="05_2003-compute"/>
      <sheetName val="ANGGARAN"/>
      <sheetName val="AA.1.1 BNI"/>
      <sheetName val="MEytd"/>
      <sheetName val="WBS (2)salah"/>
      <sheetName val="payroll"/>
      <sheetName val="Revenue_(10)1"/>
      <sheetName val="Revenue_(10)"/>
      <sheetName val="BBM-03"/>
      <sheetName val="Allowance"/>
      <sheetName val="Trainer"/>
      <sheetName val="CRITERIA3"/>
      <sheetName val="ALL KD"/>
      <sheetName val="Assump"/>
      <sheetName val="#REF!"/>
      <sheetName val="Front Sheet"/>
      <sheetName val="Terbilang"/>
      <sheetName val="B.1. ..."/>
      <sheetName val="Nomor Id"/>
      <sheetName val="TB2004"/>
      <sheetName val="Price"/>
      <sheetName val="GeneralInfo"/>
      <sheetName val="HRD"/>
      <sheetName val="gl"/>
      <sheetName val="Workshop Tools"/>
      <sheetName val="Other charges _income_"/>
      <sheetName val="S e p"/>
      <sheetName val="M a r"/>
      <sheetName val="M a y"/>
      <sheetName val="J u l"/>
      <sheetName val="A p r"/>
      <sheetName val="A u g"/>
      <sheetName val="O c t"/>
      <sheetName val="J u n"/>
      <sheetName val="N o v"/>
      <sheetName val="F e b"/>
      <sheetName val="J a n"/>
      <sheetName val="00 received in 01"/>
      <sheetName val="DEPK2003"/>
      <sheetName val="WBS _2_salah"/>
      <sheetName val="0100BS"/>
      <sheetName val="Antennas"/>
      <sheetName val="TOPSIMPR"/>
      <sheetName val="dBase"/>
      <sheetName val="BANK"/>
      <sheetName val="Info"/>
      <sheetName val="TAG-GAJI"/>
      <sheetName val="Daftar Karyawan"/>
      <sheetName val="ABS Jun ~Juli 2011"/>
      <sheetName val="Mutation_CF3"/>
      <sheetName val="Retained_Earnings3"/>
      <sheetName val="Foreign_Currency-C3"/>
      <sheetName val="Foreign_Currency-P3"/>
      <sheetName val="Freeze+Resticted_fund3"/>
      <sheetName val="Consolidation_Entries3"/>
      <sheetName val="Combine_Entries3"/>
      <sheetName val="CAJE-CRJE_BLOK_I3"/>
      <sheetName val="EXCHANGE_RATE3"/>
      <sheetName val="FA-C_(2)3"/>
      <sheetName val="Freeze_Account3"/>
      <sheetName val="Account_Payable3"/>
      <sheetName val="Original_Currency3"/>
      <sheetName val="Data_Fiskal3"/>
      <sheetName val="Rugi_Fiskal3"/>
      <sheetName val="Mutation_CF-BE3"/>
      <sheetName val="Gain_on_Restructuring3"/>
      <sheetName val="SUMMARY_RATIO3"/>
      <sheetName val="Other_charges_(income)1"/>
      <sheetName val="List_Area1"/>
      <sheetName val="Year_End1"/>
      <sheetName val="fiscal_depr(E)1"/>
      <sheetName val="Permanent_info1"/>
      <sheetName val="budget_idr1"/>
      <sheetName val="Marshal_-11"/>
      <sheetName val="Mutation_CF2"/>
      <sheetName val="Retained_Earnings2"/>
      <sheetName val="Foreign_Currency-C2"/>
      <sheetName val="Foreign_Currency-P2"/>
      <sheetName val="Freeze+Resticted_fund2"/>
      <sheetName val="Consolidation_Entries2"/>
      <sheetName val="Combine_Entries2"/>
      <sheetName val="CAJE-CRJE_BLOK_I2"/>
      <sheetName val="EXCHANGE_RATE2"/>
      <sheetName val="FA-C_(2)2"/>
      <sheetName val="Freeze_Account2"/>
      <sheetName val="Account_Payable2"/>
      <sheetName val="Original_Currency2"/>
      <sheetName val="Data_Fiskal2"/>
      <sheetName val="Rugi_Fiskal2"/>
      <sheetName val="Mutation_CF-BE2"/>
      <sheetName val="Gain_on_Restructuring2"/>
      <sheetName val="SUMMARY_RATIO2"/>
      <sheetName val="Other_charges_(income)"/>
      <sheetName val="List_Area"/>
      <sheetName val="Year_End"/>
      <sheetName val="fiscal_depr(E)"/>
      <sheetName val="Permanent_info"/>
      <sheetName val="budget_idr"/>
      <sheetName val="Marshal_-1"/>
      <sheetName val=" BEP-1999"/>
      <sheetName val="CGSgm2"/>
      <sheetName val="CGSsp"/>
      <sheetName val="Master"/>
      <sheetName val="summary-1"/>
      <sheetName val="SCFP"/>
      <sheetName val="inventory_stock_movement"/>
      <sheetName val="mst_prod_material"/>
      <sheetName val="Scenario&amp;Sensitivity"/>
      <sheetName val="Mine Assumptions"/>
      <sheetName val="Query31"/>
      <sheetName val="Table 5"/>
      <sheetName val="Rekap Budget"/>
      <sheetName val="Operating Cycle"/>
      <sheetName val="SLIP"/>
      <sheetName val="Harga Perolehan"/>
      <sheetName val="Trf-SAP"/>
      <sheetName val="tunj."/>
      <sheetName val="BAP "/>
      <sheetName val="Data 2"/>
      <sheetName val="RWP 33"/>
      <sheetName val="Revenue_(10)2"/>
      <sheetName val="SUMMARY_NDE"/>
      <sheetName val="Altman_Z_Score"/>
      <sheetName val="Data_Sheet"/>
      <sheetName val="BGT_Cashflow_"/>
      <sheetName val="RD_I-BUT"/>
      <sheetName val="Non-Statistical_Sampling"/>
      <sheetName val="Income_Statement"/>
      <sheetName val="Balance_Sheet"/>
      <sheetName val="Customize_Your_Invoice"/>
      <sheetName val="Kas_kecil"/>
      <sheetName val="Mandiri_2"/>
      <sheetName val="Invoice_PKF"/>
      <sheetName val="Dollar_PKF"/>
      <sheetName val="AR_&amp;_AP_MS"/>
      <sheetName val="Asset_&amp;_Peny_"/>
      <sheetName val="RumusTB_1_bln"/>
      <sheetName val="Beli_&amp;_Retur_CPN"/>
      <sheetName val="SALGO_GS"/>
      <sheetName val="Noodles_(assumptions)"/>
      <sheetName val="Rekap_Piutang"/>
      <sheetName val="Resource_Costs"/>
      <sheetName val="Work_Requirement"/>
      <sheetName val="AA_1_1_BNI"/>
      <sheetName val="WBS_(2)salah"/>
      <sheetName val="ALL_KD"/>
      <sheetName val="Front_Sheet"/>
      <sheetName val="B_1_____"/>
      <sheetName val="Nomor_Id"/>
      <sheetName val="Workshop_Tools"/>
      <sheetName val="Other_charges__income_"/>
      <sheetName val="S_e_p"/>
      <sheetName val="M_a_r"/>
      <sheetName val="M_a_y"/>
      <sheetName val="J_u_l"/>
      <sheetName val="A_p_r"/>
      <sheetName val="A_u_g"/>
      <sheetName val="O_c_t"/>
      <sheetName val="J_u_n"/>
      <sheetName val="N_o_v"/>
      <sheetName val="F_e_b"/>
      <sheetName val="J_a_n"/>
      <sheetName val="00_received_in_01"/>
      <sheetName val="WBS__2_salah"/>
      <sheetName val="tunj_"/>
      <sheetName val="Revenue_(10)3"/>
      <sheetName val="SUMMARY_NDE1"/>
      <sheetName val="Altman_Z_Score1"/>
      <sheetName val="Data_Sheet1"/>
      <sheetName val="BGT_Cashflow_1"/>
      <sheetName val="RD_I-BUT1"/>
      <sheetName val="Non-Statistical_Sampling1"/>
      <sheetName val="Income_Statement1"/>
      <sheetName val="Balance_Sheet1"/>
      <sheetName val="Customize_Your_Invoice1"/>
      <sheetName val="Kas_kecil1"/>
      <sheetName val="Mandiri_21"/>
      <sheetName val="Invoice_PKF1"/>
      <sheetName val="Dollar_PKF1"/>
      <sheetName val="AR_&amp;_AP_MS1"/>
      <sheetName val="Asset_&amp;_Peny_1"/>
      <sheetName val="RumusTB_1_bln1"/>
      <sheetName val="Beli_&amp;_Retur_CPN1"/>
      <sheetName val="SALGO_GS1"/>
      <sheetName val="Noodles_(assumptions)1"/>
      <sheetName val="Rekap_Piutang1"/>
      <sheetName val="Resource_Costs1"/>
      <sheetName val="Work_Requirement1"/>
      <sheetName val="AA_1_1_BNI1"/>
      <sheetName val="WBS_(2)salah1"/>
      <sheetName val="ALL_KD1"/>
      <sheetName val="Front_Sheet1"/>
      <sheetName val="B_1_____1"/>
      <sheetName val="Nomor_Id1"/>
      <sheetName val="Workshop_Tools1"/>
      <sheetName val="Other_charges__income_1"/>
      <sheetName val="S_e_p1"/>
      <sheetName val="M_a_r1"/>
      <sheetName val="M_a_y1"/>
      <sheetName val="J_u_l1"/>
      <sheetName val="A_p_r1"/>
      <sheetName val="A_u_g1"/>
      <sheetName val="O_c_t1"/>
      <sheetName val="J_u_n1"/>
      <sheetName val="N_o_v1"/>
      <sheetName val="F_e_b1"/>
      <sheetName val="J_a_n1"/>
      <sheetName val="00_received_in_011"/>
      <sheetName val="WBS__2_salah1"/>
      <sheetName val="tunj_1"/>
      <sheetName val="COSTSALES"/>
      <sheetName val="MCOST1"/>
      <sheetName val="JUAL_STD"/>
      <sheetName val="BPR-Bloom"/>
      <sheetName val="Retail"/>
      <sheetName val="EFECTIF"/>
      <sheetName val="Jrnl_Kas"/>
      <sheetName val="master supplier"/>
      <sheetName val="H"/>
      <sheetName val="Option1"/>
      <sheetName val="asli"/>
      <sheetName val="Rekapitulasi"/>
      <sheetName val="Input"/>
      <sheetName val="Worsheet"/>
      <sheetName val="JurnaL"/>
      <sheetName val="Sheet2"/>
      <sheetName val="SPI"/>
      <sheetName val="Station Calculation "/>
      <sheetName val=" calculation  Sheet"/>
      <sheetName val="AgreeValues"/>
      <sheetName val="Manual Data Entry"/>
      <sheetName val="Atur"/>
      <sheetName val="A-GL-SUMMARY"/>
      <sheetName val="laporan"/>
      <sheetName val="UM yg blm dSPJkan"/>
      <sheetName val="AUTO"/>
      <sheetName val="N-ISAT"/>
      <sheetName val="MEGA"/>
      <sheetName val="N-RALS"/>
      <sheetName val="BBCA"/>
      <sheetName val="BMTR"/>
      <sheetName val="N-GGRM"/>
      <sheetName val="N-HMSP"/>
      <sheetName val="N-INDF"/>
      <sheetName val="N-INKP"/>
      <sheetName val="AMFG"/>
      <sheetName val="ANTM-N"/>
      <sheetName val="BDMN"/>
      <sheetName val="N-BLTA"/>
      <sheetName val="BMTR-N"/>
      <sheetName val="BNGA"/>
      <sheetName val="BNGAN"/>
      <sheetName val="CPIN"/>
      <sheetName val="N-INTP"/>
      <sheetName val="LPBNN"/>
      <sheetName val="TRIM"/>
      <sheetName val="MEDC"/>
      <sheetName val="MPPA"/>
      <sheetName val="N-SMGR"/>
      <sheetName val="JUAL"/>
      <sheetName val="N-UNVR"/>
      <sheetName val="WBS1"/>
      <sheetName val="WBS2"/>
      <sheetName val="General Info"/>
      <sheetName val="populasi"/>
      <sheetName val="TERM OF PAYMENT"/>
      <sheetName val="Plantation Schedule"/>
      <sheetName val="RESIDU"/>
      <sheetName val="Sales"/>
      <sheetName val="Cost Center"/>
      <sheetName val="Shareholders' Equity"/>
      <sheetName val="CIP_USD"/>
      <sheetName val="Worksheet_03"/>
      <sheetName val="Cf ws"/>
      <sheetName val="Sheet1 (3)"/>
      <sheetName val="FINALPHP"/>
      <sheetName val="A1"/>
      <sheetName val="A"/>
      <sheetName val="LABA RUGI"/>
      <sheetName val="ARUS KAS"/>
      <sheetName val="PERUBAHAN EKUITAS"/>
      <sheetName val="Vehicle"/>
      <sheetName val="Building"/>
      <sheetName val="Machinery"/>
      <sheetName val="Office Equipment1"/>
      <sheetName val="VARCOST"/>
      <sheetName val="DATA-BASE"/>
      <sheetName val="SUMMARY"/>
      <sheetName val="INSTRUCTIONS"/>
      <sheetName val="Data_Umum"/>
      <sheetName val="6340 configuration inputs"/>
      <sheetName val="Pontianak"/>
      <sheetName val="Samarinda"/>
      <sheetName val="Banjarmasin"/>
      <sheetName val="Balikpapan"/>
      <sheetName val="KODE"/>
      <sheetName val="Income Statement-May 2004"/>
      <sheetName val="PL98"/>
      <sheetName val="TANAH"/>
      <sheetName val="Bgn"/>
      <sheetName val="Pk"/>
      <sheetName val="Ko"/>
      <sheetName val="Bk"/>
      <sheetName val="CARSYS"/>
      <sheetName val="RT--&gt;INV "/>
      <sheetName val="INV--&gt;RT "/>
      <sheetName val="RT--&gt;UC DES"/>
      <sheetName val="AKV-&gt;INV"/>
      <sheetName val="INV-&gt;AKV"/>
      <sheetName val="NC-&gt;INV"/>
      <sheetName val="AKV-&gt;RT"/>
      <sheetName val="NC--&gt;RT"/>
      <sheetName val="RT--&gt;NC "/>
      <sheetName val="TLO "/>
      <sheetName val="COP"/>
      <sheetName val="Hut.Unit"/>
      <sheetName val="UM BELI RT"/>
      <sheetName val="INV --&gt; RUSAK"/>
      <sheetName val="RT--&gt;UC sep"/>
      <sheetName val="Desc.21"/>
      <sheetName val="INSTMATR"/>
      <sheetName val="NL180"/>
      <sheetName val="NL240"/>
      <sheetName val="Access Radio NL400"/>
      <sheetName val="SPARE"/>
      <sheetName val="Consolidated"/>
      <sheetName val="Read Me"/>
      <sheetName val="FE-1770-I"/>
      <sheetName val="FE-1770.P1"/>
      <sheetName val="FE-1770-II"/>
      <sheetName val="source"/>
      <sheetName val="Answer"/>
      <sheetName val="TABEL"/>
      <sheetName val="Masda"/>
      <sheetName val="FP_KLR"/>
      <sheetName val="FP_MSK"/>
      <sheetName val="2002"/>
      <sheetName val="koef"/>
      <sheetName val="Rate"/>
      <sheetName val="NPasiva"/>
      <sheetName val="Angs.B.Group"/>
      <sheetName val="Penebusan"/>
      <sheetName val="DTCT"/>
      <sheetName val="Sch 1"/>
      <sheetName val="DATA WP"/>
      <sheetName val="DIV.1"/>
      <sheetName val="DIV_1"/>
      <sheetName val="asset"/>
      <sheetName val="FORM V"/>
      <sheetName val="GJ_ER"/>
      <sheetName val="GI_OR"/>
      <sheetName val="BARS"/>
      <sheetName val="Art_22"/>
      <sheetName val="KU-Ajt'03"/>
      <sheetName val="DATA_PENJUALAN"/>
      <sheetName val="Cash Flow - CY Workings"/>
      <sheetName val="KOMP"/>
      <sheetName val="Sheet3"/>
      <sheetName val="SALDO"/>
      <sheetName val="Setle-Carloan"/>
      <sheetName val="TABLES"/>
      <sheetName val="4.1 Placement w.o.b"/>
      <sheetName val="Drop-down List of Answers"/>
      <sheetName val="1"/>
      <sheetName val="Mobile"/>
      <sheetName val="equip"/>
      <sheetName val="anall"/>
      <sheetName val="owning cost"/>
      <sheetName val="Harga satuan"/>
      <sheetName val="작성기준"/>
      <sheetName val="REF.ONLY"/>
      <sheetName val="ANTEK-AGGA"/>
      <sheetName val="BURDA"/>
      <sheetName val="ANTEK-GAL"/>
      <sheetName val="HRS-ATB"/>
      <sheetName val="ANTEK-PRIME"/>
      <sheetName val="ANTEK-TIMB"/>
      <sheetName val="BD-LS"/>
      <sheetName val="BIA-LUMPSUM"/>
      <sheetName val="KEBALAT"/>
      <sheetName val="Jadwal"/>
      <sheetName val="FS-FORECAST"/>
      <sheetName val="LEADSCHEDULE"/>
      <sheetName val="Metod TWR"/>
      <sheetName val="C0 report"/>
      <sheetName val="Basic"/>
      <sheetName val="An.3"/>
      <sheetName val="An.1"/>
      <sheetName val="An.2"/>
      <sheetName val="Table Array"/>
      <sheetName val="Tabel PErkiraan"/>
      <sheetName val="Format Report-for analysis only"/>
      <sheetName val="XREF"/>
      <sheetName val="NOPAT_VDF"/>
      <sheetName val="Invested capital_VDF"/>
      <sheetName val="DCF_VDF"/>
      <sheetName val="WACC_VDF"/>
      <sheetName val="Summary Page_VDF"/>
      <sheetName val="PV of Op Leases_VDF"/>
      <sheetName val="Income Statement_VDF"/>
      <sheetName val="Data Client"/>
      <sheetName val="O101"/>
      <sheetName val="TB Link"/>
      <sheetName val="ANX3A11"/>
      <sheetName val="WS"/>
      <sheetName val="206 Kendaraan"/>
      <sheetName val="N-20"/>
      <sheetName val="N-21"/>
      <sheetName val="N-22 "/>
      <sheetName val="I-22.1"/>
      <sheetName val="N-23"/>
      <sheetName val="N-24"/>
      <sheetName val="N-25"/>
      <sheetName val="N-26"/>
      <sheetName val="Summary Agreement 2019"/>
      <sheetName val="Mutasi"/>
      <sheetName val="GL Int Loan"/>
      <sheetName val="GL Loan"/>
      <sheetName val="Finance Leases"/>
      <sheetName val="Summary CAT"/>
      <sheetName val="HEXA FIN - Inventory"/>
      <sheetName val="MMS"/>
      <sheetName val="ORIX "/>
      <sheetName val="MULI"/>
      <sheetName val="HEXA"/>
      <sheetName val="HCFI"/>
      <sheetName val="CSUL"/>
      <sheetName val="BBF"/>
      <sheetName val="VMF"/>
      <sheetName val="TKS"/>
      <sheetName val="SMFL"/>
      <sheetName val="BRI"/>
      <sheetName val="CAT 3"/>
      <sheetName val="CAT 4"/>
      <sheetName val="CAT 5 "/>
      <sheetName val="CAT 6"/>
      <sheetName val="CAT 7"/>
      <sheetName val="CAT 8"/>
      <sheetName val="CAT 9"/>
      <sheetName val="CAT 10"/>
      <sheetName val="CAT OTL 31"/>
      <sheetName val="CAT OTL 32"/>
      <sheetName val="CAT OTL 33"/>
      <sheetName val="CAT OTL 34"/>
      <sheetName val="CAT OTL 35"/>
      <sheetName val="CAT OTL 36"/>
      <sheetName val="CAT OTL 37"/>
      <sheetName val="CAT OTL 38"/>
      <sheetName val="CAT OTL 39"/>
      <sheetName val="CAT OTL 40"/>
      <sheetName val="CAT OTL 41"/>
      <sheetName val="CAT OTL 42"/>
      <sheetName val="CAT OTL 43"/>
      <sheetName val="CAT OTL 44"/>
      <sheetName val="CAT OTL 45"/>
      <sheetName val="CAT OTL 46"/>
      <sheetName val="CAT OTL 47"/>
      <sheetName val="CAT OTL 48"/>
      <sheetName val="CAT OTL 49"/>
      <sheetName val="CAT OTL 50"/>
      <sheetName val="CAT OTL 51"/>
      <sheetName val="CAT OTL 52"/>
      <sheetName val="CAT OTL 53"/>
      <sheetName val="CAT OTL 54"/>
      <sheetName val="CAT OTL 55"/>
      <sheetName val="CAT OTL 56"/>
      <sheetName val="CAT OTL 57"/>
      <sheetName val="CAT OTL 58"/>
      <sheetName val="CAT OTL 59"/>
      <sheetName val="CAT OTL 60"/>
      <sheetName val="CAT OTL 61"/>
      <sheetName val="CAT OTL 62"/>
      <sheetName val="A.4.3"/>
      <sheetName val="Vente"/>
      <sheetName val="ABK.04.AWALR+CO+TAB.RUPS"/>
      <sheetName val="BPR"/>
      <sheetName val="CTDZ6kv (gd1) "/>
      <sheetName val="CTDZ 0.4+cto (GD1)"/>
      <sheetName val="CTTBA (gd1)"/>
      <sheetName val="PL"/>
      <sheetName val="Check on 8.10.2003"/>
      <sheetName val="Factors"/>
      <sheetName val="Details"/>
      <sheetName val="Flash var."/>
      <sheetName val="共機J"/>
      <sheetName val="KKP-II.2.2.1.2"/>
      <sheetName val="rinciaan AR 2009"/>
      <sheetName val="MALE"/>
      <sheetName val="SING"/>
      <sheetName val="SRI L"/>
      <sheetName val="VIET"/>
      <sheetName val="SALES ITEMS"/>
      <sheetName val="NMS Configuration"/>
      <sheetName val="Menu"/>
      <sheetName val="Original AYDA"/>
      <sheetName val="DEBIT NOTE"/>
      <sheetName val="COGS"/>
      <sheetName val="Ist"/>
      <sheetName val="CIVIC 1.6L(7ｶ国MA輸出)ｺｽﾄ"/>
      <sheetName val="Cost Ctr"/>
      <sheetName val="Account"/>
      <sheetName val="BS"/>
      <sheetName val="CF"/>
      <sheetName val="SC "/>
      <sheetName val="Profile"/>
      <sheetName val="Control_Vendor"/>
      <sheetName val="Palm"/>
      <sheetName val="I.4.1 (2)"/>
      <sheetName val="Source Data"/>
      <sheetName val="5. CAPEX"/>
      <sheetName val="8. CAPEX"/>
      <sheetName val="2. Mill Input"/>
      <sheetName val="COSTBBT'03"/>
      <sheetName val="ShareCapital "/>
      <sheetName val="Inventories"/>
      <sheetName val="4.sedan"/>
      <sheetName val="WSIS"/>
      <sheetName val="General_Info"/>
      <sheetName val="jun94"/>
      <sheetName val="code2"/>
      <sheetName val="UM_yg_blm_dSPJkan"/>
      <sheetName val="Cost_Center"/>
      <sheetName val="JobDetails"/>
      <sheetName val="Exc. Rate"/>
      <sheetName val="SE"/>
      <sheetName val="ShareCapital_"/>
      <sheetName val="Exc__Rate"/>
      <sheetName val="Check_on_8_10_2003"/>
      <sheetName val="BP1_23"/>
      <sheetName val="master entry"/>
      <sheetName val="MAIN"/>
      <sheetName val="Biaya2"/>
      <sheetName val="P"/>
      <sheetName val="BQ-Tenis"/>
      <sheetName val="Arsitektur"/>
      <sheetName val="Material"/>
      <sheetName val="BOQ_Aula"/>
      <sheetName val="Prelim"/>
      <sheetName val="Dept code"/>
      <sheetName val="exf"/>
      <sheetName val="Tabel PTKP"/>
      <sheetName val="inven"/>
      <sheetName val="TBM"/>
      <sheetName val="Sch2"/>
      <sheetName val="IS"/>
      <sheetName val="Real"/>
      <sheetName val="TBL_STATUSPROGRAM"/>
      <sheetName val="data_benefit(2)"/>
      <sheetName val="data_val"/>
      <sheetName val="data (2)"/>
      <sheetName val="BB-JAN 1999"/>
      <sheetName val="FAI4"/>
      <sheetName val="Public + Transaction comps 2014"/>
      <sheetName val="I.2"/>
      <sheetName val="Tickmarks"/>
      <sheetName val="Biaya Departemen"/>
      <sheetName val="WHT-21"/>
      <sheetName val="panther"/>
      <sheetName val="suivi cash flow par affaire"/>
      <sheetName val="P&amp;L_Highlights 2008"/>
      <sheetName val="DCF_Multiple"/>
      <sheetName val="Assumptions"/>
      <sheetName val="workingcap"/>
      <sheetName val="B"/>
      <sheetName val="KP23"/>
      <sheetName val="Curves"/>
      <sheetName val="Gmd3"/>
      <sheetName val="lr"/>
      <sheetName val="Menu_Data"/>
      <sheetName val="discounts"/>
      <sheetName val="EJ"/>
      <sheetName val="PROD.FRY-MONODON"/>
      <sheetName val="Hut Klaim (mutasi)"/>
      <sheetName val="Hut Klaim (awal)"/>
      <sheetName val="Hyp Parameters"/>
      <sheetName val="COSTCODE"/>
      <sheetName val="M-GOWA"/>
      <sheetName val="GL_Account"/>
      <sheetName val="Data_Neraca_Kom"/>
      <sheetName val="Trial"/>
      <sheetName val="Ass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refreshError="1"/>
      <sheetData sheetId="459" refreshError="1"/>
      <sheetData sheetId="460" refreshError="1"/>
      <sheetData sheetId="461" refreshError="1"/>
      <sheetData sheetId="462" refreshError="1"/>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sheetData sheetId="569" refreshError="1"/>
      <sheetData sheetId="570" refreshError="1"/>
      <sheetData sheetId="571" refreshError="1"/>
      <sheetData sheetId="572" refreshError="1"/>
      <sheetData sheetId="573" refreshError="1"/>
      <sheetData sheetId="574" refreshError="1"/>
      <sheetData sheetId="575"/>
      <sheetData sheetId="576"/>
      <sheetData sheetId="577" refreshError="1"/>
      <sheetData sheetId="578" refreshError="1"/>
      <sheetData sheetId="579" refreshError="1"/>
      <sheetData sheetId="580" refreshError="1"/>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refreshError="1"/>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sheetData sheetId="706" refreshError="1"/>
      <sheetData sheetId="707" refreshError="1"/>
      <sheetData sheetId="708"/>
      <sheetData sheetId="709"/>
      <sheetData sheetId="710" refreshError="1"/>
      <sheetData sheetId="711" refreshError="1"/>
      <sheetData sheetId="712"/>
      <sheetData sheetId="713"/>
      <sheetData sheetId="714"/>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
      <sheetName val="COGS"/>
      <sheetName val="Cases"/>
      <sheetName val="General Info"/>
      <sheetName val="CR2"/>
      <sheetName val="(Global Parameters)"/>
      <sheetName val="OFF"/>
      <sheetName val="Marshal"/>
      <sheetName val="Instructions"/>
      <sheetName val="WP"/>
      <sheetName val="Tag Hrn"/>
      <sheetName val="Invoice I"/>
      <sheetName val="M. Fee Hrn"/>
      <sheetName val="M. Fee Kntrk"/>
      <sheetName val="FE-1770-I"/>
      <sheetName val="FE-1770.P1"/>
      <sheetName val="FE-1770-II"/>
      <sheetName val="Tax Rate"/>
      <sheetName val="Hong Kong"/>
      <sheetName val="Indonesia"/>
      <sheetName val="Parameters"/>
      <sheetName val="Philippines"/>
      <sheetName val="Taiwan"/>
      <sheetName val="Thailand"/>
      <sheetName val="General_Info"/>
      <sheetName val="(Global_Parameters)"/>
      <sheetName val="Tag_Hrn"/>
      <sheetName val="Invoice_I"/>
      <sheetName val="M__Fee_Hrn"/>
      <sheetName val="M__Fee_Kntrk"/>
      <sheetName val="FE-1770_P1"/>
      <sheetName val="Tax_Rate"/>
      <sheetName val="Hong_Kong"/>
      <sheetName val="General_Info1"/>
      <sheetName val="(Global_Parameters)1"/>
      <sheetName val="Tag_Hrn1"/>
      <sheetName val="Invoice_I1"/>
      <sheetName val="M__Fee_Hrn1"/>
      <sheetName val="M__Fee_Kntrk1"/>
      <sheetName val="FE-1770_P11"/>
      <sheetName val="Tax_Rate1"/>
      <sheetName val="Hong_Kong1"/>
      <sheetName val="DATA"/>
      <sheetName val="Input"/>
      <sheetName val="Menu"/>
      <sheetName val="Analisa Piutang"/>
      <sheetName val="Code 02"/>
      <sheetName val="Code 03"/>
      <sheetName val="Code 04"/>
      <sheetName val="Code 05"/>
      <sheetName val="Code 06"/>
      <sheetName val="Code 07"/>
      <sheetName val="Code 09"/>
      <sheetName val="BP1_23"/>
      <sheetName val="SAD"/>
      <sheetName val="DMCNetPricer"/>
      <sheetName val="tunj."/>
      <sheetName val="General_Info2"/>
      <sheetName val="(Global_Parameters)2"/>
      <sheetName val="Tag_Hrn2"/>
      <sheetName val="Invoice_I2"/>
      <sheetName val="M__Fee_Hrn2"/>
      <sheetName val="M__Fee_Kntrk2"/>
      <sheetName val="FE-1770_P12"/>
      <sheetName val="Tax_Rate2"/>
      <sheetName val="Hong_Kong2"/>
      <sheetName val="Analisa_Piutang"/>
      <sheetName val="Code_02"/>
      <sheetName val="Code_03"/>
      <sheetName val="Code_04"/>
      <sheetName val="Code_05"/>
      <sheetName val="Code_06"/>
      <sheetName val="Code_07"/>
      <sheetName val="Code_09"/>
      <sheetName val="tunj_"/>
      <sheetName val="WS"/>
      <sheetName val="General_Info3"/>
      <sheetName val="(Global_Parameters)3"/>
      <sheetName val="Tag_Hrn3"/>
      <sheetName val="Invoice_I3"/>
      <sheetName val="M__Fee_Hrn3"/>
      <sheetName val="M__Fee_Kntrk3"/>
      <sheetName val="FE-1770_P13"/>
      <sheetName val="Tax_Rate3"/>
      <sheetName val="Hong_Kong3"/>
      <sheetName val="Analisa_Piutang1"/>
      <sheetName val="Code_021"/>
      <sheetName val="Code_031"/>
      <sheetName val="Code_041"/>
      <sheetName val="Code_051"/>
      <sheetName val="Code_061"/>
      <sheetName val="Code_071"/>
      <sheetName val="Code_091"/>
      <sheetName val="tunj_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b"/>
      <sheetName val="11a"/>
      <sheetName val="11c"/>
      <sheetName val="11d"/>
      <sheetName val="11e"/>
      <sheetName val="11f"/>
      <sheetName val="11g"/>
      <sheetName val="11h"/>
      <sheetName val="fin"/>
      <sheetName val="Sheet1"/>
      <sheetName val="Profile"/>
      <sheetName val="Marshal"/>
      <sheetName val="F1771"/>
      <sheetName val="PRC-TV (0)"/>
      <sheetName val="Instructions"/>
      <sheetName val="COGS"/>
      <sheetName val="Ist"/>
      <sheetName val="(Global Parameters)"/>
      <sheetName val="General Info"/>
      <sheetName val="DataC&amp;S"/>
      <sheetName val="laporan"/>
      <sheetName val="Tax Rate"/>
      <sheetName val="AUG02"/>
      <sheetName val="Difference Cons"/>
      <sheetName val="COSY"/>
      <sheetName val="WP"/>
      <sheetName val="GLdownload"/>
      <sheetName val="CRITERIA3"/>
      <sheetName val="(Global_Parameters)"/>
      <sheetName val="General_Info"/>
      <sheetName val="Tax_Rate"/>
      <sheetName val="Difference_Cons"/>
      <sheetName val="(Global_Parameters)1"/>
      <sheetName val="General_Info1"/>
      <sheetName val="Tax_Rate1"/>
      <sheetName val="Difference_Cons1"/>
      <sheetName val="GeneralInfo"/>
      <sheetName val="data_val"/>
      <sheetName val="FE-1770-I"/>
      <sheetName val="FE-1770.P1"/>
      <sheetName val="FE-1770-II"/>
      <sheetName val="BP1_23"/>
      <sheetName val="CAT"/>
      <sheetName val="Int. &amp; Inv. Details"/>
      <sheetName val="NERACA-05"/>
      <sheetName val="PRC-TV_(0)"/>
      <sheetName val="(Global_Parameters)2"/>
      <sheetName val="General_Info2"/>
      <sheetName val="Tax_Rate2"/>
      <sheetName val="Difference_Cons2"/>
      <sheetName val="FE-1770_P1"/>
      <sheetName val="Int__&amp;_Inv__Details"/>
      <sheetName val="PRC-TV_(0)1"/>
      <sheetName val="(Global_Parameters)3"/>
      <sheetName val="General_Info3"/>
      <sheetName val="Tax_Rate3"/>
      <sheetName val="Difference_Cons3"/>
      <sheetName val="FE-1770_P11"/>
      <sheetName val="Int__&amp;_Inv__Detail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sheetName val="REPORT"/>
      <sheetName val="AR LIBYA"/>
      <sheetName val="AR Audit"/>
      <sheetName val="AR Des"/>
      <sheetName val="COLLECTION"/>
      <sheetName val="CN"/>
      <sheetName val="Sheet1"/>
      <sheetName val="3rd party Jan 06"/>
      <sheetName val="Eko's list Inv Feb 06"/>
      <sheetName val="AR WRAPPER"/>
      <sheetName val="XXX"/>
      <sheetName val="AR_LIBYA"/>
      <sheetName val="AR_Audit"/>
      <sheetName val="AR_Des"/>
      <sheetName val="3rd_party_Jan_06"/>
      <sheetName val="Eko's_list_Inv_Feb_06"/>
      <sheetName val="AR_WRAPPER"/>
      <sheetName val="Marshal"/>
      <sheetName val="AR_LIBYA1"/>
      <sheetName val="AR_Audit1"/>
      <sheetName val="AR_Des1"/>
      <sheetName val="3rd_party_Jan_061"/>
      <sheetName val="Eko's_list_Inv_Feb_061"/>
      <sheetName val="AR_WRAPPER1"/>
    </sheetNames>
    <sheetDataSet>
      <sheetData sheetId="0" refreshError="1">
        <row r="2">
          <cell r="B2">
            <v>39447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nga Bank"/>
      <sheetName val="Perhitungan PPh"/>
      <sheetName val="Detail Management Fee"/>
      <sheetName val="Worksheet"/>
      <sheetName val="BS"/>
      <sheetName val="Detail BS"/>
      <sheetName val="PL"/>
      <sheetName val="Koreksi Fiskal"/>
      <sheetName val="Lampiran Pinjman pihak ke 3"/>
      <sheetName val="Angsuran 25"/>
      <sheetName val="Lampiran Koreksi COP"/>
      <sheetName val="Lampiran Pinjaman"/>
      <sheetName val="Lampiran HUtang PPh 23"/>
      <sheetName val="Bunga_Bank"/>
      <sheetName val="Perhitungan_PPh"/>
      <sheetName val="Detail_Management_Fee"/>
      <sheetName val="Detail_BS"/>
      <sheetName val="Koreksi_Fiskal"/>
      <sheetName val="Lampiran_Pinjman_pihak_ke_3"/>
      <sheetName val="Angsuran_25"/>
      <sheetName val="Lampiran_Koreksi_COP"/>
      <sheetName val="Lampiran_Pinjaman"/>
      <sheetName val="Lampiran_HUtang_PPh_23"/>
      <sheetName val="FE-1770-I"/>
      <sheetName val="FE-1770_P1"/>
      <sheetName val="FE-1770-II"/>
      <sheetName val="FE-1770.P1"/>
      <sheetName val="Bunga_Bank1"/>
      <sheetName val="Perhitungan_PPh1"/>
      <sheetName val="Detail_Management_Fee1"/>
      <sheetName val="Detail_BS1"/>
      <sheetName val="Koreksi_Fiskal1"/>
      <sheetName val="Lampiran_Pinjman_pihak_ke_31"/>
      <sheetName val="Angsuran_251"/>
      <sheetName val="Lampiran_Koreksi_COP1"/>
      <sheetName val="Lampiran_Pinjaman1"/>
      <sheetName val="Lampiran_HUtang_PPh_231"/>
      <sheetName val="A u g"/>
      <sheetName val="J u l"/>
      <sheetName val="O c t"/>
      <sheetName val="A p r"/>
      <sheetName val="M a y"/>
      <sheetName val="S e p"/>
      <sheetName val="00 received in 01"/>
      <sheetName val="F e b"/>
      <sheetName val="Per GL J a n"/>
      <sheetName val="J u n"/>
      <sheetName val="M a r"/>
    </sheetNames>
    <sheetDataSet>
      <sheetData sheetId="0" refreshError="1"/>
      <sheetData sheetId="1" refreshError="1"/>
      <sheetData sheetId="2" refreshError="1"/>
      <sheetData sheetId="3" refreshError="1">
        <row r="11">
          <cell r="B11" t="str">
            <v>K1</v>
          </cell>
          <cell r="C11" t="str">
            <v>-</v>
          </cell>
          <cell r="D11" t="str">
            <v>Kas Kecil</v>
          </cell>
          <cell r="E11">
            <v>0</v>
          </cell>
          <cell r="F11">
            <v>15000000</v>
          </cell>
          <cell r="G11">
            <v>0</v>
          </cell>
          <cell r="H11">
            <v>15000000</v>
          </cell>
          <cell r="I11">
            <v>2582800</v>
          </cell>
          <cell r="J11">
            <v>0</v>
          </cell>
          <cell r="K11">
            <v>2582800</v>
          </cell>
          <cell r="L11">
            <v>80592718</v>
          </cell>
          <cell r="M11">
            <v>0</v>
          </cell>
          <cell r="N11">
            <v>80592718</v>
          </cell>
          <cell r="O11">
            <v>28760546</v>
          </cell>
          <cell r="P11">
            <v>0</v>
          </cell>
          <cell r="Q11">
            <v>28760546</v>
          </cell>
          <cell r="R11">
            <v>180500000</v>
          </cell>
          <cell r="S11">
            <v>0</v>
          </cell>
          <cell r="T11">
            <v>180500000</v>
          </cell>
          <cell r="U11">
            <v>70647048</v>
          </cell>
          <cell r="V11">
            <v>0</v>
          </cell>
          <cell r="W11">
            <v>70647048</v>
          </cell>
          <cell r="X11">
            <v>59000000</v>
          </cell>
          <cell r="Y11">
            <v>0</v>
          </cell>
          <cell r="Z11">
            <v>59000000</v>
          </cell>
          <cell r="AA11">
            <v>41300000</v>
          </cell>
          <cell r="AB11">
            <v>0</v>
          </cell>
          <cell r="AC11">
            <v>41300000</v>
          </cell>
          <cell r="AD11">
            <v>77000000</v>
          </cell>
          <cell r="AE11">
            <v>0</v>
          </cell>
          <cell r="AF11">
            <v>77000000</v>
          </cell>
          <cell r="AG11">
            <v>24499999.500000004</v>
          </cell>
          <cell r="AH11">
            <v>0</v>
          </cell>
          <cell r="AI11">
            <v>24499999.500000004</v>
          </cell>
          <cell r="AJ11">
            <v>16500000</v>
          </cell>
          <cell r="AK11">
            <v>0</v>
          </cell>
          <cell r="AL11">
            <v>16500000</v>
          </cell>
          <cell r="AM11">
            <v>596383111.5</v>
          </cell>
          <cell r="AN11">
            <v>0</v>
          </cell>
        </row>
        <row r="12">
          <cell r="B12" t="str">
            <v>K2</v>
          </cell>
          <cell r="C12" t="str">
            <v>-</v>
          </cell>
          <cell r="D12" t="str">
            <v>Kas Besar</v>
          </cell>
          <cell r="E12">
            <v>0</v>
          </cell>
          <cell r="F12">
            <v>0</v>
          </cell>
          <cell r="G12">
            <v>0</v>
          </cell>
          <cell r="H12">
            <v>0</v>
          </cell>
          <cell r="I12">
            <v>8853450</v>
          </cell>
          <cell r="J12">
            <v>0</v>
          </cell>
          <cell r="K12">
            <v>8853450</v>
          </cell>
          <cell r="L12">
            <v>725456967</v>
          </cell>
          <cell r="M12">
            <v>0</v>
          </cell>
          <cell r="N12">
            <v>725456967</v>
          </cell>
          <cell r="O12">
            <v>532202213</v>
          </cell>
          <cell r="P12">
            <v>0</v>
          </cell>
          <cell r="Q12">
            <v>532202213</v>
          </cell>
          <cell r="R12">
            <v>1262167956</v>
          </cell>
          <cell r="S12">
            <v>0</v>
          </cell>
          <cell r="T12">
            <v>1262167956</v>
          </cell>
          <cell r="U12">
            <v>680642210</v>
          </cell>
          <cell r="V12">
            <v>0</v>
          </cell>
          <cell r="W12">
            <v>680642210</v>
          </cell>
          <cell r="X12">
            <v>1772415639.8</v>
          </cell>
          <cell r="Y12">
            <v>0</v>
          </cell>
          <cell r="Z12">
            <v>1772415639.8</v>
          </cell>
          <cell r="AA12">
            <v>1393139187</v>
          </cell>
          <cell r="AB12">
            <v>0</v>
          </cell>
          <cell r="AC12">
            <v>1393139187</v>
          </cell>
          <cell r="AD12">
            <v>1322701586.2800002</v>
          </cell>
          <cell r="AE12">
            <v>0</v>
          </cell>
          <cell r="AF12">
            <v>1322701586.2800002</v>
          </cell>
          <cell r="AG12">
            <v>849734756.21000016</v>
          </cell>
          <cell r="AH12">
            <v>0</v>
          </cell>
          <cell r="AI12">
            <v>849734756.21000016</v>
          </cell>
          <cell r="AJ12">
            <v>47708057.000010684</v>
          </cell>
          <cell r="AK12">
            <v>0</v>
          </cell>
          <cell r="AL12">
            <v>47708057.000010684</v>
          </cell>
          <cell r="AM12">
            <v>8595022022.2900124</v>
          </cell>
          <cell r="AN12">
            <v>0</v>
          </cell>
        </row>
        <row r="13">
          <cell r="B13" t="str">
            <v>B45</v>
          </cell>
          <cell r="C13" t="str">
            <v>-</v>
          </cell>
          <cell r="D13" t="str">
            <v>BCA RP 066.303.004.1</v>
          </cell>
          <cell r="E13">
            <v>0</v>
          </cell>
          <cell r="F13">
            <v>786159991.14000082</v>
          </cell>
          <cell r="G13">
            <v>0</v>
          </cell>
          <cell r="H13">
            <v>786159991.14000082</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786159991.14000082</v>
          </cell>
          <cell r="AN13">
            <v>0</v>
          </cell>
        </row>
        <row r="14">
          <cell r="B14" t="str">
            <v>B46</v>
          </cell>
          <cell r="C14" t="str">
            <v>-</v>
          </cell>
          <cell r="D14" t="str">
            <v>BCA RP 066.301.889.0</v>
          </cell>
          <cell r="E14">
            <v>0</v>
          </cell>
          <cell r="F14">
            <v>69982180.180000111</v>
          </cell>
          <cell r="G14">
            <v>0</v>
          </cell>
          <cell r="H14">
            <v>69982180.180000111</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69982180.180000111</v>
          </cell>
          <cell r="AN14">
            <v>0</v>
          </cell>
        </row>
        <row r="15">
          <cell r="B15" t="str">
            <v>B47</v>
          </cell>
          <cell r="C15" t="str">
            <v>-</v>
          </cell>
          <cell r="D15" t="str">
            <v>BCA RP 066.303.213.1</v>
          </cell>
          <cell r="E15">
            <v>0</v>
          </cell>
          <cell r="F15">
            <v>690923182.87999725</v>
          </cell>
          <cell r="G15">
            <v>0</v>
          </cell>
          <cell r="H15">
            <v>690923182.87999725</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690923182.87999725</v>
          </cell>
          <cell r="AN15">
            <v>0</v>
          </cell>
        </row>
        <row r="16">
          <cell r="B16" t="str">
            <v>B48</v>
          </cell>
          <cell r="C16" t="str">
            <v>-</v>
          </cell>
          <cell r="D16" t="str">
            <v>BCA USD 066.308.871.7</v>
          </cell>
          <cell r="E16">
            <v>0</v>
          </cell>
          <cell r="F16">
            <v>20920336.329999991</v>
          </cell>
          <cell r="G16">
            <v>0</v>
          </cell>
          <cell r="H16">
            <v>20920336.329999991</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20920336.329999991</v>
          </cell>
          <cell r="AN16">
            <v>0</v>
          </cell>
        </row>
        <row r="17">
          <cell r="B17" t="str">
            <v>B49</v>
          </cell>
          <cell r="C17" t="str">
            <v>-</v>
          </cell>
          <cell r="D17" t="str">
            <v>NISP USD 104.011.00004.4</v>
          </cell>
          <cell r="E17">
            <v>0</v>
          </cell>
          <cell r="F17">
            <v>9215339.3400000744</v>
          </cell>
          <cell r="G17">
            <v>0</v>
          </cell>
          <cell r="H17">
            <v>9215339.3400000744</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9215339.3400000744</v>
          </cell>
          <cell r="AN17">
            <v>0</v>
          </cell>
        </row>
        <row r="18">
          <cell r="B18" t="str">
            <v>B50</v>
          </cell>
          <cell r="C18" t="str">
            <v>-</v>
          </cell>
          <cell r="D18" t="str">
            <v>DANAMON USD 0081006538</v>
          </cell>
          <cell r="E18">
            <v>0</v>
          </cell>
          <cell r="F18">
            <v>21190237.440000001</v>
          </cell>
          <cell r="G18">
            <v>0</v>
          </cell>
          <cell r="H18">
            <v>21190237.440000001</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21190237.440000001</v>
          </cell>
          <cell r="AN18">
            <v>0</v>
          </cell>
        </row>
        <row r="19">
          <cell r="B19" t="str">
            <v>B51</v>
          </cell>
          <cell r="C19" t="str">
            <v>-</v>
          </cell>
          <cell r="D19" t="str">
            <v>Bank BCA:IDR:0663005259</v>
          </cell>
          <cell r="E19">
            <v>0</v>
          </cell>
          <cell r="F19">
            <v>0</v>
          </cell>
          <cell r="G19">
            <v>0</v>
          </cell>
          <cell r="H19">
            <v>0</v>
          </cell>
          <cell r="I19">
            <v>351921661</v>
          </cell>
          <cell r="J19">
            <v>0</v>
          </cell>
          <cell r="K19">
            <v>351921661</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351921661</v>
          </cell>
          <cell r="AN19">
            <v>0</v>
          </cell>
        </row>
        <row r="20">
          <cell r="B20" t="str">
            <v>B52</v>
          </cell>
          <cell r="C20" t="str">
            <v>-</v>
          </cell>
          <cell r="D20" t="str">
            <v>Bank DANAMON:IDR:69814028</v>
          </cell>
          <cell r="E20">
            <v>0</v>
          </cell>
          <cell r="F20">
            <v>0</v>
          </cell>
          <cell r="G20">
            <v>0</v>
          </cell>
          <cell r="H20">
            <v>0</v>
          </cell>
          <cell r="I20">
            <v>151746974</v>
          </cell>
          <cell r="J20">
            <v>0</v>
          </cell>
          <cell r="K20">
            <v>151746974</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151746974</v>
          </cell>
          <cell r="AN20">
            <v>0</v>
          </cell>
        </row>
        <row r="21">
          <cell r="B21" t="str">
            <v>B53</v>
          </cell>
          <cell r="C21" t="str">
            <v>-</v>
          </cell>
          <cell r="D21" t="str">
            <v>Bank BCA HO 547.0308.399 REGION</v>
          </cell>
          <cell r="E21">
            <v>0</v>
          </cell>
          <cell r="F21">
            <v>0</v>
          </cell>
          <cell r="G21">
            <v>0</v>
          </cell>
          <cell r="H21">
            <v>0</v>
          </cell>
          <cell r="I21">
            <v>0</v>
          </cell>
          <cell r="J21">
            <v>0</v>
          </cell>
          <cell r="K21">
            <v>0</v>
          </cell>
          <cell r="L21">
            <v>157482100.21999359</v>
          </cell>
          <cell r="M21">
            <v>0</v>
          </cell>
          <cell r="N21">
            <v>157482100.21999359</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157482100.21999359</v>
          </cell>
          <cell r="AN21">
            <v>0</v>
          </cell>
        </row>
        <row r="22">
          <cell r="B22" t="str">
            <v>B54</v>
          </cell>
          <cell r="C22" t="str">
            <v>-</v>
          </cell>
          <cell r="D22" t="str">
            <v>Bank NISP HO 104.010.00106.3 REGION</v>
          </cell>
          <cell r="E22">
            <v>0</v>
          </cell>
          <cell r="F22">
            <v>0</v>
          </cell>
          <cell r="G22">
            <v>0</v>
          </cell>
          <cell r="H22">
            <v>0</v>
          </cell>
          <cell r="I22">
            <v>0</v>
          </cell>
          <cell r="J22">
            <v>0</v>
          </cell>
          <cell r="K22">
            <v>0</v>
          </cell>
          <cell r="L22">
            <v>26927231</v>
          </cell>
          <cell r="M22">
            <v>0</v>
          </cell>
          <cell r="N22">
            <v>26927231</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26927231</v>
          </cell>
          <cell r="AN22">
            <v>0</v>
          </cell>
        </row>
        <row r="23">
          <cell r="B23" t="str">
            <v>B55</v>
          </cell>
          <cell r="C23" t="str">
            <v>-</v>
          </cell>
          <cell r="D23" t="str">
            <v>Bank NISP 104.010.00091.3 L. AGUNG</v>
          </cell>
          <cell r="E23">
            <v>0</v>
          </cell>
          <cell r="F23">
            <v>0</v>
          </cell>
          <cell r="G23">
            <v>0</v>
          </cell>
          <cell r="H23">
            <v>0</v>
          </cell>
          <cell r="I23">
            <v>0</v>
          </cell>
          <cell r="J23">
            <v>0</v>
          </cell>
          <cell r="K23">
            <v>0</v>
          </cell>
          <cell r="L23">
            <v>2000000</v>
          </cell>
          <cell r="M23">
            <v>0</v>
          </cell>
          <cell r="N23">
            <v>2000000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2000000</v>
          </cell>
          <cell r="AN23">
            <v>0</v>
          </cell>
        </row>
        <row r="24">
          <cell r="B24" t="str">
            <v>B56</v>
          </cell>
          <cell r="C24" t="str">
            <v>-</v>
          </cell>
          <cell r="D24" t="str">
            <v>Bank NISP 104.010.00063.9 CIPINANG</v>
          </cell>
          <cell r="E24">
            <v>0</v>
          </cell>
          <cell r="F24">
            <v>0</v>
          </cell>
          <cell r="G24">
            <v>0</v>
          </cell>
          <cell r="H24">
            <v>0</v>
          </cell>
          <cell r="I24">
            <v>0</v>
          </cell>
          <cell r="J24">
            <v>0</v>
          </cell>
          <cell r="K24">
            <v>0</v>
          </cell>
          <cell r="L24">
            <v>2000000</v>
          </cell>
          <cell r="M24">
            <v>0</v>
          </cell>
          <cell r="N24">
            <v>2000000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2000000</v>
          </cell>
          <cell r="AN24">
            <v>0</v>
          </cell>
        </row>
        <row r="25">
          <cell r="B25" t="str">
            <v>B57</v>
          </cell>
          <cell r="C25" t="str">
            <v>-</v>
          </cell>
          <cell r="D25" t="str">
            <v>Bank NISP 104.010.000.844 KAPUK</v>
          </cell>
          <cell r="E25">
            <v>0</v>
          </cell>
          <cell r="F25">
            <v>0</v>
          </cell>
          <cell r="G25">
            <v>0</v>
          </cell>
          <cell r="H25">
            <v>0</v>
          </cell>
          <cell r="I25">
            <v>0</v>
          </cell>
          <cell r="J25">
            <v>0</v>
          </cell>
          <cell r="K25">
            <v>0</v>
          </cell>
          <cell r="L25">
            <v>2000000</v>
          </cell>
          <cell r="M25">
            <v>0</v>
          </cell>
          <cell r="N25">
            <v>2000000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2000000</v>
          </cell>
          <cell r="AN25">
            <v>0</v>
          </cell>
        </row>
        <row r="26">
          <cell r="B26" t="str">
            <v>B58</v>
          </cell>
          <cell r="C26" t="str">
            <v>-</v>
          </cell>
          <cell r="D26" t="str">
            <v>Bank DANAMON REGION 68363340</v>
          </cell>
          <cell r="E26">
            <v>0</v>
          </cell>
          <cell r="F26">
            <v>0</v>
          </cell>
          <cell r="G26">
            <v>0</v>
          </cell>
          <cell r="H26">
            <v>0</v>
          </cell>
          <cell r="I26">
            <v>0</v>
          </cell>
          <cell r="J26">
            <v>0</v>
          </cell>
          <cell r="K26">
            <v>0</v>
          </cell>
          <cell r="L26">
            <v>1264883961.3700027</v>
          </cell>
          <cell r="M26">
            <v>0</v>
          </cell>
          <cell r="N26">
            <v>1264883961.3700027</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1264883961.3700027</v>
          </cell>
          <cell r="AN26">
            <v>0</v>
          </cell>
        </row>
        <row r="27">
          <cell r="B27" t="str">
            <v>B59</v>
          </cell>
          <cell r="C27" t="str">
            <v>-</v>
          </cell>
          <cell r="D27" t="str">
            <v>Bank DANAMON LENTENG 68715564</v>
          </cell>
          <cell r="E27">
            <v>0</v>
          </cell>
          <cell r="F27">
            <v>0</v>
          </cell>
          <cell r="G27">
            <v>0</v>
          </cell>
          <cell r="H27">
            <v>0</v>
          </cell>
          <cell r="I27">
            <v>0</v>
          </cell>
          <cell r="J27">
            <v>0</v>
          </cell>
          <cell r="K27">
            <v>0</v>
          </cell>
          <cell r="L27">
            <v>1000169.7700004578</v>
          </cell>
          <cell r="M27">
            <v>0</v>
          </cell>
          <cell r="N27">
            <v>1000169.7700004578</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1000169.7700004578</v>
          </cell>
          <cell r="AN27">
            <v>0</v>
          </cell>
        </row>
        <row r="28">
          <cell r="B28" t="str">
            <v>B60</v>
          </cell>
          <cell r="C28" t="str">
            <v>-</v>
          </cell>
          <cell r="D28" t="str">
            <v>Bank DANAMON CIPINANG 68363712</v>
          </cell>
          <cell r="E28">
            <v>0</v>
          </cell>
          <cell r="F28">
            <v>0</v>
          </cell>
          <cell r="G28">
            <v>0</v>
          </cell>
          <cell r="H28">
            <v>0</v>
          </cell>
          <cell r="I28">
            <v>0</v>
          </cell>
          <cell r="J28">
            <v>0</v>
          </cell>
          <cell r="K28">
            <v>0</v>
          </cell>
          <cell r="L28">
            <v>1000168.6899995804</v>
          </cell>
          <cell r="M28">
            <v>0</v>
          </cell>
          <cell r="N28">
            <v>1000168.6899995804</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1000168.6899995804</v>
          </cell>
          <cell r="AN28">
            <v>0</v>
          </cell>
        </row>
        <row r="29">
          <cell r="B29" t="str">
            <v>B61</v>
          </cell>
          <cell r="C29" t="str">
            <v>-</v>
          </cell>
          <cell r="D29" t="str">
            <v>Bank DANAMON KAPUK 68363845</v>
          </cell>
          <cell r="E29">
            <v>0</v>
          </cell>
          <cell r="F29">
            <v>0</v>
          </cell>
          <cell r="G29">
            <v>0</v>
          </cell>
          <cell r="H29">
            <v>0</v>
          </cell>
          <cell r="I29">
            <v>0</v>
          </cell>
          <cell r="J29">
            <v>0</v>
          </cell>
          <cell r="K29">
            <v>0</v>
          </cell>
          <cell r="L29">
            <v>1000169.0399999619</v>
          </cell>
          <cell r="M29">
            <v>0</v>
          </cell>
          <cell r="N29">
            <v>1000169.0399999619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1000169.0399999619</v>
          </cell>
          <cell r="AN29">
            <v>0</v>
          </cell>
        </row>
        <row r="30">
          <cell r="B30" t="str">
            <v>B62</v>
          </cell>
          <cell r="C30" t="str">
            <v>-</v>
          </cell>
          <cell r="D30" t="str">
            <v>Bank DANAMON CAKUNG 68363530</v>
          </cell>
          <cell r="E30">
            <v>0</v>
          </cell>
          <cell r="F30">
            <v>0</v>
          </cell>
          <cell r="G30">
            <v>0</v>
          </cell>
          <cell r="H30">
            <v>0</v>
          </cell>
          <cell r="I30">
            <v>0</v>
          </cell>
          <cell r="J30">
            <v>0</v>
          </cell>
          <cell r="K30">
            <v>0</v>
          </cell>
          <cell r="L30">
            <v>1000168.7699999809</v>
          </cell>
          <cell r="M30">
            <v>0</v>
          </cell>
          <cell r="N30">
            <v>1000168.7699999809</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1000168.7699999809</v>
          </cell>
          <cell r="AN30">
            <v>0</v>
          </cell>
        </row>
        <row r="31">
          <cell r="B31" t="str">
            <v>B63</v>
          </cell>
          <cell r="C31" t="str">
            <v>-</v>
          </cell>
          <cell r="D31" t="str">
            <v>Bank NISP AC-104.010.001.074</v>
          </cell>
          <cell r="E31">
            <v>0</v>
          </cell>
          <cell r="F31">
            <v>0</v>
          </cell>
          <cell r="G31">
            <v>0</v>
          </cell>
          <cell r="H31">
            <v>0</v>
          </cell>
          <cell r="I31">
            <v>0</v>
          </cell>
          <cell r="J31">
            <v>0</v>
          </cell>
          <cell r="K31">
            <v>0</v>
          </cell>
          <cell r="L31">
            <v>0</v>
          </cell>
          <cell r="M31">
            <v>0</v>
          </cell>
          <cell r="N31">
            <v>0</v>
          </cell>
          <cell r="O31">
            <v>147605408</v>
          </cell>
          <cell r="P31">
            <v>0</v>
          </cell>
          <cell r="Q31">
            <v>147605408</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147605408</v>
          </cell>
          <cell r="AN31">
            <v>0</v>
          </cell>
        </row>
        <row r="32">
          <cell r="B32" t="str">
            <v>B64</v>
          </cell>
          <cell r="C32" t="str">
            <v>-</v>
          </cell>
          <cell r="D32" t="str">
            <v>Bank BCA AC-658.030.548.1</v>
          </cell>
          <cell r="E32">
            <v>0</v>
          </cell>
          <cell r="F32">
            <v>0</v>
          </cell>
          <cell r="G32">
            <v>0</v>
          </cell>
          <cell r="H32">
            <v>0</v>
          </cell>
          <cell r="I32">
            <v>0</v>
          </cell>
          <cell r="J32">
            <v>0</v>
          </cell>
          <cell r="K32">
            <v>0</v>
          </cell>
          <cell r="L32">
            <v>0</v>
          </cell>
          <cell r="M32">
            <v>0</v>
          </cell>
          <cell r="N32">
            <v>0</v>
          </cell>
          <cell r="O32">
            <v>1189078227.3099999</v>
          </cell>
          <cell r="P32">
            <v>0</v>
          </cell>
          <cell r="Q32">
            <v>1189078227.3099999</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1189078227.3099999</v>
          </cell>
          <cell r="AN32">
            <v>0</v>
          </cell>
        </row>
        <row r="33">
          <cell r="B33" t="str">
            <v>B65</v>
          </cell>
          <cell r="C33" t="str">
            <v>-</v>
          </cell>
          <cell r="D33" t="str">
            <v>Bank NISP AC-104.010.000.640</v>
          </cell>
          <cell r="E33">
            <v>0</v>
          </cell>
          <cell r="F33">
            <v>0</v>
          </cell>
          <cell r="G33">
            <v>0</v>
          </cell>
          <cell r="H33">
            <v>0</v>
          </cell>
          <cell r="I33">
            <v>0</v>
          </cell>
          <cell r="J33">
            <v>0</v>
          </cell>
          <cell r="K33">
            <v>0</v>
          </cell>
          <cell r="L33">
            <v>0</v>
          </cell>
          <cell r="M33">
            <v>0</v>
          </cell>
          <cell r="N33">
            <v>0</v>
          </cell>
          <cell r="O33">
            <v>1964000</v>
          </cell>
          <cell r="P33">
            <v>0</v>
          </cell>
          <cell r="Q33">
            <v>1964000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1964000</v>
          </cell>
          <cell r="AN33">
            <v>0</v>
          </cell>
        </row>
        <row r="34">
          <cell r="B34" t="str">
            <v>B66</v>
          </cell>
          <cell r="C34" t="str">
            <v>-</v>
          </cell>
          <cell r="D34" t="str">
            <v>Bank NISP AC-104.010.000.651</v>
          </cell>
          <cell r="E34">
            <v>0</v>
          </cell>
          <cell r="F34">
            <v>0</v>
          </cell>
          <cell r="G34">
            <v>0</v>
          </cell>
          <cell r="H34">
            <v>0</v>
          </cell>
          <cell r="I34">
            <v>0</v>
          </cell>
          <cell r="J34">
            <v>0</v>
          </cell>
          <cell r="K34">
            <v>0</v>
          </cell>
          <cell r="L34">
            <v>0</v>
          </cell>
          <cell r="M34">
            <v>0</v>
          </cell>
          <cell r="N34">
            <v>0</v>
          </cell>
          <cell r="O34">
            <v>1964000</v>
          </cell>
          <cell r="P34">
            <v>0</v>
          </cell>
          <cell r="Q34">
            <v>1964000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1964000</v>
          </cell>
          <cell r="AN34">
            <v>0</v>
          </cell>
        </row>
        <row r="35">
          <cell r="B35" t="str">
            <v>B67</v>
          </cell>
          <cell r="C35" t="str">
            <v>-</v>
          </cell>
          <cell r="D35" t="str">
            <v>Bank BCA AC-066.301.004.0</v>
          </cell>
          <cell r="E35">
            <v>0</v>
          </cell>
          <cell r="F35">
            <v>0</v>
          </cell>
          <cell r="G35">
            <v>0</v>
          </cell>
          <cell r="H35">
            <v>0</v>
          </cell>
          <cell r="I35">
            <v>0</v>
          </cell>
          <cell r="J35">
            <v>0</v>
          </cell>
          <cell r="K35">
            <v>0</v>
          </cell>
          <cell r="L35">
            <v>0</v>
          </cell>
          <cell r="M35">
            <v>0</v>
          </cell>
          <cell r="N35">
            <v>0</v>
          </cell>
          <cell r="O35">
            <v>167315932</v>
          </cell>
          <cell r="P35">
            <v>0</v>
          </cell>
          <cell r="Q35">
            <v>167315932</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167315932</v>
          </cell>
          <cell r="AN35">
            <v>0</v>
          </cell>
        </row>
        <row r="36">
          <cell r="B36" t="str">
            <v>B68</v>
          </cell>
          <cell r="C36" t="str">
            <v>-</v>
          </cell>
          <cell r="D36" t="str">
            <v>BANK DANAMON AC-68360593</v>
          </cell>
          <cell r="E36">
            <v>0</v>
          </cell>
          <cell r="F36">
            <v>0</v>
          </cell>
          <cell r="G36">
            <v>0</v>
          </cell>
          <cell r="H36">
            <v>0</v>
          </cell>
          <cell r="I36">
            <v>0</v>
          </cell>
          <cell r="J36">
            <v>0</v>
          </cell>
          <cell r="K36">
            <v>0</v>
          </cell>
          <cell r="L36">
            <v>0</v>
          </cell>
          <cell r="M36">
            <v>0</v>
          </cell>
          <cell r="N36">
            <v>0</v>
          </cell>
          <cell r="O36">
            <v>1103914749.02</v>
          </cell>
          <cell r="P36">
            <v>0</v>
          </cell>
          <cell r="Q36">
            <v>1103914749.02</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1103914749.02</v>
          </cell>
          <cell r="AN36">
            <v>0</v>
          </cell>
        </row>
        <row r="37">
          <cell r="B37" t="str">
            <v>B69</v>
          </cell>
          <cell r="C37" t="str">
            <v>-</v>
          </cell>
          <cell r="D37" t="str">
            <v>BANK DANAMON AC-68715853</v>
          </cell>
          <cell r="E37">
            <v>0</v>
          </cell>
          <cell r="F37">
            <v>0</v>
          </cell>
          <cell r="G37">
            <v>0</v>
          </cell>
          <cell r="H37">
            <v>0</v>
          </cell>
          <cell r="I37">
            <v>0</v>
          </cell>
          <cell r="J37">
            <v>0</v>
          </cell>
          <cell r="K37">
            <v>0</v>
          </cell>
          <cell r="L37">
            <v>0</v>
          </cell>
          <cell r="M37">
            <v>0</v>
          </cell>
          <cell r="N37">
            <v>0</v>
          </cell>
          <cell r="O37">
            <v>1000170</v>
          </cell>
          <cell r="P37">
            <v>0</v>
          </cell>
          <cell r="Q37">
            <v>1000170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1000170</v>
          </cell>
          <cell r="AN37">
            <v>0</v>
          </cell>
        </row>
        <row r="38">
          <cell r="B38" t="str">
            <v>B70</v>
          </cell>
          <cell r="C38" t="str">
            <v>-</v>
          </cell>
          <cell r="D38" t="str">
            <v>BANK DANAMON AC-68361245</v>
          </cell>
          <cell r="E38">
            <v>0</v>
          </cell>
          <cell r="F38">
            <v>0</v>
          </cell>
          <cell r="G38">
            <v>0</v>
          </cell>
          <cell r="H38">
            <v>0</v>
          </cell>
          <cell r="I38">
            <v>0</v>
          </cell>
          <cell r="J38">
            <v>0</v>
          </cell>
          <cell r="K38">
            <v>0</v>
          </cell>
          <cell r="L38">
            <v>0</v>
          </cell>
          <cell r="M38">
            <v>0</v>
          </cell>
          <cell r="N38">
            <v>0</v>
          </cell>
          <cell r="O38">
            <v>1000169</v>
          </cell>
          <cell r="P38">
            <v>0</v>
          </cell>
          <cell r="Q38">
            <v>1000169</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1000169</v>
          </cell>
          <cell r="AN38">
            <v>0</v>
          </cell>
        </row>
        <row r="39">
          <cell r="B39" t="str">
            <v>B71</v>
          </cell>
          <cell r="C39" t="str">
            <v>-</v>
          </cell>
          <cell r="D39" t="str">
            <v>Bank BCA A/C. 379.301.234.5 ( Bandung )</v>
          </cell>
          <cell r="E39">
            <v>0</v>
          </cell>
          <cell r="F39">
            <v>0</v>
          </cell>
          <cell r="G39">
            <v>0</v>
          </cell>
          <cell r="H39">
            <v>0</v>
          </cell>
          <cell r="I39">
            <v>0</v>
          </cell>
          <cell r="J39">
            <v>0</v>
          </cell>
          <cell r="K39">
            <v>0</v>
          </cell>
          <cell r="L39">
            <v>0</v>
          </cell>
          <cell r="M39">
            <v>0</v>
          </cell>
          <cell r="N39">
            <v>0</v>
          </cell>
          <cell r="O39">
            <v>0</v>
          </cell>
          <cell r="P39">
            <v>0</v>
          </cell>
          <cell r="Q39">
            <v>0</v>
          </cell>
          <cell r="R39">
            <v>1856243948</v>
          </cell>
          <cell r="S39">
            <v>0</v>
          </cell>
          <cell r="T39">
            <v>1856243948</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1856243948</v>
          </cell>
          <cell r="AN39">
            <v>0</v>
          </cell>
        </row>
        <row r="40">
          <cell r="B40" t="str">
            <v>B72</v>
          </cell>
          <cell r="C40" t="str">
            <v>-</v>
          </cell>
          <cell r="D40" t="str">
            <v>Bank NISP A/C. 066-010-59800.6 ( Bandung )</v>
          </cell>
          <cell r="E40">
            <v>0</v>
          </cell>
          <cell r="F40">
            <v>0</v>
          </cell>
          <cell r="G40">
            <v>0</v>
          </cell>
          <cell r="H40">
            <v>0</v>
          </cell>
          <cell r="I40">
            <v>0</v>
          </cell>
          <cell r="J40">
            <v>0</v>
          </cell>
          <cell r="K40">
            <v>0</v>
          </cell>
          <cell r="L40">
            <v>0</v>
          </cell>
          <cell r="M40">
            <v>0</v>
          </cell>
          <cell r="N40">
            <v>0</v>
          </cell>
          <cell r="O40">
            <v>0</v>
          </cell>
          <cell r="P40">
            <v>0</v>
          </cell>
          <cell r="Q40">
            <v>0</v>
          </cell>
          <cell r="R40">
            <v>1964000</v>
          </cell>
          <cell r="S40">
            <v>0</v>
          </cell>
          <cell r="T40">
            <v>1964000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1964000</v>
          </cell>
          <cell r="AN40">
            <v>0</v>
          </cell>
        </row>
        <row r="41">
          <cell r="B41" t="str">
            <v>B73</v>
          </cell>
          <cell r="C41" t="str">
            <v>-</v>
          </cell>
          <cell r="D41" t="str">
            <v>Bank NISP A/C. 040.010.00054.3 ( Bogor )</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row>
        <row r="42">
          <cell r="B42" t="str">
            <v>B74</v>
          </cell>
          <cell r="C42" t="str">
            <v>-</v>
          </cell>
          <cell r="D42" t="str">
            <v>Bank NISP A/C. 150-010-00103.4 ( Cirebon )</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row>
        <row r="43">
          <cell r="B43" t="str">
            <v>B75</v>
          </cell>
          <cell r="C43" t="str">
            <v>-</v>
          </cell>
          <cell r="D43" t="str">
            <v>Bank BCA A/C. 109.301.096.9 ( Kerawang )</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row>
        <row r="44">
          <cell r="B44" t="str">
            <v>B76</v>
          </cell>
          <cell r="C44" t="str">
            <v>-</v>
          </cell>
          <cell r="D44" t="str">
            <v>Bank BCA A/C.378.310.2184 ( Cikampek )</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row>
        <row r="45">
          <cell r="B45" t="str">
            <v>B77</v>
          </cell>
          <cell r="C45" t="str">
            <v>-</v>
          </cell>
          <cell r="D45" t="str">
            <v>Bank BCA A/C. 055.037.1111( Subang )</v>
          </cell>
          <cell r="E45">
            <v>0</v>
          </cell>
          <cell r="F45">
            <v>0</v>
          </cell>
          <cell r="G45">
            <v>0</v>
          </cell>
          <cell r="H45">
            <v>0</v>
          </cell>
          <cell r="I45">
            <v>0</v>
          </cell>
          <cell r="J45">
            <v>0</v>
          </cell>
          <cell r="K45">
            <v>0</v>
          </cell>
          <cell r="L45">
            <v>0</v>
          </cell>
          <cell r="M45">
            <v>0</v>
          </cell>
          <cell r="N45">
            <v>0</v>
          </cell>
          <cell r="O45">
            <v>0</v>
          </cell>
          <cell r="P45">
            <v>0</v>
          </cell>
          <cell r="Q45">
            <v>0</v>
          </cell>
          <cell r="R45">
            <v>283530841</v>
          </cell>
          <cell r="S45">
            <v>0</v>
          </cell>
          <cell r="T45">
            <v>283530841</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283530841</v>
          </cell>
          <cell r="AN45">
            <v>0</v>
          </cell>
        </row>
        <row r="46">
          <cell r="B46" t="str">
            <v>B78</v>
          </cell>
          <cell r="C46" t="str">
            <v>-</v>
          </cell>
          <cell r="D46" t="str">
            <v>Bank MANDIRI A/C. 134.00.0428833-7( Jatibarang )</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row>
        <row r="47">
          <cell r="B47" t="str">
            <v>B79</v>
          </cell>
          <cell r="C47" t="str">
            <v>-</v>
          </cell>
          <cell r="D47" t="str">
            <v>Bank NISP A/C 170-010-00234-4( Tasik )</v>
          </cell>
          <cell r="E47">
            <v>0</v>
          </cell>
          <cell r="F47">
            <v>0</v>
          </cell>
          <cell r="G47">
            <v>0</v>
          </cell>
          <cell r="H47">
            <v>0</v>
          </cell>
          <cell r="I47">
            <v>0</v>
          </cell>
          <cell r="J47">
            <v>0</v>
          </cell>
          <cell r="K47">
            <v>0</v>
          </cell>
          <cell r="L47">
            <v>0</v>
          </cell>
          <cell r="M47">
            <v>0</v>
          </cell>
          <cell r="N47">
            <v>0</v>
          </cell>
          <cell r="O47">
            <v>0</v>
          </cell>
          <cell r="P47">
            <v>0</v>
          </cell>
          <cell r="Q47">
            <v>0</v>
          </cell>
          <cell r="R47">
            <v>1964000</v>
          </cell>
          <cell r="S47">
            <v>0</v>
          </cell>
          <cell r="T47">
            <v>1964000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1964000</v>
          </cell>
          <cell r="AN47">
            <v>0</v>
          </cell>
        </row>
        <row r="48">
          <cell r="B48" t="str">
            <v>B80</v>
          </cell>
          <cell r="C48" t="str">
            <v>-</v>
          </cell>
          <cell r="D48" t="str">
            <v>Bank PANIN A/C. 0305.000.3426.000 ( Garut )</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row>
        <row r="49">
          <cell r="B49" t="str">
            <v>B81</v>
          </cell>
          <cell r="C49" t="str">
            <v>-</v>
          </cell>
          <cell r="D49" t="str">
            <v>Bank BCA A/C 2030207711( Banjar )</v>
          </cell>
          <cell r="E49">
            <v>0</v>
          </cell>
          <cell r="F49">
            <v>0</v>
          </cell>
          <cell r="G49">
            <v>0</v>
          </cell>
          <cell r="H49">
            <v>0</v>
          </cell>
          <cell r="I49">
            <v>0</v>
          </cell>
          <cell r="J49">
            <v>0</v>
          </cell>
          <cell r="K49">
            <v>0</v>
          </cell>
          <cell r="L49">
            <v>0</v>
          </cell>
          <cell r="M49">
            <v>0</v>
          </cell>
          <cell r="N49">
            <v>0</v>
          </cell>
          <cell r="O49">
            <v>0</v>
          </cell>
          <cell r="P49">
            <v>0</v>
          </cell>
          <cell r="Q49">
            <v>0</v>
          </cell>
          <cell r="R49">
            <v>71222640</v>
          </cell>
          <cell r="S49">
            <v>0</v>
          </cell>
          <cell r="T49">
            <v>71222640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71222640</v>
          </cell>
          <cell r="AN49">
            <v>0</v>
          </cell>
        </row>
        <row r="50">
          <cell r="B50" t="str">
            <v>B82</v>
          </cell>
          <cell r="C50" t="str">
            <v>-</v>
          </cell>
          <cell r="D50" t="str">
            <v>Bank BCA A/C 7740302005( Sumedang )</v>
          </cell>
          <cell r="E50">
            <v>0</v>
          </cell>
          <cell r="F50">
            <v>0</v>
          </cell>
          <cell r="G50">
            <v>0</v>
          </cell>
          <cell r="H50">
            <v>0</v>
          </cell>
          <cell r="I50">
            <v>0</v>
          </cell>
          <cell r="J50">
            <v>0</v>
          </cell>
          <cell r="K50">
            <v>0</v>
          </cell>
          <cell r="L50">
            <v>0</v>
          </cell>
          <cell r="M50">
            <v>0</v>
          </cell>
          <cell r="N50">
            <v>0</v>
          </cell>
          <cell r="O50">
            <v>0</v>
          </cell>
          <cell r="P50">
            <v>0</v>
          </cell>
          <cell r="Q50">
            <v>0</v>
          </cell>
          <cell r="R50">
            <v>178166448</v>
          </cell>
          <cell r="S50">
            <v>0</v>
          </cell>
          <cell r="T50">
            <v>178166448</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178166448</v>
          </cell>
          <cell r="AN50">
            <v>0</v>
          </cell>
        </row>
        <row r="51">
          <cell r="B51" t="str">
            <v>B83</v>
          </cell>
          <cell r="C51" t="str">
            <v>-</v>
          </cell>
          <cell r="D51" t="str">
            <v>Bank MANDIRI A/C 134-00-0442619-2( Majalengka )</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52">
          <cell r="B52" t="str">
            <v>B84</v>
          </cell>
          <cell r="C52" t="str">
            <v>-</v>
          </cell>
          <cell r="D52" t="str">
            <v>Bank NISP A/C 066-010-59801-7( Bandung Barat )</v>
          </cell>
          <cell r="E52">
            <v>0</v>
          </cell>
          <cell r="F52">
            <v>0</v>
          </cell>
          <cell r="G52">
            <v>0</v>
          </cell>
          <cell r="H52">
            <v>0</v>
          </cell>
          <cell r="I52">
            <v>0</v>
          </cell>
          <cell r="J52">
            <v>0</v>
          </cell>
          <cell r="K52">
            <v>0</v>
          </cell>
          <cell r="L52">
            <v>0</v>
          </cell>
          <cell r="M52">
            <v>0</v>
          </cell>
          <cell r="N52">
            <v>0</v>
          </cell>
          <cell r="O52">
            <v>0</v>
          </cell>
          <cell r="P52">
            <v>0</v>
          </cell>
          <cell r="Q52">
            <v>0</v>
          </cell>
          <cell r="R52">
            <v>1964000</v>
          </cell>
          <cell r="S52">
            <v>0</v>
          </cell>
          <cell r="T52">
            <v>1964000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1964000</v>
          </cell>
          <cell r="AN52">
            <v>0</v>
          </cell>
        </row>
        <row r="53">
          <cell r="B53" t="str">
            <v>B85</v>
          </cell>
          <cell r="C53" t="str">
            <v>-</v>
          </cell>
          <cell r="D53" t="str">
            <v>Bank NISP A/C 066-010-59803-9( Sumedang )</v>
          </cell>
          <cell r="E53">
            <v>0</v>
          </cell>
          <cell r="F53">
            <v>0</v>
          </cell>
          <cell r="G53">
            <v>0</v>
          </cell>
          <cell r="H53">
            <v>0</v>
          </cell>
          <cell r="I53">
            <v>0</v>
          </cell>
          <cell r="J53">
            <v>0</v>
          </cell>
          <cell r="K53">
            <v>0</v>
          </cell>
          <cell r="L53">
            <v>0</v>
          </cell>
          <cell r="M53">
            <v>0</v>
          </cell>
          <cell r="N53">
            <v>0</v>
          </cell>
          <cell r="O53">
            <v>0</v>
          </cell>
          <cell r="P53">
            <v>0</v>
          </cell>
          <cell r="Q53">
            <v>0</v>
          </cell>
          <cell r="R53">
            <v>1964000</v>
          </cell>
          <cell r="S53">
            <v>0</v>
          </cell>
          <cell r="T53">
            <v>1964000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1964000</v>
          </cell>
          <cell r="AN53">
            <v>0</v>
          </cell>
        </row>
        <row r="54">
          <cell r="B54" t="str">
            <v>B86</v>
          </cell>
          <cell r="C54" t="str">
            <v>-</v>
          </cell>
          <cell r="D54" t="str">
            <v>Bank NISP A/C 066-010-59802-8( Garut )</v>
          </cell>
          <cell r="E54">
            <v>0</v>
          </cell>
          <cell r="F54">
            <v>0</v>
          </cell>
          <cell r="G54">
            <v>0</v>
          </cell>
          <cell r="H54">
            <v>0</v>
          </cell>
          <cell r="I54">
            <v>0</v>
          </cell>
          <cell r="J54">
            <v>0</v>
          </cell>
          <cell r="K54">
            <v>0</v>
          </cell>
          <cell r="L54">
            <v>0</v>
          </cell>
          <cell r="M54">
            <v>0</v>
          </cell>
          <cell r="N54">
            <v>0</v>
          </cell>
          <cell r="O54">
            <v>0</v>
          </cell>
          <cell r="P54">
            <v>0</v>
          </cell>
          <cell r="Q54">
            <v>0</v>
          </cell>
          <cell r="R54">
            <v>1964000</v>
          </cell>
          <cell r="S54">
            <v>0</v>
          </cell>
          <cell r="T54">
            <v>1964000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1964000</v>
          </cell>
          <cell r="AN54">
            <v>0</v>
          </cell>
        </row>
        <row r="55">
          <cell r="B55" t="str">
            <v>B87</v>
          </cell>
          <cell r="C55" t="str">
            <v>-</v>
          </cell>
          <cell r="D55" t="str">
            <v>Bank NISP A/C 140-010-00075-7( Sukabumi )</v>
          </cell>
          <cell r="E55">
            <v>0</v>
          </cell>
          <cell r="F55">
            <v>0</v>
          </cell>
          <cell r="G55">
            <v>0</v>
          </cell>
          <cell r="H55">
            <v>0</v>
          </cell>
          <cell r="I55">
            <v>0</v>
          </cell>
          <cell r="J55">
            <v>0</v>
          </cell>
          <cell r="K55">
            <v>0</v>
          </cell>
          <cell r="L55">
            <v>0</v>
          </cell>
          <cell r="M55">
            <v>0</v>
          </cell>
          <cell r="N55">
            <v>0</v>
          </cell>
          <cell r="O55">
            <v>0</v>
          </cell>
          <cell r="P55">
            <v>0</v>
          </cell>
          <cell r="Q55">
            <v>0</v>
          </cell>
          <cell r="R55">
            <v>1964000</v>
          </cell>
          <cell r="S55">
            <v>0</v>
          </cell>
          <cell r="T55">
            <v>1964000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1964000</v>
          </cell>
          <cell r="AN55">
            <v>0</v>
          </cell>
        </row>
        <row r="56">
          <cell r="B56" t="str">
            <v>B88</v>
          </cell>
          <cell r="C56" t="str">
            <v>-</v>
          </cell>
          <cell r="D56" t="str">
            <v>Bank NISP A/C 150-010-00134-1( Majalengka )</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row r="57">
          <cell r="B57" t="str">
            <v>B89</v>
          </cell>
          <cell r="C57" t="str">
            <v>-</v>
          </cell>
          <cell r="D57" t="str">
            <v>Bank NISP A/C 048-010-00094-1( Bogor 2 )</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row>
        <row r="58">
          <cell r="B58" t="str">
            <v>B90</v>
          </cell>
          <cell r="C58" t="str">
            <v>-</v>
          </cell>
          <cell r="D58" t="str">
            <v>Bank NISP A/C 150-010-00133-0( Jatibarang )</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row>
        <row r="59">
          <cell r="B59" t="str">
            <v>B91</v>
          </cell>
          <cell r="C59" t="str">
            <v>-</v>
          </cell>
          <cell r="D59" t="str">
            <v>Bank NISP A/C 104-010-00092-4( Region )</v>
          </cell>
          <cell r="E59">
            <v>0</v>
          </cell>
          <cell r="F59">
            <v>0</v>
          </cell>
          <cell r="G59">
            <v>0</v>
          </cell>
          <cell r="H59">
            <v>0</v>
          </cell>
          <cell r="I59">
            <v>0</v>
          </cell>
          <cell r="J59">
            <v>0</v>
          </cell>
          <cell r="K59">
            <v>0</v>
          </cell>
          <cell r="L59">
            <v>0</v>
          </cell>
          <cell r="M59">
            <v>0</v>
          </cell>
          <cell r="N59">
            <v>0</v>
          </cell>
          <cell r="O59">
            <v>0</v>
          </cell>
          <cell r="P59">
            <v>0</v>
          </cell>
          <cell r="Q59">
            <v>0</v>
          </cell>
          <cell r="R59">
            <v>365432706</v>
          </cell>
          <cell r="S59">
            <v>0</v>
          </cell>
          <cell r="T59">
            <v>365432706</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365432706</v>
          </cell>
          <cell r="AN59">
            <v>0</v>
          </cell>
        </row>
        <row r="60">
          <cell r="B60" t="str">
            <v>B92</v>
          </cell>
          <cell r="C60" t="str">
            <v>-</v>
          </cell>
          <cell r="D60" t="str">
            <v>Bank NISP A/C 066-010-59804-0( Bandung Timur )</v>
          </cell>
          <cell r="E60">
            <v>0</v>
          </cell>
          <cell r="F60">
            <v>0</v>
          </cell>
          <cell r="G60">
            <v>0</v>
          </cell>
          <cell r="H60">
            <v>0</v>
          </cell>
          <cell r="I60">
            <v>0</v>
          </cell>
          <cell r="J60">
            <v>0</v>
          </cell>
          <cell r="K60">
            <v>0</v>
          </cell>
          <cell r="L60">
            <v>0</v>
          </cell>
          <cell r="M60">
            <v>0</v>
          </cell>
          <cell r="N60">
            <v>0</v>
          </cell>
          <cell r="O60">
            <v>0</v>
          </cell>
          <cell r="P60">
            <v>0</v>
          </cell>
          <cell r="Q60">
            <v>0</v>
          </cell>
          <cell r="R60">
            <v>1964000</v>
          </cell>
          <cell r="S60">
            <v>0</v>
          </cell>
          <cell r="T60">
            <v>1964000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1964000</v>
          </cell>
          <cell r="AN60">
            <v>0</v>
          </cell>
        </row>
        <row r="61">
          <cell r="B61" t="str">
            <v>B93</v>
          </cell>
          <cell r="C61" t="str">
            <v>-</v>
          </cell>
          <cell r="D61" t="str">
            <v>Bank NISP A/C 300-010-00005-5( Kerawang )</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row>
        <row r="62">
          <cell r="B62" t="str">
            <v>B94</v>
          </cell>
          <cell r="C62" t="str">
            <v>-</v>
          </cell>
          <cell r="D62" t="str">
            <v>Bank NISP A/C 300-010-00004-4( Klari )</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row>
        <row r="63">
          <cell r="B63" t="str">
            <v>B95</v>
          </cell>
          <cell r="C63" t="str">
            <v>-</v>
          </cell>
          <cell r="D63" t="str">
            <v>BANK BCA Promosi 379.399.999.9</v>
          </cell>
          <cell r="E63">
            <v>0</v>
          </cell>
          <cell r="F63">
            <v>0</v>
          </cell>
          <cell r="G63">
            <v>0</v>
          </cell>
          <cell r="H63">
            <v>0</v>
          </cell>
          <cell r="I63">
            <v>0</v>
          </cell>
          <cell r="J63">
            <v>0</v>
          </cell>
          <cell r="K63">
            <v>0</v>
          </cell>
          <cell r="L63">
            <v>0</v>
          </cell>
          <cell r="M63">
            <v>0</v>
          </cell>
          <cell r="N63">
            <v>0</v>
          </cell>
          <cell r="O63">
            <v>0</v>
          </cell>
          <cell r="P63">
            <v>0</v>
          </cell>
          <cell r="Q63">
            <v>0</v>
          </cell>
          <cell r="R63">
            <v>145309429</v>
          </cell>
          <cell r="S63">
            <v>0</v>
          </cell>
          <cell r="T63">
            <v>145309429</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145309429</v>
          </cell>
          <cell r="AN63">
            <v>0</v>
          </cell>
        </row>
        <row r="64">
          <cell r="B64" t="str">
            <v>B96</v>
          </cell>
          <cell r="C64" t="str">
            <v>-</v>
          </cell>
          <cell r="D64" t="str">
            <v>Bank NISP A/C 066-010-59805-1</v>
          </cell>
          <cell r="E64">
            <v>0</v>
          </cell>
          <cell r="F64">
            <v>0</v>
          </cell>
          <cell r="G64">
            <v>0</v>
          </cell>
          <cell r="H64">
            <v>0</v>
          </cell>
          <cell r="I64">
            <v>0</v>
          </cell>
          <cell r="J64">
            <v>0</v>
          </cell>
          <cell r="K64">
            <v>0</v>
          </cell>
          <cell r="L64">
            <v>0</v>
          </cell>
          <cell r="M64">
            <v>0</v>
          </cell>
          <cell r="N64">
            <v>0</v>
          </cell>
          <cell r="O64">
            <v>0</v>
          </cell>
          <cell r="P64">
            <v>0</v>
          </cell>
          <cell r="Q64">
            <v>0</v>
          </cell>
          <cell r="R64">
            <v>1964000</v>
          </cell>
          <cell r="S64">
            <v>0</v>
          </cell>
          <cell r="T64">
            <v>1964000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1964000</v>
          </cell>
          <cell r="AN64">
            <v>0</v>
          </cell>
        </row>
        <row r="65">
          <cell r="B65" t="str">
            <v>B97</v>
          </cell>
          <cell r="C65" t="str">
            <v>-</v>
          </cell>
          <cell r="D65" t="str">
            <v xml:space="preserve">Bank PA </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row>
        <row r="66">
          <cell r="B66" t="str">
            <v>B98</v>
          </cell>
          <cell r="C66" t="str">
            <v>-</v>
          </cell>
          <cell r="D66" t="str">
            <v>Bank  NISP Cianjur</v>
          </cell>
          <cell r="E66">
            <v>0</v>
          </cell>
          <cell r="F66">
            <v>0</v>
          </cell>
          <cell r="G66">
            <v>0</v>
          </cell>
          <cell r="H66">
            <v>0</v>
          </cell>
          <cell r="I66">
            <v>0</v>
          </cell>
          <cell r="J66">
            <v>0</v>
          </cell>
          <cell r="K66">
            <v>0</v>
          </cell>
          <cell r="L66">
            <v>0</v>
          </cell>
          <cell r="M66">
            <v>0</v>
          </cell>
          <cell r="N66">
            <v>0</v>
          </cell>
          <cell r="O66">
            <v>0</v>
          </cell>
          <cell r="P66">
            <v>0</v>
          </cell>
          <cell r="Q66">
            <v>0</v>
          </cell>
          <cell r="R66">
            <v>2214000</v>
          </cell>
          <cell r="S66">
            <v>0</v>
          </cell>
          <cell r="T66">
            <v>2214000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2214000</v>
          </cell>
          <cell r="AN66">
            <v>0</v>
          </cell>
        </row>
        <row r="67">
          <cell r="B67" t="str">
            <v>B99</v>
          </cell>
          <cell r="C67" t="str">
            <v>-</v>
          </cell>
          <cell r="D67" t="str">
            <v xml:space="preserve">Bank Danamon 68361468 Bandung </v>
          </cell>
          <cell r="E67">
            <v>0</v>
          </cell>
          <cell r="F67">
            <v>0</v>
          </cell>
          <cell r="G67">
            <v>0</v>
          </cell>
          <cell r="H67">
            <v>0</v>
          </cell>
          <cell r="I67">
            <v>0</v>
          </cell>
          <cell r="J67">
            <v>0</v>
          </cell>
          <cell r="K67">
            <v>0</v>
          </cell>
          <cell r="L67">
            <v>0</v>
          </cell>
          <cell r="M67">
            <v>0</v>
          </cell>
          <cell r="N67">
            <v>0</v>
          </cell>
          <cell r="O67">
            <v>0</v>
          </cell>
          <cell r="P67">
            <v>0</v>
          </cell>
          <cell r="Q67">
            <v>0</v>
          </cell>
          <cell r="R67">
            <v>4599273693</v>
          </cell>
          <cell r="S67">
            <v>0</v>
          </cell>
          <cell r="T67">
            <v>4599273693</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4599273693</v>
          </cell>
          <cell r="AN67">
            <v>0</v>
          </cell>
        </row>
        <row r="68">
          <cell r="B68" t="str">
            <v>B100</v>
          </cell>
          <cell r="C68" t="str">
            <v>-</v>
          </cell>
          <cell r="D68" t="str">
            <v xml:space="preserve">Bank Danamon 68709088 Mengger </v>
          </cell>
          <cell r="E68">
            <v>0</v>
          </cell>
          <cell r="F68">
            <v>0</v>
          </cell>
          <cell r="G68">
            <v>0</v>
          </cell>
          <cell r="H68">
            <v>0</v>
          </cell>
          <cell r="I68">
            <v>0</v>
          </cell>
          <cell r="J68">
            <v>0</v>
          </cell>
          <cell r="K68">
            <v>0</v>
          </cell>
          <cell r="L68">
            <v>0</v>
          </cell>
          <cell r="M68">
            <v>0</v>
          </cell>
          <cell r="N68">
            <v>0</v>
          </cell>
          <cell r="O68">
            <v>0</v>
          </cell>
          <cell r="P68">
            <v>0</v>
          </cell>
          <cell r="Q68">
            <v>0</v>
          </cell>
          <cell r="R68">
            <v>1000169</v>
          </cell>
          <cell r="S68">
            <v>0</v>
          </cell>
          <cell r="T68">
            <v>1000169</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1000169</v>
          </cell>
          <cell r="AN68">
            <v>0</v>
          </cell>
        </row>
        <row r="69">
          <cell r="B69" t="str">
            <v>B101</v>
          </cell>
          <cell r="C69" t="str">
            <v>-</v>
          </cell>
          <cell r="D69" t="str">
            <v xml:space="preserve">Bank Danamon 68712884 MM  </v>
          </cell>
          <cell r="E69">
            <v>0</v>
          </cell>
          <cell r="F69">
            <v>0</v>
          </cell>
          <cell r="G69">
            <v>0</v>
          </cell>
          <cell r="H69">
            <v>0</v>
          </cell>
          <cell r="I69">
            <v>0</v>
          </cell>
          <cell r="J69">
            <v>0</v>
          </cell>
          <cell r="K69">
            <v>0</v>
          </cell>
          <cell r="L69">
            <v>0</v>
          </cell>
          <cell r="M69">
            <v>0</v>
          </cell>
          <cell r="N69">
            <v>0</v>
          </cell>
          <cell r="O69">
            <v>0</v>
          </cell>
          <cell r="P69">
            <v>0</v>
          </cell>
          <cell r="Q69">
            <v>0</v>
          </cell>
          <cell r="R69">
            <v>1000169</v>
          </cell>
          <cell r="S69">
            <v>0</v>
          </cell>
          <cell r="T69">
            <v>1000169</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1000169</v>
          </cell>
          <cell r="AN69">
            <v>0</v>
          </cell>
        </row>
        <row r="70">
          <cell r="B70" t="str">
            <v>B102</v>
          </cell>
          <cell r="C70" t="str">
            <v>-</v>
          </cell>
          <cell r="D70" t="str">
            <v xml:space="preserve">Bank Danamon 68362748 Padalarang </v>
          </cell>
          <cell r="E70">
            <v>0</v>
          </cell>
          <cell r="F70">
            <v>0</v>
          </cell>
          <cell r="G70">
            <v>0</v>
          </cell>
          <cell r="H70">
            <v>0</v>
          </cell>
          <cell r="I70">
            <v>0</v>
          </cell>
          <cell r="J70">
            <v>0</v>
          </cell>
          <cell r="K70">
            <v>0</v>
          </cell>
          <cell r="L70">
            <v>0</v>
          </cell>
          <cell r="M70">
            <v>0</v>
          </cell>
          <cell r="N70">
            <v>0</v>
          </cell>
          <cell r="O70">
            <v>0</v>
          </cell>
          <cell r="P70">
            <v>0</v>
          </cell>
          <cell r="Q70">
            <v>0</v>
          </cell>
          <cell r="R70">
            <v>1000169</v>
          </cell>
          <cell r="S70">
            <v>0</v>
          </cell>
          <cell r="T70">
            <v>1000169</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1000169</v>
          </cell>
          <cell r="AN70">
            <v>0</v>
          </cell>
        </row>
        <row r="71">
          <cell r="B71" t="str">
            <v>B103</v>
          </cell>
          <cell r="C71" t="str">
            <v>-</v>
          </cell>
          <cell r="D71" t="str">
            <v xml:space="preserve">Bank Danamon 68362953 Gede Bage </v>
          </cell>
          <cell r="E71">
            <v>0</v>
          </cell>
          <cell r="F71">
            <v>0</v>
          </cell>
          <cell r="G71">
            <v>0</v>
          </cell>
          <cell r="H71">
            <v>0</v>
          </cell>
          <cell r="I71">
            <v>0</v>
          </cell>
          <cell r="J71">
            <v>0</v>
          </cell>
          <cell r="K71">
            <v>0</v>
          </cell>
          <cell r="L71">
            <v>0</v>
          </cell>
          <cell r="M71">
            <v>0</v>
          </cell>
          <cell r="N71">
            <v>0</v>
          </cell>
          <cell r="O71">
            <v>0</v>
          </cell>
          <cell r="P71">
            <v>0</v>
          </cell>
          <cell r="Q71">
            <v>0</v>
          </cell>
          <cell r="R71">
            <v>1000170</v>
          </cell>
          <cell r="S71">
            <v>0</v>
          </cell>
          <cell r="T71">
            <v>1000170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1000170</v>
          </cell>
          <cell r="AN71">
            <v>0</v>
          </cell>
        </row>
        <row r="72">
          <cell r="B72" t="str">
            <v>B104</v>
          </cell>
          <cell r="C72" t="str">
            <v>-</v>
          </cell>
          <cell r="D72" t="str">
            <v xml:space="preserve">Bank Danamon 68363092 Sumedang </v>
          </cell>
          <cell r="E72">
            <v>0</v>
          </cell>
          <cell r="F72">
            <v>0</v>
          </cell>
          <cell r="G72">
            <v>0</v>
          </cell>
          <cell r="H72">
            <v>0</v>
          </cell>
          <cell r="I72">
            <v>0</v>
          </cell>
          <cell r="J72">
            <v>0</v>
          </cell>
          <cell r="K72">
            <v>0</v>
          </cell>
          <cell r="L72">
            <v>0</v>
          </cell>
          <cell r="M72">
            <v>0</v>
          </cell>
          <cell r="N72">
            <v>0</v>
          </cell>
          <cell r="O72">
            <v>0</v>
          </cell>
          <cell r="P72">
            <v>0</v>
          </cell>
          <cell r="Q72">
            <v>0</v>
          </cell>
          <cell r="R72">
            <v>1000169</v>
          </cell>
          <cell r="S72">
            <v>0</v>
          </cell>
          <cell r="T72">
            <v>1000169</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1000169</v>
          </cell>
          <cell r="AN72">
            <v>0</v>
          </cell>
        </row>
        <row r="73">
          <cell r="B73" t="str">
            <v>B105</v>
          </cell>
          <cell r="C73" t="str">
            <v>-</v>
          </cell>
          <cell r="D73" t="str">
            <v xml:space="preserve">Bank Danamon 68363175 Tasikmalaya </v>
          </cell>
          <cell r="E73">
            <v>0</v>
          </cell>
          <cell r="F73">
            <v>0</v>
          </cell>
          <cell r="G73">
            <v>0</v>
          </cell>
          <cell r="H73">
            <v>0</v>
          </cell>
          <cell r="I73">
            <v>0</v>
          </cell>
          <cell r="J73">
            <v>0</v>
          </cell>
          <cell r="K73">
            <v>0</v>
          </cell>
          <cell r="L73">
            <v>0</v>
          </cell>
          <cell r="M73">
            <v>0</v>
          </cell>
          <cell r="N73">
            <v>0</v>
          </cell>
          <cell r="O73">
            <v>0</v>
          </cell>
          <cell r="P73">
            <v>0</v>
          </cell>
          <cell r="Q73">
            <v>0</v>
          </cell>
          <cell r="R73">
            <v>1000168</v>
          </cell>
          <cell r="S73">
            <v>0</v>
          </cell>
          <cell r="T73">
            <v>1000168</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1000168</v>
          </cell>
          <cell r="AN73">
            <v>0</v>
          </cell>
        </row>
        <row r="74">
          <cell r="B74" t="str">
            <v>B106</v>
          </cell>
          <cell r="C74" t="str">
            <v>-</v>
          </cell>
          <cell r="D74" t="str">
            <v xml:space="preserve">Bank Danamon 68363266 Garut </v>
          </cell>
          <cell r="E74">
            <v>0</v>
          </cell>
          <cell r="F74">
            <v>0</v>
          </cell>
          <cell r="G74">
            <v>0</v>
          </cell>
          <cell r="H74">
            <v>0</v>
          </cell>
          <cell r="I74">
            <v>0</v>
          </cell>
          <cell r="J74">
            <v>0</v>
          </cell>
          <cell r="K74">
            <v>0</v>
          </cell>
          <cell r="L74">
            <v>0</v>
          </cell>
          <cell r="M74">
            <v>0</v>
          </cell>
          <cell r="N74">
            <v>0</v>
          </cell>
          <cell r="O74">
            <v>0</v>
          </cell>
          <cell r="P74">
            <v>0</v>
          </cell>
          <cell r="Q74">
            <v>0</v>
          </cell>
          <cell r="R74">
            <v>1000169</v>
          </cell>
          <cell r="S74">
            <v>0</v>
          </cell>
          <cell r="T74">
            <v>1000169</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1000169</v>
          </cell>
          <cell r="AN74">
            <v>0</v>
          </cell>
        </row>
        <row r="75">
          <cell r="B75" t="str">
            <v>B107</v>
          </cell>
          <cell r="C75" t="str">
            <v>-</v>
          </cell>
          <cell r="D75" t="str">
            <v>Bank BCA A/C. 066.300.525.9  ( MM )</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row>
        <row r="76">
          <cell r="B76" t="str">
            <v>B108</v>
          </cell>
          <cell r="C76" t="str">
            <v>-</v>
          </cell>
          <cell r="D76" t="str">
            <v>Bank Niaga  A/C  085-01-00241-00-8  (SERANG)</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4523654</v>
          </cell>
          <cell r="V76">
            <v>0</v>
          </cell>
          <cell r="W76">
            <v>4523654</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4523654</v>
          </cell>
          <cell r="AN76">
            <v>0</v>
          </cell>
        </row>
        <row r="77">
          <cell r="B77" t="str">
            <v>B109</v>
          </cell>
          <cell r="C77" t="str">
            <v>-</v>
          </cell>
          <cell r="D77" t="str">
            <v>Bank  BCA   A/C  066.302.263.3  (REGION)</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146376204.6099999</v>
          </cell>
          <cell r="V77">
            <v>0</v>
          </cell>
          <cell r="W77">
            <v>146376204.6099999</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146376204.6099999</v>
          </cell>
          <cell r="AN77">
            <v>0</v>
          </cell>
        </row>
        <row r="78">
          <cell r="B78" t="str">
            <v>B110</v>
          </cell>
          <cell r="C78" t="str">
            <v>-</v>
          </cell>
          <cell r="D78" t="str">
            <v>Bank  BCA   A/C  066.302.283.8  (L. ABANG)</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41446731</v>
          </cell>
          <cell r="V78">
            <v>0</v>
          </cell>
          <cell r="W78">
            <v>41446731</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41446731</v>
          </cell>
          <cell r="AN78">
            <v>0</v>
          </cell>
        </row>
        <row r="79">
          <cell r="B79" t="str">
            <v>B111</v>
          </cell>
          <cell r="C79" t="str">
            <v>-</v>
          </cell>
          <cell r="D79" t="str">
            <v>Bank  NISP  A/C 104.010.00062.8  (L. ABANG)</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1969741</v>
          </cell>
          <cell r="V79">
            <v>0</v>
          </cell>
          <cell r="W79">
            <v>1969741</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1969741</v>
          </cell>
          <cell r="AN79">
            <v>0</v>
          </cell>
        </row>
        <row r="80">
          <cell r="B80" t="str">
            <v>B112</v>
          </cell>
          <cell r="C80" t="str">
            <v>-</v>
          </cell>
          <cell r="D80" t="str">
            <v>Bank  NISP  A/C 104.010.00064.0  (TANGERANG)</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row>
        <row r="81">
          <cell r="B81" t="str">
            <v>B113</v>
          </cell>
          <cell r="C81" t="str">
            <v>-</v>
          </cell>
          <cell r="D81" t="str">
            <v>Bank  NISP  A/C 104.010.00060.6  REGION)</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110162376</v>
          </cell>
          <cell r="V81">
            <v>0</v>
          </cell>
          <cell r="W81">
            <v>110162376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110162376</v>
          </cell>
          <cell r="AN81">
            <v>0</v>
          </cell>
        </row>
        <row r="82">
          <cell r="B82" t="str">
            <v>B114</v>
          </cell>
          <cell r="C82" t="str">
            <v>-</v>
          </cell>
          <cell r="D82" t="str">
            <v>Bank  NISP  A/C 104.010.00073.1  ( AREA 1 )</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1970000</v>
          </cell>
          <cell r="V82">
            <v>0</v>
          </cell>
          <cell r="W82">
            <v>1970000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1970000</v>
          </cell>
          <cell r="AN82">
            <v>0</v>
          </cell>
        </row>
        <row r="83">
          <cell r="B83" t="str">
            <v>B115</v>
          </cell>
          <cell r="C83" t="str">
            <v>-</v>
          </cell>
          <cell r="D83" t="str">
            <v>Bank NISP 104.010.00091-3 L.AGG</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row>
        <row r="84">
          <cell r="B84" t="str">
            <v>B116</v>
          </cell>
          <cell r="C84" t="str">
            <v>-</v>
          </cell>
          <cell r="D84" t="str">
            <v>Bank 'BCA 066.305.222.2 CP</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969450</v>
          </cell>
          <cell r="V84">
            <v>0</v>
          </cell>
          <cell r="W84">
            <v>969450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969450</v>
          </cell>
          <cell r="AN84">
            <v>0</v>
          </cell>
        </row>
        <row r="85">
          <cell r="B85" t="str">
            <v>B117</v>
          </cell>
          <cell r="C85" t="str">
            <v>-</v>
          </cell>
          <cell r="D85" t="str">
            <v>Bank NISP 048.010.00054.3 BOGOR 1</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1275000</v>
          </cell>
          <cell r="V85">
            <v>0</v>
          </cell>
          <cell r="W85">
            <v>1275000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1275000</v>
          </cell>
          <cell r="AN85">
            <v>0</v>
          </cell>
        </row>
        <row r="86">
          <cell r="B86" t="str">
            <v>B118</v>
          </cell>
          <cell r="C86" t="str">
            <v>-</v>
          </cell>
          <cell r="D86" t="str">
            <v>Bank NISP 048.010.00094.1 BOGOR 2</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2000000</v>
          </cell>
          <cell r="V86">
            <v>0</v>
          </cell>
          <cell r="W86">
            <v>2000000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2000000</v>
          </cell>
          <cell r="AN86">
            <v>0</v>
          </cell>
        </row>
        <row r="87">
          <cell r="B87" t="str">
            <v>B119</v>
          </cell>
          <cell r="C87" t="str">
            <v>-</v>
          </cell>
          <cell r="D87" t="str">
            <v>Bank NISP 300.010.00005.5 KARAWANG</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2000000</v>
          </cell>
          <cell r="V87">
            <v>0</v>
          </cell>
          <cell r="W87">
            <v>2000000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2000000</v>
          </cell>
          <cell r="AN87">
            <v>0</v>
          </cell>
        </row>
        <row r="88">
          <cell r="B88" t="str">
            <v>B120</v>
          </cell>
          <cell r="C88" t="str">
            <v>-</v>
          </cell>
          <cell r="D88" t="str">
            <v>Bank NISP 300.010.00004.4 KLARI</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2000000</v>
          </cell>
          <cell r="V88">
            <v>0</v>
          </cell>
          <cell r="W88">
            <v>2000000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2000000</v>
          </cell>
          <cell r="AN88">
            <v>0</v>
          </cell>
        </row>
        <row r="89">
          <cell r="B89" t="str">
            <v>B121</v>
          </cell>
          <cell r="C89" t="str">
            <v>-</v>
          </cell>
          <cell r="D89" t="str">
            <v>Bank BCA 109.301.0969 -KLARI</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7996184</v>
          </cell>
          <cell r="V89">
            <v>0</v>
          </cell>
          <cell r="W89">
            <v>7996184</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7996184</v>
          </cell>
          <cell r="AN89">
            <v>0</v>
          </cell>
        </row>
        <row r="90">
          <cell r="B90" t="str">
            <v>B122</v>
          </cell>
          <cell r="C90" t="str">
            <v>-</v>
          </cell>
          <cell r="D90" t="str">
            <v>Bank BCA 378.310.218.4 -CIKAMPEK</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346539368</v>
          </cell>
          <cell r="V90">
            <v>0</v>
          </cell>
          <cell r="W90">
            <v>346539368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346539368</v>
          </cell>
          <cell r="AN90">
            <v>0</v>
          </cell>
        </row>
        <row r="91">
          <cell r="B91" t="str">
            <v>B123</v>
          </cell>
          <cell r="C91" t="str">
            <v>-</v>
          </cell>
          <cell r="D91" t="str">
            <v>Bank DANAMON:IDR:68364488 Region</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2447788489.8000011</v>
          </cell>
          <cell r="V91">
            <v>0</v>
          </cell>
          <cell r="W91">
            <v>2447788489.8000011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2447788489.8000011</v>
          </cell>
          <cell r="AN91">
            <v>0</v>
          </cell>
        </row>
        <row r="92">
          <cell r="B92" t="str">
            <v>B124</v>
          </cell>
          <cell r="C92" t="str">
            <v>-</v>
          </cell>
          <cell r="D92" t="str">
            <v>Bank DANAMON:IDR:68715788 Cikarang</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15878000</v>
          </cell>
          <cell r="V92">
            <v>0</v>
          </cell>
          <cell r="W92">
            <v>15878000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15878000</v>
          </cell>
          <cell r="AN92">
            <v>0</v>
          </cell>
        </row>
        <row r="93">
          <cell r="B93" t="str">
            <v>B125</v>
          </cell>
          <cell r="C93" t="str">
            <v>-</v>
          </cell>
          <cell r="D93" t="str">
            <v>BankDANAMON 364.173 CKP</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919320</v>
          </cell>
          <cell r="V93">
            <v>0</v>
          </cell>
          <cell r="W93">
            <v>919320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919320</v>
          </cell>
          <cell r="AN93">
            <v>0</v>
          </cell>
        </row>
        <row r="94">
          <cell r="B94" t="str">
            <v>B126</v>
          </cell>
          <cell r="C94" t="str">
            <v>-</v>
          </cell>
          <cell r="D94" t="str">
            <v>Bank DANAMON:IDR:68715788 Bogor 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382148600</v>
          </cell>
          <cell r="V94">
            <v>0</v>
          </cell>
          <cell r="W94">
            <v>382148600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382148600</v>
          </cell>
          <cell r="AN94">
            <v>0</v>
          </cell>
        </row>
        <row r="95">
          <cell r="B95" t="str">
            <v>B127</v>
          </cell>
          <cell r="C95" t="str">
            <v>-</v>
          </cell>
          <cell r="D95" t="str">
            <v>Bank DANAMON:IDR:68715788 Bogor 2</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331996200</v>
          </cell>
          <cell r="V95">
            <v>0</v>
          </cell>
          <cell r="W95">
            <v>331996200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331996200</v>
          </cell>
          <cell r="AN95">
            <v>0</v>
          </cell>
        </row>
        <row r="96">
          <cell r="B96" t="str">
            <v>B128</v>
          </cell>
          <cell r="C96" t="str">
            <v>-</v>
          </cell>
          <cell r="D96" t="str">
            <v>Bank DANAMON 68.364.363 KRW</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1000000</v>
          </cell>
          <cell r="V96">
            <v>0</v>
          </cell>
          <cell r="W96">
            <v>1000000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1000000</v>
          </cell>
          <cell r="AN96">
            <v>0</v>
          </cell>
        </row>
        <row r="97">
          <cell r="B97" t="str">
            <v>B129</v>
          </cell>
          <cell r="C97" t="str">
            <v>-</v>
          </cell>
          <cell r="D97" t="str">
            <v>Bank DANAMON:IDR:68364066 Bekasi</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127382346</v>
          </cell>
          <cell r="V97">
            <v>0</v>
          </cell>
          <cell r="W97">
            <v>127382346</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127382346</v>
          </cell>
          <cell r="AN97">
            <v>0</v>
          </cell>
        </row>
        <row r="98">
          <cell r="B98" t="str">
            <v>B130</v>
          </cell>
          <cell r="C98" t="str">
            <v>-</v>
          </cell>
          <cell r="D98" t="str">
            <v>Bank LIPPO A/C. 760.30.95301-8 (Smg)</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315797721.8299942</v>
          </cell>
          <cell r="Y98">
            <v>0</v>
          </cell>
          <cell r="Z98">
            <v>315797721.8299942</v>
          </cell>
          <cell r="AA98">
            <v>0</v>
          </cell>
          <cell r="AB98">
            <v>0</v>
          </cell>
          <cell r="AC98">
            <v>0</v>
          </cell>
          <cell r="AD98">
            <v>0</v>
          </cell>
          <cell r="AE98">
            <v>0</v>
          </cell>
          <cell r="AF98">
            <v>0</v>
          </cell>
          <cell r="AG98">
            <v>0</v>
          </cell>
          <cell r="AH98">
            <v>0</v>
          </cell>
          <cell r="AI98">
            <v>0</v>
          </cell>
          <cell r="AJ98">
            <v>0</v>
          </cell>
          <cell r="AK98">
            <v>0</v>
          </cell>
          <cell r="AL98">
            <v>0</v>
          </cell>
          <cell r="AM98">
            <v>315797721.8299942</v>
          </cell>
          <cell r="AN98">
            <v>0</v>
          </cell>
        </row>
        <row r="99">
          <cell r="B99" t="str">
            <v>B131</v>
          </cell>
          <cell r="C99" t="str">
            <v>-</v>
          </cell>
          <cell r="D99" t="str">
            <v>Bank NIAGA 015.01.00230.00.9 (Smg)</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row>
        <row r="100">
          <cell r="B100" t="str">
            <v>B132</v>
          </cell>
          <cell r="C100" t="str">
            <v>-</v>
          </cell>
          <cell r="D100" t="str">
            <v>Bank BCA A/C . 796.003.303(Smg)</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56938120.340000018</v>
          </cell>
          <cell r="Y100">
            <v>0</v>
          </cell>
          <cell r="Z100">
            <v>56938120.340000018</v>
          </cell>
          <cell r="AA100">
            <v>0</v>
          </cell>
          <cell r="AB100">
            <v>0</v>
          </cell>
          <cell r="AC100">
            <v>0</v>
          </cell>
          <cell r="AD100">
            <v>0</v>
          </cell>
          <cell r="AE100">
            <v>0</v>
          </cell>
          <cell r="AF100">
            <v>0</v>
          </cell>
          <cell r="AG100">
            <v>0</v>
          </cell>
          <cell r="AH100">
            <v>0</v>
          </cell>
          <cell r="AI100">
            <v>0</v>
          </cell>
          <cell r="AJ100">
            <v>0</v>
          </cell>
          <cell r="AK100">
            <v>0</v>
          </cell>
          <cell r="AL100">
            <v>0</v>
          </cell>
          <cell r="AM100">
            <v>56938120.340000018</v>
          </cell>
          <cell r="AN100">
            <v>0</v>
          </cell>
        </row>
        <row r="101">
          <cell r="B101" t="str">
            <v>B133</v>
          </cell>
          <cell r="C101" t="str">
            <v>-</v>
          </cell>
          <cell r="D101" t="str">
            <v>Bank LIPPO A/C. 742.30.07171-2(Pkl)</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6542632</v>
          </cell>
          <cell r="Y101">
            <v>0</v>
          </cell>
          <cell r="Z101">
            <v>6542632</v>
          </cell>
          <cell r="AA101">
            <v>0</v>
          </cell>
          <cell r="AB101">
            <v>0</v>
          </cell>
          <cell r="AC101">
            <v>0</v>
          </cell>
          <cell r="AD101">
            <v>0</v>
          </cell>
          <cell r="AE101">
            <v>0</v>
          </cell>
          <cell r="AF101">
            <v>0</v>
          </cell>
          <cell r="AG101">
            <v>0</v>
          </cell>
          <cell r="AH101">
            <v>0</v>
          </cell>
          <cell r="AI101">
            <v>0</v>
          </cell>
          <cell r="AJ101">
            <v>0</v>
          </cell>
          <cell r="AK101">
            <v>0</v>
          </cell>
          <cell r="AL101">
            <v>0</v>
          </cell>
          <cell r="AM101">
            <v>6542632</v>
          </cell>
          <cell r="AN101">
            <v>0</v>
          </cell>
        </row>
        <row r="102">
          <cell r="B102" t="str">
            <v>B134</v>
          </cell>
          <cell r="C102" t="str">
            <v>-</v>
          </cell>
          <cell r="D102" t="str">
            <v>Bank LIPPO A/C. 542.30.07155.8 (Tegal)</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8900665</v>
          </cell>
          <cell r="Y102">
            <v>0</v>
          </cell>
          <cell r="Z102">
            <v>8900665</v>
          </cell>
          <cell r="AA102">
            <v>0</v>
          </cell>
          <cell r="AB102">
            <v>0</v>
          </cell>
          <cell r="AC102">
            <v>0</v>
          </cell>
          <cell r="AD102">
            <v>0</v>
          </cell>
          <cell r="AE102">
            <v>0</v>
          </cell>
          <cell r="AF102">
            <v>0</v>
          </cell>
          <cell r="AG102">
            <v>0</v>
          </cell>
          <cell r="AH102">
            <v>0</v>
          </cell>
          <cell r="AI102">
            <v>0</v>
          </cell>
          <cell r="AJ102">
            <v>0</v>
          </cell>
          <cell r="AK102">
            <v>0</v>
          </cell>
          <cell r="AL102">
            <v>0</v>
          </cell>
          <cell r="AM102">
            <v>8900665</v>
          </cell>
          <cell r="AN102">
            <v>0</v>
          </cell>
        </row>
        <row r="103">
          <cell r="B103" t="str">
            <v>B135</v>
          </cell>
          <cell r="C103" t="str">
            <v>-</v>
          </cell>
          <cell r="D103" t="str">
            <v>Bank LIPPO A/C. 318.30000.272(Pati)</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row>
        <row r="104">
          <cell r="B104" t="str">
            <v>B136</v>
          </cell>
          <cell r="C104" t="str">
            <v>-</v>
          </cell>
          <cell r="D104" t="str">
            <v>Bank NISP A/C. 150-010-00103.4 ( Cirebon )</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row>
        <row r="105">
          <cell r="B105" t="str">
            <v>B137</v>
          </cell>
          <cell r="C105" t="str">
            <v>-</v>
          </cell>
          <cell r="D105" t="str">
            <v>Bank NIAGA 056.01.00790.00.0 (Solo)</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row>
        <row r="106">
          <cell r="B106" t="str">
            <v>B138</v>
          </cell>
          <cell r="C106" t="str">
            <v>-</v>
          </cell>
          <cell r="D106" t="str">
            <v>Bank LIPPO A/C. 505.30.01563.7 (Solo)</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row>
        <row r="107">
          <cell r="B107" t="str">
            <v>B139</v>
          </cell>
          <cell r="C107" t="str">
            <v>-</v>
          </cell>
          <cell r="D107" t="str">
            <v>Bank  NIAGA 018-01-00700-00-09 (yogya)</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row>
        <row r="108">
          <cell r="B108" t="str">
            <v>B140</v>
          </cell>
          <cell r="C108" t="str">
            <v>-</v>
          </cell>
          <cell r="D108" t="str">
            <v>Bank LIPPO A/C. 787.30.10008.9 (Yogya)</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row>
        <row r="109">
          <cell r="B109" t="str">
            <v>B141</v>
          </cell>
          <cell r="C109" t="str">
            <v>-</v>
          </cell>
          <cell r="D109" t="str">
            <v>Bank LIPPO A/C. 979.30.00013.2 (Kutoarjo)</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row>
        <row r="110">
          <cell r="B110" t="str">
            <v>B142</v>
          </cell>
          <cell r="C110" t="str">
            <v>-</v>
          </cell>
          <cell r="D110" t="str">
            <v>Bank  NIAGA 116.01.00009.00.8 (Pwt)</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row>
        <row r="111">
          <cell r="B111" t="str">
            <v>B143</v>
          </cell>
          <cell r="C111" t="str">
            <v>-</v>
          </cell>
          <cell r="D111" t="str">
            <v>Bank LIPPO A/C. 995.30.00015-1(Pwt)</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row r="112">
          <cell r="B112" t="str">
            <v>B144</v>
          </cell>
          <cell r="C112" t="str">
            <v>-</v>
          </cell>
          <cell r="D112" t="str">
            <v>Bank LIPPO A/C.506.30.06336.2 (Tmg/Mgl)</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row>
        <row r="113">
          <cell r="B113" t="str">
            <v>B145</v>
          </cell>
          <cell r="C113" t="str">
            <v>-</v>
          </cell>
          <cell r="D113" t="str">
            <v>BANK NISP    SNS KEMANG</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1552977</v>
          </cell>
          <cell r="Y113">
            <v>0</v>
          </cell>
          <cell r="Z113">
            <v>1552977</v>
          </cell>
          <cell r="AA113">
            <v>0</v>
          </cell>
          <cell r="AB113">
            <v>0</v>
          </cell>
          <cell r="AC113">
            <v>0</v>
          </cell>
          <cell r="AD113">
            <v>0</v>
          </cell>
          <cell r="AE113">
            <v>0</v>
          </cell>
          <cell r="AF113">
            <v>0</v>
          </cell>
          <cell r="AG113">
            <v>0</v>
          </cell>
          <cell r="AH113">
            <v>0</v>
          </cell>
          <cell r="AI113">
            <v>0</v>
          </cell>
          <cell r="AJ113">
            <v>0</v>
          </cell>
          <cell r="AK113">
            <v>0</v>
          </cell>
          <cell r="AL113">
            <v>0</v>
          </cell>
          <cell r="AM113">
            <v>1552977</v>
          </cell>
          <cell r="AN113">
            <v>0</v>
          </cell>
        </row>
        <row r="114">
          <cell r="B114" t="str">
            <v>B146</v>
          </cell>
          <cell r="C114" t="str">
            <v>-</v>
          </cell>
          <cell r="D114" t="str">
            <v>BANK LIPPO  SNS CIREBON</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1964000</v>
          </cell>
          <cell r="Y114">
            <v>0</v>
          </cell>
          <cell r="Z114">
            <v>1964000</v>
          </cell>
          <cell r="AA114">
            <v>0</v>
          </cell>
          <cell r="AB114">
            <v>0</v>
          </cell>
          <cell r="AC114">
            <v>0</v>
          </cell>
          <cell r="AD114">
            <v>0</v>
          </cell>
          <cell r="AE114">
            <v>0</v>
          </cell>
          <cell r="AF114">
            <v>0</v>
          </cell>
          <cell r="AG114">
            <v>0</v>
          </cell>
          <cell r="AH114">
            <v>0</v>
          </cell>
          <cell r="AI114">
            <v>0</v>
          </cell>
          <cell r="AJ114">
            <v>0</v>
          </cell>
          <cell r="AK114">
            <v>0</v>
          </cell>
          <cell r="AL114">
            <v>0</v>
          </cell>
          <cell r="AM114">
            <v>1964000</v>
          </cell>
          <cell r="AN114">
            <v>0</v>
          </cell>
        </row>
        <row r="115">
          <cell r="B115" t="str">
            <v>B147</v>
          </cell>
          <cell r="C115" t="str">
            <v>-</v>
          </cell>
          <cell r="D115" t="str">
            <v>BANK NSP     SNS INDRAMAYU</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1964000</v>
          </cell>
          <cell r="Y115">
            <v>0</v>
          </cell>
          <cell r="Z115">
            <v>1964000</v>
          </cell>
          <cell r="AA115">
            <v>0</v>
          </cell>
          <cell r="AB115">
            <v>0</v>
          </cell>
          <cell r="AC115">
            <v>0</v>
          </cell>
          <cell r="AD115">
            <v>0</v>
          </cell>
          <cell r="AE115">
            <v>0</v>
          </cell>
          <cell r="AF115">
            <v>0</v>
          </cell>
          <cell r="AG115">
            <v>0</v>
          </cell>
          <cell r="AH115">
            <v>0</v>
          </cell>
          <cell r="AI115">
            <v>0</v>
          </cell>
          <cell r="AJ115">
            <v>0</v>
          </cell>
          <cell r="AK115">
            <v>0</v>
          </cell>
          <cell r="AL115">
            <v>0</v>
          </cell>
          <cell r="AM115">
            <v>1964000</v>
          </cell>
          <cell r="AN115">
            <v>0</v>
          </cell>
        </row>
        <row r="116">
          <cell r="B116" t="str">
            <v>B148</v>
          </cell>
          <cell r="C116" t="str">
            <v>-</v>
          </cell>
          <cell r="D116" t="str">
            <v>BANK NSP     SNS MAJALENGKA</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1964000</v>
          </cell>
          <cell r="Y116">
            <v>0</v>
          </cell>
          <cell r="Z116">
            <v>1964000</v>
          </cell>
          <cell r="AA116">
            <v>0</v>
          </cell>
          <cell r="AB116">
            <v>0</v>
          </cell>
          <cell r="AC116">
            <v>0</v>
          </cell>
          <cell r="AD116">
            <v>0</v>
          </cell>
          <cell r="AE116">
            <v>0</v>
          </cell>
          <cell r="AF116">
            <v>0</v>
          </cell>
          <cell r="AG116">
            <v>0</v>
          </cell>
          <cell r="AH116">
            <v>0</v>
          </cell>
          <cell r="AI116">
            <v>0</v>
          </cell>
          <cell r="AJ116">
            <v>0</v>
          </cell>
          <cell r="AK116">
            <v>0</v>
          </cell>
          <cell r="AL116">
            <v>0</v>
          </cell>
          <cell r="AM116">
            <v>1964000</v>
          </cell>
          <cell r="AN116">
            <v>0</v>
          </cell>
        </row>
        <row r="117">
          <cell r="B117" t="str">
            <v>B149</v>
          </cell>
          <cell r="C117" t="str">
            <v>-</v>
          </cell>
          <cell r="D117" t="str">
            <v>BANK LIPPO  SNS SMG</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44451301.680000305</v>
          </cell>
          <cell r="Y117">
            <v>0</v>
          </cell>
          <cell r="Z117">
            <v>44451301.680000305</v>
          </cell>
          <cell r="AA117">
            <v>0</v>
          </cell>
          <cell r="AB117">
            <v>0</v>
          </cell>
          <cell r="AC117">
            <v>0</v>
          </cell>
          <cell r="AD117">
            <v>0</v>
          </cell>
          <cell r="AE117">
            <v>0</v>
          </cell>
          <cell r="AF117">
            <v>0</v>
          </cell>
          <cell r="AG117">
            <v>0</v>
          </cell>
          <cell r="AH117">
            <v>0</v>
          </cell>
          <cell r="AI117">
            <v>0</v>
          </cell>
          <cell r="AJ117">
            <v>0</v>
          </cell>
          <cell r="AK117">
            <v>0</v>
          </cell>
          <cell r="AL117">
            <v>0</v>
          </cell>
          <cell r="AM117">
            <v>44451301.680000305</v>
          </cell>
          <cell r="AN117">
            <v>0</v>
          </cell>
        </row>
        <row r="118">
          <cell r="B118" t="str">
            <v>B150</v>
          </cell>
          <cell r="C118" t="str">
            <v>-</v>
          </cell>
          <cell r="D118" t="str">
            <v>BANK DANAMON RO SMG</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915629223.93999863</v>
          </cell>
          <cell r="Y118">
            <v>0</v>
          </cell>
          <cell r="Z118">
            <v>915629223.93999863</v>
          </cell>
          <cell r="AA118">
            <v>0</v>
          </cell>
          <cell r="AB118">
            <v>0</v>
          </cell>
          <cell r="AC118">
            <v>0</v>
          </cell>
          <cell r="AD118">
            <v>0</v>
          </cell>
          <cell r="AE118">
            <v>0</v>
          </cell>
          <cell r="AF118">
            <v>0</v>
          </cell>
          <cell r="AG118">
            <v>0</v>
          </cell>
          <cell r="AH118">
            <v>0</v>
          </cell>
          <cell r="AI118">
            <v>0</v>
          </cell>
          <cell r="AJ118">
            <v>0</v>
          </cell>
          <cell r="AK118">
            <v>0</v>
          </cell>
          <cell r="AL118">
            <v>0</v>
          </cell>
          <cell r="AM118">
            <v>915629223.93999863</v>
          </cell>
          <cell r="AN118">
            <v>0</v>
          </cell>
        </row>
        <row r="119">
          <cell r="B119" t="str">
            <v>B151</v>
          </cell>
          <cell r="C119" t="str">
            <v>-</v>
          </cell>
          <cell r="D119" t="str">
            <v>BANK DANAMON SEMARANG</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1000169.5799999237</v>
          </cell>
          <cell r="Y119">
            <v>0</v>
          </cell>
          <cell r="Z119">
            <v>1000169.5799999237</v>
          </cell>
          <cell r="AA119">
            <v>0</v>
          </cell>
          <cell r="AB119">
            <v>0</v>
          </cell>
          <cell r="AC119">
            <v>0</v>
          </cell>
          <cell r="AD119">
            <v>0</v>
          </cell>
          <cell r="AE119">
            <v>0</v>
          </cell>
          <cell r="AF119">
            <v>0</v>
          </cell>
          <cell r="AG119">
            <v>0</v>
          </cell>
          <cell r="AH119">
            <v>0</v>
          </cell>
          <cell r="AI119">
            <v>0</v>
          </cell>
          <cell r="AJ119">
            <v>0</v>
          </cell>
          <cell r="AK119">
            <v>0</v>
          </cell>
          <cell r="AL119">
            <v>0</v>
          </cell>
          <cell r="AM119">
            <v>1000169.5799999237</v>
          </cell>
          <cell r="AN119">
            <v>0</v>
          </cell>
        </row>
        <row r="120">
          <cell r="B120" t="str">
            <v>B152</v>
          </cell>
          <cell r="C120" t="str">
            <v>-</v>
          </cell>
          <cell r="D120" t="str">
            <v>BANK DANAMON PATI</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1000169.5799999237</v>
          </cell>
          <cell r="Y120">
            <v>0</v>
          </cell>
          <cell r="Z120">
            <v>1000169.5799999237</v>
          </cell>
          <cell r="AA120">
            <v>0</v>
          </cell>
          <cell r="AB120">
            <v>0</v>
          </cell>
          <cell r="AC120">
            <v>0</v>
          </cell>
          <cell r="AD120">
            <v>0</v>
          </cell>
          <cell r="AE120">
            <v>0</v>
          </cell>
          <cell r="AF120">
            <v>0</v>
          </cell>
          <cell r="AG120">
            <v>0</v>
          </cell>
          <cell r="AH120">
            <v>0</v>
          </cell>
          <cell r="AI120">
            <v>0</v>
          </cell>
          <cell r="AJ120">
            <v>0</v>
          </cell>
          <cell r="AK120">
            <v>0</v>
          </cell>
          <cell r="AL120">
            <v>0</v>
          </cell>
          <cell r="AM120">
            <v>1000169.5799999237</v>
          </cell>
          <cell r="AN120">
            <v>0</v>
          </cell>
        </row>
        <row r="121">
          <cell r="B121" t="str">
            <v>B153</v>
          </cell>
          <cell r="C121" t="str">
            <v>-</v>
          </cell>
          <cell r="D121" t="str">
            <v>BANK DANAMON TEGAL</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1000169.5799999237</v>
          </cell>
          <cell r="Y121">
            <v>0</v>
          </cell>
          <cell r="Z121">
            <v>1000169.5799999237</v>
          </cell>
          <cell r="AA121">
            <v>0</v>
          </cell>
          <cell r="AB121">
            <v>0</v>
          </cell>
          <cell r="AC121">
            <v>0</v>
          </cell>
          <cell r="AD121">
            <v>0</v>
          </cell>
          <cell r="AE121">
            <v>0</v>
          </cell>
          <cell r="AF121">
            <v>0</v>
          </cell>
          <cell r="AG121">
            <v>0</v>
          </cell>
          <cell r="AH121">
            <v>0</v>
          </cell>
          <cell r="AI121">
            <v>0</v>
          </cell>
          <cell r="AJ121">
            <v>0</v>
          </cell>
          <cell r="AK121">
            <v>0</v>
          </cell>
          <cell r="AL121">
            <v>0</v>
          </cell>
          <cell r="AM121">
            <v>1000169.5799999237</v>
          </cell>
          <cell r="AN121">
            <v>0</v>
          </cell>
        </row>
        <row r="122">
          <cell r="B122" t="str">
            <v>B154</v>
          </cell>
          <cell r="C122" t="str">
            <v>-</v>
          </cell>
          <cell r="D122" t="str">
            <v>BANK DANAMON CIREBON</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1000169.5799999237</v>
          </cell>
          <cell r="Y122">
            <v>0</v>
          </cell>
          <cell r="Z122">
            <v>1000169.5799999237</v>
          </cell>
          <cell r="AA122">
            <v>0</v>
          </cell>
          <cell r="AB122">
            <v>0</v>
          </cell>
          <cell r="AC122">
            <v>0</v>
          </cell>
          <cell r="AD122">
            <v>0</v>
          </cell>
          <cell r="AE122">
            <v>0</v>
          </cell>
          <cell r="AF122">
            <v>0</v>
          </cell>
          <cell r="AG122">
            <v>0</v>
          </cell>
          <cell r="AH122">
            <v>0</v>
          </cell>
          <cell r="AI122">
            <v>0</v>
          </cell>
          <cell r="AJ122">
            <v>0</v>
          </cell>
          <cell r="AK122">
            <v>0</v>
          </cell>
          <cell r="AL122">
            <v>0</v>
          </cell>
          <cell r="AM122">
            <v>1000169.5799999237</v>
          </cell>
          <cell r="AN122">
            <v>0</v>
          </cell>
        </row>
        <row r="123">
          <cell r="B123" t="str">
            <v>B155</v>
          </cell>
          <cell r="C123" t="str">
            <v>-</v>
          </cell>
          <cell r="D123" t="str">
            <v>BANK DANAMON INDRAMAYU</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1000169.5799999237</v>
          </cell>
          <cell r="Y123">
            <v>0</v>
          </cell>
          <cell r="Z123">
            <v>1000169.5799999237</v>
          </cell>
          <cell r="AA123">
            <v>0</v>
          </cell>
          <cell r="AB123">
            <v>0</v>
          </cell>
          <cell r="AC123">
            <v>0</v>
          </cell>
          <cell r="AD123">
            <v>0</v>
          </cell>
          <cell r="AE123">
            <v>0</v>
          </cell>
          <cell r="AF123">
            <v>0</v>
          </cell>
          <cell r="AG123">
            <v>0</v>
          </cell>
          <cell r="AH123">
            <v>0</v>
          </cell>
          <cell r="AI123">
            <v>0</v>
          </cell>
          <cell r="AJ123">
            <v>0</v>
          </cell>
          <cell r="AK123">
            <v>0</v>
          </cell>
          <cell r="AL123">
            <v>0</v>
          </cell>
          <cell r="AM123">
            <v>1000169.5799999237</v>
          </cell>
          <cell r="AN123">
            <v>0</v>
          </cell>
        </row>
        <row r="124">
          <cell r="B124" t="str">
            <v>B156</v>
          </cell>
          <cell r="C124" t="str">
            <v>-</v>
          </cell>
          <cell r="D124" t="str">
            <v>BANK DANAMON MAJALENGKA</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1000169.5799999237</v>
          </cell>
          <cell r="Y124">
            <v>0</v>
          </cell>
          <cell r="Z124">
            <v>1000169.5799999237</v>
          </cell>
          <cell r="AA124">
            <v>0</v>
          </cell>
          <cell r="AB124">
            <v>0</v>
          </cell>
          <cell r="AC124">
            <v>0</v>
          </cell>
          <cell r="AD124">
            <v>0</v>
          </cell>
          <cell r="AE124">
            <v>0</v>
          </cell>
          <cell r="AF124">
            <v>0</v>
          </cell>
          <cell r="AG124">
            <v>0</v>
          </cell>
          <cell r="AH124">
            <v>0</v>
          </cell>
          <cell r="AI124">
            <v>0</v>
          </cell>
          <cell r="AJ124">
            <v>0</v>
          </cell>
          <cell r="AK124">
            <v>0</v>
          </cell>
          <cell r="AL124">
            <v>0</v>
          </cell>
          <cell r="AM124">
            <v>1000169.5799999237</v>
          </cell>
          <cell r="AN124">
            <v>0</v>
          </cell>
        </row>
        <row r="125">
          <cell r="B125" t="str">
            <v>B157</v>
          </cell>
          <cell r="C125" t="str">
            <v>-</v>
          </cell>
          <cell r="D125" t="str">
            <v>BANK DANAMON PEKALONGAN</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1000169.5799999237</v>
          </cell>
          <cell r="Y125">
            <v>0</v>
          </cell>
          <cell r="Z125">
            <v>1000169.5799999237</v>
          </cell>
          <cell r="AA125">
            <v>0</v>
          </cell>
          <cell r="AB125">
            <v>0</v>
          </cell>
          <cell r="AC125">
            <v>0</v>
          </cell>
          <cell r="AD125">
            <v>0</v>
          </cell>
          <cell r="AE125">
            <v>0</v>
          </cell>
          <cell r="AF125">
            <v>0</v>
          </cell>
          <cell r="AG125">
            <v>0</v>
          </cell>
          <cell r="AH125">
            <v>0</v>
          </cell>
          <cell r="AI125">
            <v>0</v>
          </cell>
          <cell r="AJ125">
            <v>0</v>
          </cell>
          <cell r="AK125">
            <v>0</v>
          </cell>
          <cell r="AL125">
            <v>0</v>
          </cell>
          <cell r="AM125">
            <v>1000169.5799999237</v>
          </cell>
          <cell r="AN125">
            <v>0</v>
          </cell>
        </row>
        <row r="126">
          <cell r="B126" t="str">
            <v>B158</v>
          </cell>
          <cell r="C126" t="str">
            <v>-</v>
          </cell>
          <cell r="D126" t="str">
            <v>BANK DANAMON SEMARANG MM</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1000169.5799999237</v>
          </cell>
          <cell r="Y126">
            <v>0</v>
          </cell>
          <cell r="Z126">
            <v>1000169.5799999237</v>
          </cell>
          <cell r="AA126">
            <v>0</v>
          </cell>
          <cell r="AB126">
            <v>0</v>
          </cell>
          <cell r="AC126">
            <v>0</v>
          </cell>
          <cell r="AD126">
            <v>0</v>
          </cell>
          <cell r="AE126">
            <v>0</v>
          </cell>
          <cell r="AF126">
            <v>0</v>
          </cell>
          <cell r="AG126">
            <v>0</v>
          </cell>
          <cell r="AH126">
            <v>0</v>
          </cell>
          <cell r="AI126">
            <v>0</v>
          </cell>
          <cell r="AJ126">
            <v>0</v>
          </cell>
          <cell r="AK126">
            <v>0</v>
          </cell>
          <cell r="AL126">
            <v>0</v>
          </cell>
          <cell r="AM126">
            <v>1000169.5799999237</v>
          </cell>
          <cell r="AN126">
            <v>0</v>
          </cell>
        </row>
        <row r="127">
          <cell r="B127" t="str">
            <v>B159</v>
          </cell>
          <cell r="C127" t="str">
            <v>-</v>
          </cell>
          <cell r="D127" t="str">
            <v>BANK LIPPO YK</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66425653</v>
          </cell>
          <cell r="AB127">
            <v>0</v>
          </cell>
          <cell r="AC127">
            <v>66425653</v>
          </cell>
          <cell r="AD127">
            <v>0</v>
          </cell>
          <cell r="AE127">
            <v>0</v>
          </cell>
          <cell r="AF127">
            <v>0</v>
          </cell>
          <cell r="AG127">
            <v>0</v>
          </cell>
          <cell r="AH127">
            <v>0</v>
          </cell>
          <cell r="AI127">
            <v>0</v>
          </cell>
          <cell r="AJ127">
            <v>0</v>
          </cell>
          <cell r="AK127">
            <v>0</v>
          </cell>
          <cell r="AL127">
            <v>0</v>
          </cell>
          <cell r="AM127">
            <v>66425653</v>
          </cell>
          <cell r="AN127">
            <v>0</v>
          </cell>
        </row>
        <row r="128">
          <cell r="B128" t="str">
            <v>B160</v>
          </cell>
          <cell r="C128" t="str">
            <v>-</v>
          </cell>
          <cell r="D128" t="str">
            <v>BANK LIPPO MADIUN</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2248619</v>
          </cell>
          <cell r="AB128">
            <v>0</v>
          </cell>
          <cell r="AC128">
            <v>2248619</v>
          </cell>
          <cell r="AD128">
            <v>0</v>
          </cell>
          <cell r="AE128">
            <v>0</v>
          </cell>
          <cell r="AF128">
            <v>0</v>
          </cell>
          <cell r="AG128">
            <v>0</v>
          </cell>
          <cell r="AH128">
            <v>0</v>
          </cell>
          <cell r="AI128">
            <v>0</v>
          </cell>
          <cell r="AJ128">
            <v>0</v>
          </cell>
          <cell r="AK128">
            <v>0</v>
          </cell>
          <cell r="AL128">
            <v>0</v>
          </cell>
          <cell r="AM128">
            <v>2248619</v>
          </cell>
          <cell r="AN128">
            <v>0</v>
          </cell>
        </row>
        <row r="129">
          <cell r="B129" t="str">
            <v>B161</v>
          </cell>
          <cell r="C129" t="str">
            <v>-</v>
          </cell>
          <cell r="D129" t="str">
            <v>BANK LIPPO SOLO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1390727</v>
          </cell>
          <cell r="AB129">
            <v>0</v>
          </cell>
          <cell r="AC129">
            <v>1390727</v>
          </cell>
          <cell r="AD129">
            <v>0</v>
          </cell>
          <cell r="AE129">
            <v>0</v>
          </cell>
          <cell r="AF129">
            <v>0</v>
          </cell>
          <cell r="AG129">
            <v>0</v>
          </cell>
          <cell r="AH129">
            <v>0</v>
          </cell>
          <cell r="AI129">
            <v>0</v>
          </cell>
          <cell r="AJ129">
            <v>0</v>
          </cell>
          <cell r="AK129">
            <v>0</v>
          </cell>
          <cell r="AL129">
            <v>0</v>
          </cell>
          <cell r="AM129">
            <v>1390727</v>
          </cell>
          <cell r="AN129">
            <v>0</v>
          </cell>
        </row>
        <row r="130">
          <cell r="B130" t="str">
            <v>B162</v>
          </cell>
          <cell r="C130" t="str">
            <v>-</v>
          </cell>
          <cell r="D130" t="str">
            <v>BANK LIPPO MAGELANG/TEMANGGUNG</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5037584</v>
          </cell>
          <cell r="AB130">
            <v>0</v>
          </cell>
          <cell r="AC130">
            <v>5037584</v>
          </cell>
          <cell r="AD130">
            <v>0</v>
          </cell>
          <cell r="AE130">
            <v>0</v>
          </cell>
          <cell r="AF130">
            <v>0</v>
          </cell>
          <cell r="AG130">
            <v>0</v>
          </cell>
          <cell r="AH130">
            <v>0</v>
          </cell>
          <cell r="AI130">
            <v>0</v>
          </cell>
          <cell r="AJ130">
            <v>0</v>
          </cell>
          <cell r="AK130">
            <v>0</v>
          </cell>
          <cell r="AL130">
            <v>0</v>
          </cell>
          <cell r="AM130">
            <v>5037584</v>
          </cell>
          <cell r="AN130">
            <v>0</v>
          </cell>
        </row>
        <row r="131">
          <cell r="B131" t="str">
            <v>B163</v>
          </cell>
          <cell r="C131" t="str">
            <v>-</v>
          </cell>
          <cell r="D131" t="str">
            <v>BANK LIIPO KUTOARJO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1416672</v>
          </cell>
          <cell r="AB131">
            <v>0</v>
          </cell>
          <cell r="AC131">
            <v>1416672</v>
          </cell>
          <cell r="AD131">
            <v>0</v>
          </cell>
          <cell r="AE131">
            <v>0</v>
          </cell>
          <cell r="AF131">
            <v>0</v>
          </cell>
          <cell r="AG131">
            <v>0</v>
          </cell>
          <cell r="AH131">
            <v>0</v>
          </cell>
          <cell r="AI131">
            <v>0</v>
          </cell>
          <cell r="AJ131">
            <v>0</v>
          </cell>
          <cell r="AK131">
            <v>0</v>
          </cell>
          <cell r="AL131">
            <v>0</v>
          </cell>
          <cell r="AM131">
            <v>1416672</v>
          </cell>
          <cell r="AN131">
            <v>0</v>
          </cell>
        </row>
        <row r="132">
          <cell r="B132" t="str">
            <v>B164</v>
          </cell>
          <cell r="C132" t="str">
            <v>-</v>
          </cell>
          <cell r="D132" t="str">
            <v>BANK LIIPO PURWOKERTO</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124021834.8499999</v>
          </cell>
          <cell r="AB132">
            <v>0</v>
          </cell>
          <cell r="AC132">
            <v>124021834.8499999</v>
          </cell>
          <cell r="AD132">
            <v>0</v>
          </cell>
          <cell r="AE132">
            <v>0</v>
          </cell>
          <cell r="AF132">
            <v>0</v>
          </cell>
          <cell r="AG132">
            <v>0</v>
          </cell>
          <cell r="AH132">
            <v>0</v>
          </cell>
          <cell r="AI132">
            <v>0</v>
          </cell>
          <cell r="AJ132">
            <v>0</v>
          </cell>
          <cell r="AK132">
            <v>0</v>
          </cell>
          <cell r="AL132">
            <v>0</v>
          </cell>
          <cell r="AM132">
            <v>124021834.8499999</v>
          </cell>
          <cell r="AN132">
            <v>0</v>
          </cell>
        </row>
        <row r="133">
          <cell r="B133" t="str">
            <v>B165</v>
          </cell>
          <cell r="C133" t="str">
            <v>-</v>
          </cell>
          <cell r="D133" t="str">
            <v>BANK NIAGA YOGYA</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3288932.04</v>
          </cell>
          <cell r="AB133">
            <v>0</v>
          </cell>
          <cell r="AC133">
            <v>3288932.04</v>
          </cell>
          <cell r="AD133">
            <v>0</v>
          </cell>
          <cell r="AE133">
            <v>0</v>
          </cell>
          <cell r="AF133">
            <v>0</v>
          </cell>
          <cell r="AG133">
            <v>0</v>
          </cell>
          <cell r="AH133">
            <v>0</v>
          </cell>
          <cell r="AI133">
            <v>0</v>
          </cell>
          <cell r="AJ133">
            <v>0</v>
          </cell>
          <cell r="AK133">
            <v>0</v>
          </cell>
          <cell r="AL133">
            <v>0</v>
          </cell>
          <cell r="AM133">
            <v>3288932.04</v>
          </cell>
          <cell r="AN133">
            <v>0</v>
          </cell>
        </row>
        <row r="134">
          <cell r="B134" t="str">
            <v>B166</v>
          </cell>
          <cell r="C134" t="str">
            <v>-</v>
          </cell>
          <cell r="D134" t="str">
            <v>BANK DANAMON MADIUN</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1000169.6699998379</v>
          </cell>
          <cell r="AB134">
            <v>0</v>
          </cell>
          <cell r="AC134">
            <v>1000169.6699998379</v>
          </cell>
          <cell r="AD134">
            <v>0</v>
          </cell>
          <cell r="AE134">
            <v>0</v>
          </cell>
          <cell r="AF134">
            <v>0</v>
          </cell>
          <cell r="AG134">
            <v>0</v>
          </cell>
          <cell r="AH134">
            <v>0</v>
          </cell>
          <cell r="AI134">
            <v>0</v>
          </cell>
          <cell r="AJ134">
            <v>0</v>
          </cell>
          <cell r="AK134">
            <v>0</v>
          </cell>
          <cell r="AL134">
            <v>0</v>
          </cell>
          <cell r="AM134">
            <v>1000169.6699998379</v>
          </cell>
          <cell r="AN134">
            <v>0</v>
          </cell>
        </row>
        <row r="135">
          <cell r="B135" t="str">
            <v>B167</v>
          </cell>
          <cell r="C135" t="str">
            <v>-</v>
          </cell>
          <cell r="D135" t="str">
            <v>BANK NIAGA SOLO</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row>
        <row r="136">
          <cell r="B136" t="str">
            <v>B168</v>
          </cell>
          <cell r="C136" t="str">
            <v>-</v>
          </cell>
          <cell r="D136" t="str">
            <v>BANK NIAGA PURWOKERTO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18076414.189999998</v>
          </cell>
          <cell r="AB136">
            <v>0</v>
          </cell>
          <cell r="AC136">
            <v>18076414.189999998</v>
          </cell>
          <cell r="AD136">
            <v>0</v>
          </cell>
          <cell r="AE136">
            <v>0</v>
          </cell>
          <cell r="AF136">
            <v>0</v>
          </cell>
          <cell r="AG136">
            <v>0</v>
          </cell>
          <cell r="AH136">
            <v>0</v>
          </cell>
          <cell r="AI136">
            <v>0</v>
          </cell>
          <cell r="AJ136">
            <v>0</v>
          </cell>
          <cell r="AK136">
            <v>0</v>
          </cell>
          <cell r="AL136">
            <v>0</v>
          </cell>
          <cell r="AM136">
            <v>18076414.189999998</v>
          </cell>
          <cell r="AN136">
            <v>0</v>
          </cell>
        </row>
        <row r="137">
          <cell r="B137" t="str">
            <v>B169</v>
          </cell>
          <cell r="C137" t="str">
            <v>-</v>
          </cell>
          <cell r="D137" t="str">
            <v>BANK NISP MADIUN</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10000</v>
          </cell>
          <cell r="AB137">
            <v>0</v>
          </cell>
          <cell r="AC137">
            <v>10000</v>
          </cell>
          <cell r="AD137">
            <v>0</v>
          </cell>
          <cell r="AE137">
            <v>0</v>
          </cell>
          <cell r="AF137">
            <v>0</v>
          </cell>
          <cell r="AG137">
            <v>0</v>
          </cell>
          <cell r="AH137">
            <v>0</v>
          </cell>
          <cell r="AI137">
            <v>0</v>
          </cell>
          <cell r="AJ137">
            <v>0</v>
          </cell>
          <cell r="AK137">
            <v>0</v>
          </cell>
          <cell r="AL137">
            <v>0</v>
          </cell>
          <cell r="AM137">
            <v>10000</v>
          </cell>
          <cell r="AN137">
            <v>0</v>
          </cell>
        </row>
        <row r="138">
          <cell r="B138" t="str">
            <v>B170</v>
          </cell>
          <cell r="C138" t="str">
            <v>-</v>
          </cell>
          <cell r="D138" t="str">
            <v>BANK BCA YGY</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106729365</v>
          </cell>
          <cell r="AB138">
            <v>0</v>
          </cell>
          <cell r="AC138">
            <v>106729365</v>
          </cell>
          <cell r="AD138">
            <v>0</v>
          </cell>
          <cell r="AE138">
            <v>0</v>
          </cell>
          <cell r="AF138">
            <v>0</v>
          </cell>
          <cell r="AG138">
            <v>0</v>
          </cell>
          <cell r="AH138">
            <v>0</v>
          </cell>
          <cell r="AI138">
            <v>0</v>
          </cell>
          <cell r="AJ138">
            <v>0</v>
          </cell>
          <cell r="AK138">
            <v>0</v>
          </cell>
          <cell r="AL138">
            <v>0</v>
          </cell>
          <cell r="AM138">
            <v>106729365</v>
          </cell>
          <cell r="AN138">
            <v>0</v>
          </cell>
        </row>
        <row r="139">
          <cell r="B139" t="str">
            <v>B171</v>
          </cell>
          <cell r="C139" t="str">
            <v>-</v>
          </cell>
          <cell r="D139" t="str">
            <v>BANK LIPPO RO JATG2</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1377765059</v>
          </cell>
          <cell r="AB139">
            <v>0</v>
          </cell>
          <cell r="AC139">
            <v>1377765059</v>
          </cell>
          <cell r="AD139">
            <v>0</v>
          </cell>
          <cell r="AE139">
            <v>0</v>
          </cell>
          <cell r="AF139">
            <v>0</v>
          </cell>
          <cell r="AG139">
            <v>0</v>
          </cell>
          <cell r="AH139">
            <v>0</v>
          </cell>
          <cell r="AI139">
            <v>0</v>
          </cell>
          <cell r="AJ139">
            <v>0</v>
          </cell>
          <cell r="AK139">
            <v>0</v>
          </cell>
          <cell r="AL139">
            <v>0</v>
          </cell>
          <cell r="AM139">
            <v>1377765059</v>
          </cell>
          <cell r="AN139">
            <v>0</v>
          </cell>
        </row>
        <row r="140">
          <cell r="B140" t="str">
            <v>B172</v>
          </cell>
          <cell r="C140" t="str">
            <v>-</v>
          </cell>
          <cell r="D140" t="str">
            <v>BANK DANAMON RO</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2014198485.6499996</v>
          </cell>
          <cell r="AB140">
            <v>0</v>
          </cell>
          <cell r="AC140">
            <v>2014198485.6499996</v>
          </cell>
          <cell r="AD140">
            <v>0</v>
          </cell>
          <cell r="AE140">
            <v>0</v>
          </cell>
          <cell r="AF140">
            <v>0</v>
          </cell>
          <cell r="AG140">
            <v>0</v>
          </cell>
          <cell r="AH140">
            <v>0</v>
          </cell>
          <cell r="AI140">
            <v>0</v>
          </cell>
          <cell r="AJ140">
            <v>0</v>
          </cell>
          <cell r="AK140">
            <v>0</v>
          </cell>
          <cell r="AL140">
            <v>0</v>
          </cell>
          <cell r="AM140">
            <v>2014198485.6499996</v>
          </cell>
          <cell r="AN140">
            <v>0</v>
          </cell>
        </row>
        <row r="141">
          <cell r="B141" t="str">
            <v>B173</v>
          </cell>
          <cell r="C141" t="str">
            <v>-</v>
          </cell>
          <cell r="D141" t="str">
            <v>BANK DANAMON YOGYA</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1000169.3399996758</v>
          </cell>
          <cell r="AB141">
            <v>0</v>
          </cell>
          <cell r="AC141">
            <v>1000169.3399996758</v>
          </cell>
          <cell r="AD141">
            <v>0</v>
          </cell>
          <cell r="AE141">
            <v>0</v>
          </cell>
          <cell r="AF141">
            <v>0</v>
          </cell>
          <cell r="AG141">
            <v>0</v>
          </cell>
          <cell r="AH141">
            <v>0</v>
          </cell>
          <cell r="AI141">
            <v>0</v>
          </cell>
          <cell r="AJ141">
            <v>0</v>
          </cell>
          <cell r="AK141">
            <v>0</v>
          </cell>
          <cell r="AL141">
            <v>0</v>
          </cell>
          <cell r="AM141">
            <v>1000169.3399996758</v>
          </cell>
          <cell r="AN141">
            <v>0</v>
          </cell>
        </row>
        <row r="142">
          <cell r="B142" t="str">
            <v>B174</v>
          </cell>
          <cell r="C142" t="str">
            <v>-</v>
          </cell>
          <cell r="D142" t="str">
            <v>BANK DANAMON SOLO</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1000169</v>
          </cell>
          <cell r="AB142">
            <v>0</v>
          </cell>
          <cell r="AC142">
            <v>1000169</v>
          </cell>
          <cell r="AD142">
            <v>0</v>
          </cell>
          <cell r="AE142">
            <v>0</v>
          </cell>
          <cell r="AF142">
            <v>0</v>
          </cell>
          <cell r="AG142">
            <v>0</v>
          </cell>
          <cell r="AH142">
            <v>0</v>
          </cell>
          <cell r="AI142">
            <v>0</v>
          </cell>
          <cell r="AJ142">
            <v>0</v>
          </cell>
          <cell r="AK142">
            <v>0</v>
          </cell>
          <cell r="AL142">
            <v>0</v>
          </cell>
          <cell r="AM142">
            <v>1000169</v>
          </cell>
          <cell r="AN142">
            <v>0</v>
          </cell>
        </row>
        <row r="143">
          <cell r="B143" t="str">
            <v>B175</v>
          </cell>
          <cell r="C143" t="str">
            <v>-</v>
          </cell>
          <cell r="D143" t="str">
            <v>BANK DANAMON MADIUN</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row>
        <row r="144">
          <cell r="B144" t="str">
            <v>B176</v>
          </cell>
          <cell r="C144" t="str">
            <v>-</v>
          </cell>
          <cell r="D144" t="str">
            <v>BANK DANAMON PWT</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998170</v>
          </cell>
          <cell r="AB144">
            <v>0</v>
          </cell>
          <cell r="AC144">
            <v>998170</v>
          </cell>
          <cell r="AD144">
            <v>0</v>
          </cell>
          <cell r="AE144">
            <v>0</v>
          </cell>
          <cell r="AF144">
            <v>0</v>
          </cell>
          <cell r="AG144">
            <v>0</v>
          </cell>
          <cell r="AH144">
            <v>0</v>
          </cell>
          <cell r="AI144">
            <v>0</v>
          </cell>
          <cell r="AJ144">
            <v>0</v>
          </cell>
          <cell r="AK144">
            <v>0</v>
          </cell>
          <cell r="AL144">
            <v>0</v>
          </cell>
          <cell r="AM144">
            <v>998170</v>
          </cell>
          <cell r="AN144">
            <v>0</v>
          </cell>
        </row>
        <row r="145">
          <cell r="B145" t="str">
            <v>B177</v>
          </cell>
          <cell r="C145" t="str">
            <v>-</v>
          </cell>
          <cell r="D145" t="str">
            <v>BANK DANAMON MGL</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1000170</v>
          </cell>
          <cell r="AB145">
            <v>0</v>
          </cell>
          <cell r="AC145">
            <v>1000170</v>
          </cell>
          <cell r="AD145">
            <v>0</v>
          </cell>
          <cell r="AE145">
            <v>0</v>
          </cell>
          <cell r="AF145">
            <v>0</v>
          </cell>
          <cell r="AG145">
            <v>0</v>
          </cell>
          <cell r="AH145">
            <v>0</v>
          </cell>
          <cell r="AI145">
            <v>0</v>
          </cell>
          <cell r="AJ145">
            <v>0</v>
          </cell>
          <cell r="AK145">
            <v>0</v>
          </cell>
          <cell r="AL145">
            <v>0</v>
          </cell>
          <cell r="AM145">
            <v>1000170</v>
          </cell>
          <cell r="AN145">
            <v>0</v>
          </cell>
        </row>
        <row r="146">
          <cell r="B146" t="str">
            <v>B178</v>
          </cell>
          <cell r="C146" t="str">
            <v>-</v>
          </cell>
          <cell r="D146" t="str">
            <v>Bank BCA  A/C. 271.008.8007</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782818470.22000027</v>
          </cell>
          <cell r="AE146">
            <v>0</v>
          </cell>
          <cell r="AF146">
            <v>782818470.22000027</v>
          </cell>
          <cell r="AG146">
            <v>0</v>
          </cell>
          <cell r="AH146">
            <v>0</v>
          </cell>
          <cell r="AI146">
            <v>0</v>
          </cell>
          <cell r="AJ146">
            <v>0</v>
          </cell>
          <cell r="AK146">
            <v>0</v>
          </cell>
          <cell r="AL146">
            <v>0</v>
          </cell>
          <cell r="AM146">
            <v>782818470.22000027</v>
          </cell>
          <cell r="AN146">
            <v>0</v>
          </cell>
        </row>
        <row r="147">
          <cell r="B147" t="str">
            <v>B179</v>
          </cell>
          <cell r="C147" t="str">
            <v>-</v>
          </cell>
          <cell r="D147" t="str">
            <v>Bank Danamon  0032634743 (HO)</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2215554440.8299999</v>
          </cell>
          <cell r="AE147">
            <v>0</v>
          </cell>
          <cell r="AF147">
            <v>2215554440.8299999</v>
          </cell>
          <cell r="AG147">
            <v>0</v>
          </cell>
          <cell r="AH147">
            <v>0</v>
          </cell>
          <cell r="AI147">
            <v>0</v>
          </cell>
          <cell r="AJ147">
            <v>0</v>
          </cell>
          <cell r="AK147">
            <v>0</v>
          </cell>
          <cell r="AL147">
            <v>0</v>
          </cell>
          <cell r="AM147">
            <v>2215554440.8299999</v>
          </cell>
          <cell r="AN147">
            <v>0</v>
          </cell>
        </row>
        <row r="148">
          <cell r="B148" t="str">
            <v>B180</v>
          </cell>
          <cell r="C148" t="str">
            <v>-</v>
          </cell>
          <cell r="D148" t="str">
            <v>Bank Danamon  0032608804 SDA</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1000166</v>
          </cell>
          <cell r="AE148">
            <v>0</v>
          </cell>
          <cell r="AF148">
            <v>1000166</v>
          </cell>
          <cell r="AG148">
            <v>0</v>
          </cell>
          <cell r="AH148">
            <v>0</v>
          </cell>
          <cell r="AI148">
            <v>0</v>
          </cell>
          <cell r="AJ148">
            <v>0</v>
          </cell>
          <cell r="AK148">
            <v>0</v>
          </cell>
          <cell r="AL148">
            <v>0</v>
          </cell>
          <cell r="AM148">
            <v>1000166</v>
          </cell>
          <cell r="AN148">
            <v>0</v>
          </cell>
        </row>
        <row r="149">
          <cell r="B149" t="str">
            <v>B181</v>
          </cell>
          <cell r="C149" t="str">
            <v>-</v>
          </cell>
          <cell r="D149" t="str">
            <v>Bank Danamon  0032609059 MDR</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989665</v>
          </cell>
          <cell r="AE149">
            <v>0</v>
          </cell>
          <cell r="AF149">
            <v>989665</v>
          </cell>
          <cell r="AG149">
            <v>0</v>
          </cell>
          <cell r="AH149">
            <v>0</v>
          </cell>
          <cell r="AI149">
            <v>0</v>
          </cell>
          <cell r="AJ149">
            <v>0</v>
          </cell>
          <cell r="AK149">
            <v>0</v>
          </cell>
          <cell r="AL149">
            <v>0</v>
          </cell>
          <cell r="AM149">
            <v>989665</v>
          </cell>
          <cell r="AN149">
            <v>0</v>
          </cell>
        </row>
        <row r="150">
          <cell r="B150" t="str">
            <v>B182</v>
          </cell>
          <cell r="C150" t="str">
            <v>-</v>
          </cell>
          <cell r="D150" t="str">
            <v>Bank Danamon  0033719253 MDN</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row>
        <row r="151">
          <cell r="B151" t="str">
            <v>B183</v>
          </cell>
          <cell r="C151" t="str">
            <v>-</v>
          </cell>
          <cell r="D151" t="str">
            <v>Bank Danamon  0035841840 KDR</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2000332.9099998474</v>
          </cell>
          <cell r="AE151">
            <v>0</v>
          </cell>
          <cell r="AF151">
            <v>2000332.9099998474</v>
          </cell>
          <cell r="AG151">
            <v>0</v>
          </cell>
          <cell r="AH151">
            <v>0</v>
          </cell>
          <cell r="AI151">
            <v>0</v>
          </cell>
          <cell r="AJ151">
            <v>0</v>
          </cell>
          <cell r="AK151">
            <v>0</v>
          </cell>
          <cell r="AL151">
            <v>0</v>
          </cell>
          <cell r="AM151">
            <v>2000332.9099998474</v>
          </cell>
          <cell r="AN151">
            <v>0</v>
          </cell>
        </row>
        <row r="152">
          <cell r="B152" t="str">
            <v>B184</v>
          </cell>
          <cell r="C152" t="str">
            <v>-</v>
          </cell>
          <cell r="D152" t="str">
            <v>Bank Danamon  0033719352 MLG</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row>
        <row r="153">
          <cell r="B153" t="str">
            <v>B185</v>
          </cell>
          <cell r="C153" t="str">
            <v>-</v>
          </cell>
          <cell r="D153" t="str">
            <v>Bank Danamon  0032608986 PRO</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row>
        <row r="154">
          <cell r="B154" t="str">
            <v>B186</v>
          </cell>
          <cell r="C154" t="str">
            <v>-</v>
          </cell>
          <cell r="D154" t="str">
            <v>Bank Danamon  0032608879 JBR</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row>
        <row r="155">
          <cell r="B155" t="str">
            <v>B187</v>
          </cell>
          <cell r="C155" t="str">
            <v>-</v>
          </cell>
          <cell r="D155" t="str">
            <v>Bank Danamon  0032880619 BALI</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row>
        <row r="156">
          <cell r="B156" t="str">
            <v>B188</v>
          </cell>
          <cell r="C156" t="str">
            <v>-</v>
          </cell>
          <cell r="D156" t="str">
            <v>Bank  BCA MALANG</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row>
        <row r="157">
          <cell r="B157" t="str">
            <v>B189</v>
          </cell>
          <cell r="C157" t="str">
            <v>-</v>
          </cell>
          <cell r="D157" t="str">
            <v>Bank  BCA A/C 271.050.8855</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43029066.85999918</v>
          </cell>
          <cell r="AE157">
            <v>0</v>
          </cell>
          <cell r="AF157">
            <v>43029066.85999918</v>
          </cell>
          <cell r="AG157">
            <v>0</v>
          </cell>
          <cell r="AH157">
            <v>0</v>
          </cell>
          <cell r="AI157">
            <v>0</v>
          </cell>
          <cell r="AJ157">
            <v>0</v>
          </cell>
          <cell r="AK157">
            <v>0</v>
          </cell>
          <cell r="AL157">
            <v>0</v>
          </cell>
          <cell r="AM157">
            <v>43029066.85999918</v>
          </cell>
          <cell r="AN157">
            <v>0</v>
          </cell>
        </row>
        <row r="158">
          <cell r="B158" t="str">
            <v>B190</v>
          </cell>
          <cell r="C158" t="str">
            <v>-</v>
          </cell>
          <cell r="D158" t="str">
            <v>Bank BNI 46 MDR</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row>
        <row r="159">
          <cell r="B159" t="str">
            <v>B191</v>
          </cell>
          <cell r="C159" t="str">
            <v>-</v>
          </cell>
          <cell r="D159" t="str">
            <v>Bank Jatim MDR</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145476409</v>
          </cell>
          <cell r="AE159">
            <v>0</v>
          </cell>
          <cell r="AF159">
            <v>145476409</v>
          </cell>
          <cell r="AG159">
            <v>0</v>
          </cell>
          <cell r="AH159">
            <v>0</v>
          </cell>
          <cell r="AI159">
            <v>0</v>
          </cell>
          <cell r="AJ159">
            <v>0</v>
          </cell>
          <cell r="AK159">
            <v>0</v>
          </cell>
          <cell r="AL159">
            <v>0</v>
          </cell>
          <cell r="AM159">
            <v>145476409</v>
          </cell>
          <cell r="AN159">
            <v>0</v>
          </cell>
        </row>
        <row r="160">
          <cell r="B160" t="str">
            <v>B192</v>
          </cell>
          <cell r="C160" t="str">
            <v>-</v>
          </cell>
          <cell r="D160" t="str">
            <v>Bank NISP HO REGION</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12313813</v>
          </cell>
          <cell r="AE160">
            <v>0</v>
          </cell>
          <cell r="AF160">
            <v>12313813</v>
          </cell>
          <cell r="AG160">
            <v>0</v>
          </cell>
          <cell r="AH160">
            <v>0</v>
          </cell>
          <cell r="AI160">
            <v>0</v>
          </cell>
          <cell r="AJ160">
            <v>0</v>
          </cell>
          <cell r="AK160">
            <v>0</v>
          </cell>
          <cell r="AL160">
            <v>0</v>
          </cell>
          <cell r="AM160">
            <v>12313813</v>
          </cell>
          <cell r="AN160">
            <v>0</v>
          </cell>
        </row>
        <row r="161">
          <cell r="B161" t="str">
            <v>B193</v>
          </cell>
          <cell r="C161" t="str">
            <v>-</v>
          </cell>
          <cell r="D161" t="str">
            <v>Bank NISP SDA</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row>
        <row r="162">
          <cell r="B162" t="str">
            <v>B194</v>
          </cell>
          <cell r="C162" t="str">
            <v>-</v>
          </cell>
          <cell r="D162" t="str">
            <v>Bank NISP MDR</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row>
        <row r="163">
          <cell r="B163" t="str">
            <v>B195</v>
          </cell>
          <cell r="C163" t="str">
            <v>-</v>
          </cell>
          <cell r="D163" t="str">
            <v>Bank NISP MDN</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row>
        <row r="164">
          <cell r="B164" t="str">
            <v>B196</v>
          </cell>
          <cell r="C164" t="str">
            <v>-</v>
          </cell>
          <cell r="D164" t="str">
            <v>Bank NISP TBN</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row>
        <row r="165">
          <cell r="B165" t="str">
            <v>B197</v>
          </cell>
          <cell r="C165" t="str">
            <v>-</v>
          </cell>
          <cell r="D165" t="str">
            <v>Bank NISP KDR</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row>
        <row r="166">
          <cell r="B166" t="str">
            <v>B198</v>
          </cell>
          <cell r="C166" t="str">
            <v>-</v>
          </cell>
          <cell r="D166" t="str">
            <v>Bank NISP MLG</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row>
        <row r="167">
          <cell r="B167" t="str">
            <v>B199</v>
          </cell>
          <cell r="C167" t="str">
            <v>-</v>
          </cell>
          <cell r="D167" t="str">
            <v>Bank NISP PRB</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row>
        <row r="168">
          <cell r="B168" t="str">
            <v>B200</v>
          </cell>
          <cell r="C168" t="str">
            <v>-</v>
          </cell>
          <cell r="D168" t="str">
            <v>Bank NISP JBR</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row>
        <row r="169">
          <cell r="B169" t="str">
            <v>B201</v>
          </cell>
          <cell r="C169" t="str">
            <v>-</v>
          </cell>
          <cell r="D169" t="str">
            <v>Bank NISP BWI</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row>
        <row r="170">
          <cell r="B170" t="str">
            <v>B202</v>
          </cell>
          <cell r="C170" t="str">
            <v>-</v>
          </cell>
          <cell r="D170" t="str">
            <v>Bank BCA PROMO</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2016648</v>
          </cell>
          <cell r="AE170">
            <v>0</v>
          </cell>
          <cell r="AF170">
            <v>2016648</v>
          </cell>
          <cell r="AG170">
            <v>0</v>
          </cell>
          <cell r="AH170">
            <v>0</v>
          </cell>
          <cell r="AI170">
            <v>0</v>
          </cell>
          <cell r="AJ170">
            <v>0</v>
          </cell>
          <cell r="AK170">
            <v>0</v>
          </cell>
          <cell r="AL170">
            <v>0</v>
          </cell>
          <cell r="AM170">
            <v>2016648</v>
          </cell>
          <cell r="AN170">
            <v>0</v>
          </cell>
        </row>
        <row r="171">
          <cell r="B171" t="str">
            <v>B203</v>
          </cell>
          <cell r="C171" t="str">
            <v>-</v>
          </cell>
          <cell r="D171" t="str">
            <v xml:space="preserve">Bank  Promosi Nutri </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2621230</v>
          </cell>
          <cell r="AE171">
            <v>0</v>
          </cell>
          <cell r="AF171">
            <v>2621230</v>
          </cell>
          <cell r="AG171">
            <v>0</v>
          </cell>
          <cell r="AH171">
            <v>0</v>
          </cell>
          <cell r="AI171">
            <v>0</v>
          </cell>
          <cell r="AJ171">
            <v>0</v>
          </cell>
          <cell r="AK171">
            <v>0</v>
          </cell>
          <cell r="AL171">
            <v>0</v>
          </cell>
          <cell r="AM171">
            <v>2621230</v>
          </cell>
          <cell r="AN171">
            <v>0</v>
          </cell>
        </row>
        <row r="172">
          <cell r="B172" t="str">
            <v>B204</v>
          </cell>
          <cell r="C172" t="str">
            <v>-</v>
          </cell>
          <cell r="D172" t="str">
            <v>Bank NISP MARGO</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row>
        <row r="173">
          <cell r="B173" t="str">
            <v>B205</v>
          </cell>
          <cell r="C173" t="str">
            <v>-</v>
          </cell>
          <cell r="D173" t="str">
            <v>Bank NISP BREBEK</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1069000.0799999237</v>
          </cell>
          <cell r="AK173">
            <v>0</v>
          </cell>
          <cell r="AL173">
            <v>1069000.0799999237</v>
          </cell>
          <cell r="AM173">
            <v>1069000.0799999237</v>
          </cell>
          <cell r="AN173">
            <v>0</v>
          </cell>
        </row>
        <row r="174">
          <cell r="B174" t="str">
            <v>B206</v>
          </cell>
          <cell r="C174" t="str">
            <v>-</v>
          </cell>
          <cell r="D174" t="str">
            <v>Bank DANAMON BANYUWANGI</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1068998</v>
          </cell>
          <cell r="AK174">
            <v>0</v>
          </cell>
          <cell r="AL174">
            <v>1068998</v>
          </cell>
          <cell r="AM174">
            <v>1068998</v>
          </cell>
          <cell r="AN174">
            <v>0</v>
          </cell>
        </row>
        <row r="175">
          <cell r="B175" t="str">
            <v>B207</v>
          </cell>
          <cell r="C175" t="str">
            <v>-</v>
          </cell>
          <cell r="D175" t="str">
            <v>Bank DANAMON SINGARAJA</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1179507709.6000006</v>
          </cell>
          <cell r="AK175">
            <v>0</v>
          </cell>
          <cell r="AL175">
            <v>1179507709.6000006</v>
          </cell>
          <cell r="AM175">
            <v>1179507709.6000006</v>
          </cell>
          <cell r="AN175">
            <v>0</v>
          </cell>
        </row>
        <row r="176">
          <cell r="B176" t="str">
            <v>B208</v>
          </cell>
          <cell r="C176" t="str">
            <v>-</v>
          </cell>
          <cell r="D176" t="str">
            <v>Bank DANAMON DENPASAR</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row>
        <row r="177">
          <cell r="B177" t="str">
            <v>B209</v>
          </cell>
          <cell r="C177" t="str">
            <v>-</v>
          </cell>
          <cell r="D177" t="str">
            <v>Bank MANDIRI DENPASAR</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47079528.090000004</v>
          </cell>
          <cell r="AK177">
            <v>0</v>
          </cell>
          <cell r="AL177">
            <v>47079528.090000004</v>
          </cell>
          <cell r="AM177">
            <v>47079528.090000004</v>
          </cell>
          <cell r="AN177">
            <v>0</v>
          </cell>
        </row>
        <row r="178">
          <cell r="B178" t="str">
            <v>B210</v>
          </cell>
          <cell r="C178" t="str">
            <v>-</v>
          </cell>
          <cell r="D178" t="str">
            <v>Bank MANDIRI SINGARAJA</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row>
        <row r="179">
          <cell r="B179" t="str">
            <v>B211</v>
          </cell>
          <cell r="C179" t="str">
            <v>-</v>
          </cell>
          <cell r="D179" t="str">
            <v>BANK DANAMON NO A/C 5459837</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row>
        <row r="180">
          <cell r="B180" t="str">
            <v>B212</v>
          </cell>
          <cell r="C180" t="str">
            <v>-</v>
          </cell>
          <cell r="D180" t="str">
            <v>BANK MANDIRI DNPASAR A/C 145.000.5354.291</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row>
        <row r="181">
          <cell r="B181" t="str">
            <v>B213</v>
          </cell>
          <cell r="C181" t="str">
            <v>-</v>
          </cell>
          <cell r="D181" t="str">
            <v>BANK MANDIRI SINGARAJA A/C 145.000.5358.565</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row>
        <row r="182">
          <cell r="B182" t="str">
            <v>B214</v>
          </cell>
          <cell r="C182" t="str">
            <v>-</v>
          </cell>
          <cell r="D182" t="str">
            <v>BANK MANDIRI HO A/C 145.000.5354.309</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row>
        <row r="183">
          <cell r="B183" t="str">
            <v>B215</v>
          </cell>
          <cell r="C183" t="str">
            <v>-</v>
          </cell>
          <cell r="D183" t="str">
            <v>BANK DANAMON NO A/C 54592837</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row>
        <row r="184">
          <cell r="B184" t="str">
            <v>B216</v>
          </cell>
          <cell r="C184" t="str">
            <v>-</v>
          </cell>
          <cell r="D184" t="str">
            <v>BANK BCA 104.185.0006</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row>
        <row r="185">
          <cell r="B185" t="str">
            <v>B217</v>
          </cell>
          <cell r="C185" t="str">
            <v>-</v>
          </cell>
          <cell r="D185" t="str">
            <v>BANK BCA</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464608155.49153</v>
          </cell>
          <cell r="AH185">
            <v>0</v>
          </cell>
          <cell r="AI185">
            <v>464608155.49153</v>
          </cell>
          <cell r="AJ185">
            <v>0</v>
          </cell>
          <cell r="AK185">
            <v>0</v>
          </cell>
          <cell r="AL185">
            <v>0</v>
          </cell>
          <cell r="AM185">
            <v>464608155.49153</v>
          </cell>
          <cell r="AN185">
            <v>0</v>
          </cell>
        </row>
        <row r="186">
          <cell r="B186" t="str">
            <v>B218</v>
          </cell>
          <cell r="C186" t="str">
            <v>-</v>
          </cell>
          <cell r="D186" t="str">
            <v>BANK NISP</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108702924.58000016</v>
          </cell>
          <cell r="AH186">
            <v>0</v>
          </cell>
          <cell r="AI186">
            <v>108702924.58000016</v>
          </cell>
          <cell r="AJ186">
            <v>0</v>
          </cell>
          <cell r="AK186">
            <v>0</v>
          </cell>
          <cell r="AL186">
            <v>0</v>
          </cell>
          <cell r="AM186">
            <v>108702924.58000016</v>
          </cell>
          <cell r="AN186">
            <v>0</v>
          </cell>
        </row>
        <row r="187">
          <cell r="B187" t="str">
            <v>B219</v>
          </cell>
          <cell r="C187" t="str">
            <v>-</v>
          </cell>
          <cell r="D187" t="str">
            <v>BANK DANAMON</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1000156.2900000215</v>
          </cell>
          <cell r="AE187">
            <v>0</v>
          </cell>
          <cell r="AF187">
            <v>1000156.2900000215</v>
          </cell>
          <cell r="AG187">
            <v>1078625482.6700001</v>
          </cell>
          <cell r="AH187">
            <v>0</v>
          </cell>
          <cell r="AI187">
            <v>1078625482.6700001</v>
          </cell>
          <cell r="AJ187">
            <v>0</v>
          </cell>
          <cell r="AK187">
            <v>0</v>
          </cell>
          <cell r="AL187">
            <v>0</v>
          </cell>
          <cell r="AM187">
            <v>1079625638.96</v>
          </cell>
          <cell r="AN187">
            <v>0</v>
          </cell>
        </row>
        <row r="188">
          <cell r="B188" t="str">
            <v>A1</v>
          </cell>
          <cell r="C188" t="str">
            <v>-</v>
          </cell>
          <cell r="D188" t="str">
            <v>Ayat Silang Kas dan Bank</v>
          </cell>
          <cell r="E188">
            <v>0</v>
          </cell>
          <cell r="F188">
            <v>0</v>
          </cell>
          <cell r="G188">
            <v>0</v>
          </cell>
          <cell r="H188">
            <v>0</v>
          </cell>
          <cell r="I188">
            <v>33318</v>
          </cell>
          <cell r="J188">
            <v>0</v>
          </cell>
          <cell r="K188">
            <v>33318</v>
          </cell>
          <cell r="L188">
            <v>1409967176.3299994</v>
          </cell>
          <cell r="M188">
            <v>0</v>
          </cell>
          <cell r="N188">
            <v>1409967176.3299994</v>
          </cell>
          <cell r="O188">
            <v>749088289.37999904</v>
          </cell>
          <cell r="P188">
            <v>0</v>
          </cell>
          <cell r="Q188">
            <v>749088289.37999904</v>
          </cell>
          <cell r="R188">
            <v>1551749868</v>
          </cell>
          <cell r="S188">
            <v>0</v>
          </cell>
          <cell r="T188">
            <v>1551749868</v>
          </cell>
          <cell r="U188">
            <v>2444296119.8199997</v>
          </cell>
          <cell r="V188">
            <v>0</v>
          </cell>
          <cell r="W188">
            <v>2444296119.8199997</v>
          </cell>
          <cell r="X188">
            <v>0</v>
          </cell>
          <cell r="Y188">
            <v>0</v>
          </cell>
          <cell r="Z188">
            <v>0</v>
          </cell>
          <cell r="AA188">
            <v>-9758108</v>
          </cell>
          <cell r="AB188">
            <v>0</v>
          </cell>
          <cell r="AC188">
            <v>-9758108</v>
          </cell>
          <cell r="AD188">
            <v>-0.1300048828125</v>
          </cell>
          <cell r="AE188">
            <v>0</v>
          </cell>
          <cell r="AF188">
            <v>-0.1300048828125</v>
          </cell>
          <cell r="AG188">
            <v>0</v>
          </cell>
          <cell r="AH188">
            <v>0</v>
          </cell>
          <cell r="AI188">
            <v>0</v>
          </cell>
          <cell r="AJ188">
            <v>160527376.6099999</v>
          </cell>
          <cell r="AK188">
            <v>0</v>
          </cell>
          <cell r="AL188">
            <v>160527376.6099999</v>
          </cell>
          <cell r="AM188">
            <v>6305904040.0099926</v>
          </cell>
          <cell r="AN188">
            <v>0</v>
          </cell>
        </row>
        <row r="189">
          <cell r="B189" t="str">
            <v>D1</v>
          </cell>
          <cell r="C189" t="str">
            <v>-</v>
          </cell>
          <cell r="D189" t="str">
            <v>Deposito Bank A</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row>
        <row r="190">
          <cell r="B190" t="str">
            <v>D2</v>
          </cell>
          <cell r="C190" t="str">
            <v>-</v>
          </cell>
          <cell r="D190" t="str">
            <v>Deposito Bank B</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row>
        <row r="191">
          <cell r="B191" t="str">
            <v>D3</v>
          </cell>
          <cell r="C191" t="str">
            <v>-</v>
          </cell>
          <cell r="D191" t="str">
            <v>Deposito Bank C</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row>
        <row r="192">
          <cell r="B192" t="str">
            <v>D4</v>
          </cell>
          <cell r="C192" t="str">
            <v>-</v>
          </cell>
          <cell r="D192" t="str">
            <v>Deposito Bank D</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row>
        <row r="193">
          <cell r="B193" t="str">
            <v>D5</v>
          </cell>
          <cell r="C193" t="str">
            <v>-</v>
          </cell>
          <cell r="D193" t="str">
            <v>Deposito Bank E</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row>
        <row r="194">
          <cell r="B194" t="str">
            <v>D6</v>
          </cell>
          <cell r="C194" t="str">
            <v>-</v>
          </cell>
          <cell r="D194" t="str">
            <v>Deposito Bank F</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row>
        <row r="195">
          <cell r="B195" t="str">
            <v>D7</v>
          </cell>
          <cell r="C195" t="str">
            <v>-</v>
          </cell>
          <cell r="D195" t="str">
            <v>Deposito Bank G</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row>
        <row r="196">
          <cell r="B196" t="str">
            <v>D8</v>
          </cell>
          <cell r="C196" t="str">
            <v>-</v>
          </cell>
          <cell r="D196" t="str">
            <v>Deposito Bank H</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row>
        <row r="197">
          <cell r="B197" t="str">
            <v>D9</v>
          </cell>
          <cell r="C197" t="str">
            <v>-</v>
          </cell>
          <cell r="D197" t="str">
            <v>Deposito Bank I</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row>
        <row r="198">
          <cell r="B198" t="str">
            <v>D10</v>
          </cell>
          <cell r="C198" t="str">
            <v>-</v>
          </cell>
          <cell r="D198" t="str">
            <v>Reksa Dana</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row>
        <row r="199">
          <cell r="B199" t="str">
            <v>P1</v>
          </cell>
          <cell r="C199" t="str">
            <v>-</v>
          </cell>
          <cell r="D199" t="str">
            <v>Piutang Faktur</v>
          </cell>
          <cell r="E199">
            <v>0</v>
          </cell>
          <cell r="F199">
            <v>0</v>
          </cell>
          <cell r="G199">
            <v>0</v>
          </cell>
          <cell r="H199">
            <v>0</v>
          </cell>
          <cell r="I199">
            <v>19471661670</v>
          </cell>
          <cell r="J199">
            <v>0</v>
          </cell>
          <cell r="K199">
            <v>19471661670</v>
          </cell>
          <cell r="L199">
            <v>11213949518.356342</v>
          </cell>
          <cell r="M199">
            <v>0</v>
          </cell>
          <cell r="N199">
            <v>11213949518.356342</v>
          </cell>
          <cell r="O199">
            <v>9266342779</v>
          </cell>
          <cell r="P199">
            <v>0</v>
          </cell>
          <cell r="Q199">
            <v>9266342779</v>
          </cell>
          <cell r="R199">
            <v>16380668156</v>
          </cell>
          <cell r="S199">
            <v>0</v>
          </cell>
          <cell r="T199">
            <v>16380668156</v>
          </cell>
          <cell r="U199">
            <v>8620367652</v>
          </cell>
          <cell r="V199">
            <v>0</v>
          </cell>
          <cell r="W199">
            <v>8620367652</v>
          </cell>
          <cell r="X199">
            <v>11023061253.940001</v>
          </cell>
          <cell r="Y199">
            <v>0</v>
          </cell>
          <cell r="Z199">
            <v>11023061253.940001</v>
          </cell>
          <cell r="AA199">
            <v>8388726806.8900013</v>
          </cell>
          <cell r="AB199">
            <v>0</v>
          </cell>
          <cell r="AC199">
            <v>8388726806.8900013</v>
          </cell>
          <cell r="AD199">
            <v>10124126665</v>
          </cell>
          <cell r="AE199">
            <v>0</v>
          </cell>
          <cell r="AF199">
            <v>10124126665</v>
          </cell>
          <cell r="AG199">
            <v>4768301342.2099962</v>
          </cell>
          <cell r="AH199">
            <v>0</v>
          </cell>
          <cell r="AI199">
            <v>4768301342.2099962</v>
          </cell>
          <cell r="AJ199">
            <v>1755436430.2195861</v>
          </cell>
          <cell r="AK199">
            <v>0</v>
          </cell>
          <cell r="AL199">
            <v>1755436430.2195861</v>
          </cell>
          <cell r="AM199">
            <v>101012642273.61592</v>
          </cell>
          <cell r="AN199">
            <v>0</v>
          </cell>
        </row>
        <row r="200">
          <cell r="B200" t="str">
            <v>P2</v>
          </cell>
          <cell r="C200" t="str">
            <v>-</v>
          </cell>
          <cell r="D200" t="str">
            <v>Piutang Giro</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1006999944.21</v>
          </cell>
          <cell r="Y200">
            <v>0</v>
          </cell>
          <cell r="Z200">
            <v>1006999944.21</v>
          </cell>
          <cell r="AA200">
            <v>2015341516.27</v>
          </cell>
          <cell r="AB200">
            <v>0</v>
          </cell>
          <cell r="AC200">
            <v>2015341516.27</v>
          </cell>
          <cell r="AD200">
            <v>-417198437.41999793</v>
          </cell>
          <cell r="AE200">
            <v>0</v>
          </cell>
          <cell r="AF200">
            <v>-417198437.41999793</v>
          </cell>
          <cell r="AG200">
            <v>413572888.87</v>
          </cell>
          <cell r="AH200">
            <v>0</v>
          </cell>
          <cell r="AI200">
            <v>413572888.87</v>
          </cell>
          <cell r="AJ200">
            <v>388781684.99999994</v>
          </cell>
          <cell r="AK200">
            <v>0</v>
          </cell>
          <cell r="AL200">
            <v>388781684.99999994</v>
          </cell>
          <cell r="AM200">
            <v>3407497596.9300022</v>
          </cell>
          <cell r="AN200">
            <v>0</v>
          </cell>
        </row>
        <row r="201">
          <cell r="B201" t="str">
            <v>PY1</v>
          </cell>
          <cell r="C201" t="str">
            <v>-</v>
          </cell>
          <cell r="D201" t="str">
            <v>( - ) PenyisihanHutang Ragu-ragu</v>
          </cell>
          <cell r="E201">
            <v>0</v>
          </cell>
          <cell r="F201">
            <v>0</v>
          </cell>
          <cell r="G201">
            <v>0</v>
          </cell>
          <cell r="H201">
            <v>0</v>
          </cell>
          <cell r="I201">
            <v>0</v>
          </cell>
          <cell r="J201">
            <v>0</v>
          </cell>
          <cell r="K201">
            <v>0</v>
          </cell>
          <cell r="L201">
            <v>-284407098.04000002</v>
          </cell>
          <cell r="M201">
            <v>0</v>
          </cell>
          <cell r="N201">
            <v>-284407098.04000002</v>
          </cell>
          <cell r="O201">
            <v>-61896478</v>
          </cell>
          <cell r="P201">
            <v>0</v>
          </cell>
          <cell r="Q201">
            <v>-61896478</v>
          </cell>
          <cell r="R201">
            <v>-250985919</v>
          </cell>
          <cell r="S201">
            <v>0</v>
          </cell>
          <cell r="T201">
            <v>-250985919</v>
          </cell>
          <cell r="U201">
            <v>-372844513</v>
          </cell>
          <cell r="V201">
            <v>0</v>
          </cell>
          <cell r="W201">
            <v>-372844513</v>
          </cell>
          <cell r="X201">
            <v>-247320816.37</v>
          </cell>
          <cell r="Y201">
            <v>0</v>
          </cell>
          <cell r="Z201">
            <v>-247320816.37</v>
          </cell>
          <cell r="AA201">
            <v>-36731407</v>
          </cell>
          <cell r="AB201">
            <v>0</v>
          </cell>
          <cell r="AC201">
            <v>-36731407</v>
          </cell>
          <cell r="AD201">
            <v>-14131422</v>
          </cell>
          <cell r="AE201">
            <v>0</v>
          </cell>
          <cell r="AF201">
            <v>-14131422</v>
          </cell>
          <cell r="AG201">
            <v>-32242905.59</v>
          </cell>
          <cell r="AH201">
            <v>0</v>
          </cell>
          <cell r="AI201">
            <v>-32242905.59</v>
          </cell>
          <cell r="AJ201">
            <v>-12315902.77299004</v>
          </cell>
          <cell r="AK201">
            <v>0</v>
          </cell>
          <cell r="AL201">
            <v>-12315902.77299004</v>
          </cell>
          <cell r="AM201">
            <v>-1312876461.77299</v>
          </cell>
          <cell r="AN201">
            <v>0</v>
          </cell>
        </row>
        <row r="202">
          <cell r="B202" t="str">
            <v>PL1</v>
          </cell>
          <cell r="C202" t="str">
            <v>-</v>
          </cell>
          <cell r="D202" t="str">
            <v>Piutang Promosi</v>
          </cell>
          <cell r="E202">
            <v>0</v>
          </cell>
          <cell r="F202">
            <v>0</v>
          </cell>
          <cell r="G202">
            <v>0</v>
          </cell>
          <cell r="H202">
            <v>0</v>
          </cell>
          <cell r="I202">
            <v>249307524</v>
          </cell>
          <cell r="J202">
            <v>0</v>
          </cell>
          <cell r="K202">
            <v>249307524</v>
          </cell>
          <cell r="L202">
            <v>160691097.02999997</v>
          </cell>
          <cell r="M202">
            <v>0</v>
          </cell>
          <cell r="N202">
            <v>160691097.02999997</v>
          </cell>
          <cell r="O202">
            <v>377581600.56999999</v>
          </cell>
          <cell r="P202">
            <v>0</v>
          </cell>
          <cell r="Q202">
            <v>377581600.56999999</v>
          </cell>
          <cell r="R202">
            <v>558923065</v>
          </cell>
          <cell r="S202">
            <v>0</v>
          </cell>
          <cell r="T202">
            <v>558923065</v>
          </cell>
          <cell r="U202">
            <v>0</v>
          </cell>
          <cell r="V202">
            <v>0</v>
          </cell>
          <cell r="W202">
            <v>0</v>
          </cell>
          <cell r="X202">
            <v>235485891.88000011</v>
          </cell>
          <cell r="Y202">
            <v>0</v>
          </cell>
          <cell r="Z202">
            <v>235485891.88000011</v>
          </cell>
          <cell r="AA202">
            <v>365413447</v>
          </cell>
          <cell r="AB202">
            <v>0</v>
          </cell>
          <cell r="AC202">
            <v>365413447</v>
          </cell>
          <cell r="AD202">
            <v>782727438.5</v>
          </cell>
          <cell r="AE202">
            <v>0</v>
          </cell>
          <cell r="AF202">
            <v>782727438.5</v>
          </cell>
          <cell r="AG202">
            <v>437859825.7899999</v>
          </cell>
          <cell r="AH202">
            <v>0</v>
          </cell>
          <cell r="AI202">
            <v>437859825.7899999</v>
          </cell>
          <cell r="AJ202">
            <v>198547417.16227967</v>
          </cell>
          <cell r="AK202">
            <v>0</v>
          </cell>
          <cell r="AL202">
            <v>198547417.16227967</v>
          </cell>
          <cell r="AM202">
            <v>3366537306.9322796</v>
          </cell>
          <cell r="AN202">
            <v>0</v>
          </cell>
        </row>
        <row r="203">
          <cell r="B203" t="str">
            <v>PL2</v>
          </cell>
          <cell r="C203" t="str">
            <v>-</v>
          </cell>
          <cell r="D203" t="str">
            <v>Piutang Karyawan</v>
          </cell>
          <cell r="E203">
            <v>0</v>
          </cell>
          <cell r="F203">
            <v>-50469129</v>
          </cell>
          <cell r="G203">
            <v>0</v>
          </cell>
          <cell r="H203">
            <v>-50469129</v>
          </cell>
          <cell r="I203">
            <v>925419</v>
          </cell>
          <cell r="J203">
            <v>0</v>
          </cell>
          <cell r="K203">
            <v>925419</v>
          </cell>
          <cell r="L203">
            <v>775358923</v>
          </cell>
          <cell r="M203">
            <v>0</v>
          </cell>
          <cell r="N203">
            <v>775358923</v>
          </cell>
          <cell r="O203">
            <v>158390157</v>
          </cell>
          <cell r="P203">
            <v>0</v>
          </cell>
          <cell r="Q203">
            <v>158390157</v>
          </cell>
          <cell r="R203">
            <v>964901463</v>
          </cell>
          <cell r="S203">
            <v>0</v>
          </cell>
          <cell r="T203">
            <v>964901463</v>
          </cell>
          <cell r="U203">
            <v>786308059</v>
          </cell>
          <cell r="V203">
            <v>0</v>
          </cell>
          <cell r="W203">
            <v>786308059</v>
          </cell>
          <cell r="X203">
            <v>57046571.400000006</v>
          </cell>
          <cell r="Y203">
            <v>0</v>
          </cell>
          <cell r="Z203">
            <v>57046571.400000006</v>
          </cell>
          <cell r="AA203">
            <v>158687852</v>
          </cell>
          <cell r="AB203">
            <v>0</v>
          </cell>
          <cell r="AC203">
            <v>158687852</v>
          </cell>
          <cell r="AD203">
            <v>125267641</v>
          </cell>
          <cell r="AE203">
            <v>0</v>
          </cell>
          <cell r="AF203">
            <v>125267641</v>
          </cell>
          <cell r="AG203">
            <v>40043789.149999984</v>
          </cell>
          <cell r="AH203">
            <v>0</v>
          </cell>
          <cell r="AI203">
            <v>40043789.149999984</v>
          </cell>
          <cell r="AJ203">
            <v>7886336</v>
          </cell>
          <cell r="AK203">
            <v>0</v>
          </cell>
          <cell r="AL203">
            <v>7886336</v>
          </cell>
          <cell r="AM203">
            <v>3024347081.5500002</v>
          </cell>
          <cell r="AN203">
            <v>0</v>
          </cell>
        </row>
        <row r="204">
          <cell r="B204" t="str">
            <v>PL3</v>
          </cell>
          <cell r="C204" t="str">
            <v>-</v>
          </cell>
          <cell r="D204" t="str">
            <v>Piutang Pihak Ketiga</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53250181</v>
          </cell>
          <cell r="V204">
            <v>0</v>
          </cell>
          <cell r="W204">
            <v>53250181</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53250181</v>
          </cell>
          <cell r="AN204">
            <v>0</v>
          </cell>
        </row>
        <row r="205">
          <cell r="B205" t="str">
            <v>PL4</v>
          </cell>
          <cell r="C205" t="str">
            <v>-</v>
          </cell>
          <cell r="D205" t="str">
            <v>Uang Muka  Kas Bon</v>
          </cell>
          <cell r="E205">
            <v>0</v>
          </cell>
          <cell r="F205">
            <v>127196737.44</v>
          </cell>
          <cell r="G205">
            <v>0</v>
          </cell>
          <cell r="H205">
            <v>127196737.44</v>
          </cell>
          <cell r="I205">
            <v>0</v>
          </cell>
          <cell r="J205">
            <v>0</v>
          </cell>
          <cell r="K205">
            <v>0</v>
          </cell>
          <cell r="L205">
            <v>10931609</v>
          </cell>
          <cell r="M205">
            <v>0</v>
          </cell>
          <cell r="N205">
            <v>10931609</v>
          </cell>
          <cell r="O205">
            <v>-1801497.98</v>
          </cell>
          <cell r="P205">
            <v>0</v>
          </cell>
          <cell r="Q205">
            <v>-1801497.98</v>
          </cell>
          <cell r="R205">
            <v>0</v>
          </cell>
          <cell r="S205">
            <v>0</v>
          </cell>
          <cell r="T205">
            <v>0</v>
          </cell>
          <cell r="U205">
            <v>183347715</v>
          </cell>
          <cell r="V205">
            <v>0</v>
          </cell>
          <cell r="W205">
            <v>183347715</v>
          </cell>
          <cell r="X205">
            <v>29420820</v>
          </cell>
          <cell r="Y205">
            <v>0</v>
          </cell>
          <cell r="Z205">
            <v>29420820</v>
          </cell>
          <cell r="AA205">
            <v>127198002</v>
          </cell>
          <cell r="AB205">
            <v>0</v>
          </cell>
          <cell r="AC205">
            <v>127198002</v>
          </cell>
          <cell r="AD205">
            <v>0</v>
          </cell>
          <cell r="AE205">
            <v>0</v>
          </cell>
          <cell r="AF205">
            <v>0</v>
          </cell>
          <cell r="AG205">
            <v>0</v>
          </cell>
          <cell r="AH205">
            <v>0</v>
          </cell>
          <cell r="AI205">
            <v>0</v>
          </cell>
          <cell r="AJ205">
            <v>0</v>
          </cell>
          <cell r="AK205">
            <v>0</v>
          </cell>
          <cell r="AL205">
            <v>0</v>
          </cell>
          <cell r="AM205">
            <v>476293385.45999998</v>
          </cell>
          <cell r="AN205">
            <v>0</v>
          </cell>
        </row>
        <row r="206">
          <cell r="B206" t="str">
            <v>PL5</v>
          </cell>
          <cell r="C206" t="str">
            <v>-</v>
          </cell>
          <cell r="D206" t="str">
            <v xml:space="preserve">Piutang Lain- lain </v>
          </cell>
          <cell r="E206">
            <v>0</v>
          </cell>
          <cell r="F206">
            <v>477816798.41000003</v>
          </cell>
          <cell r="G206">
            <v>0</v>
          </cell>
          <cell r="H206">
            <v>477816798.41000003</v>
          </cell>
          <cell r="I206">
            <v>0</v>
          </cell>
          <cell r="J206">
            <v>0</v>
          </cell>
          <cell r="K206">
            <v>0</v>
          </cell>
          <cell r="L206">
            <v>0</v>
          </cell>
          <cell r="M206">
            <v>0</v>
          </cell>
          <cell r="N206">
            <v>0</v>
          </cell>
          <cell r="O206">
            <v>14922600</v>
          </cell>
          <cell r="P206">
            <v>0</v>
          </cell>
          <cell r="Q206">
            <v>14922600</v>
          </cell>
          <cell r="R206">
            <v>0</v>
          </cell>
          <cell r="S206">
            <v>0</v>
          </cell>
          <cell r="T206">
            <v>0</v>
          </cell>
          <cell r="U206">
            <v>577425811</v>
          </cell>
          <cell r="V206">
            <v>0</v>
          </cell>
          <cell r="W206">
            <v>577425811</v>
          </cell>
          <cell r="X206">
            <v>0</v>
          </cell>
          <cell r="Y206">
            <v>0</v>
          </cell>
          <cell r="Z206">
            <v>0</v>
          </cell>
          <cell r="AA206">
            <v>0</v>
          </cell>
          <cell r="AB206">
            <v>0</v>
          </cell>
          <cell r="AC206">
            <v>0</v>
          </cell>
          <cell r="AD206">
            <v>0</v>
          </cell>
          <cell r="AE206">
            <v>0</v>
          </cell>
          <cell r="AF206">
            <v>0</v>
          </cell>
          <cell r="AG206">
            <v>33094079.32000003</v>
          </cell>
          <cell r="AH206">
            <v>0</v>
          </cell>
          <cell r="AI206">
            <v>33094079.32000003</v>
          </cell>
          <cell r="AJ206">
            <v>0</v>
          </cell>
          <cell r="AK206">
            <v>0</v>
          </cell>
          <cell r="AL206">
            <v>0</v>
          </cell>
          <cell r="AM206">
            <v>1103259288.73</v>
          </cell>
          <cell r="AN206">
            <v>0</v>
          </cell>
        </row>
        <row r="207">
          <cell r="B207" t="str">
            <v>PL6</v>
          </cell>
          <cell r="C207" t="str">
            <v>-</v>
          </cell>
          <cell r="D207" t="str">
            <v>Selisih Hutang Yang Msih Harus Dicari</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-153951033.5101395</v>
          </cell>
          <cell r="AK207">
            <v>0</v>
          </cell>
          <cell r="AL207">
            <v>-153951033.5101395</v>
          </cell>
          <cell r="AM207">
            <v>-153951033.5101395</v>
          </cell>
          <cell r="AN207">
            <v>0</v>
          </cell>
        </row>
        <row r="208">
          <cell r="B208" t="str">
            <v>PL7</v>
          </cell>
          <cell r="C208" t="str">
            <v>-</v>
          </cell>
          <cell r="D208" t="str">
            <v>Piutang Pabrik</v>
          </cell>
          <cell r="E208">
            <v>0</v>
          </cell>
          <cell r="F208">
            <v>0</v>
          </cell>
          <cell r="G208">
            <v>0</v>
          </cell>
          <cell r="H208">
            <v>0</v>
          </cell>
          <cell r="I208">
            <v>0</v>
          </cell>
          <cell r="J208">
            <v>0</v>
          </cell>
          <cell r="K208">
            <v>0</v>
          </cell>
          <cell r="L208">
            <v>0</v>
          </cell>
          <cell r="M208">
            <v>0</v>
          </cell>
          <cell r="N208">
            <v>0</v>
          </cell>
          <cell r="O208">
            <v>0</v>
          </cell>
          <cell r="P208">
            <v>0</v>
          </cell>
          <cell r="Q208">
            <v>0</v>
          </cell>
          <cell r="R208">
            <v>1428622983.21</v>
          </cell>
          <cell r="S208">
            <v>0</v>
          </cell>
          <cell r="T208">
            <v>1428622983.21</v>
          </cell>
          <cell r="U208">
            <v>0</v>
          </cell>
          <cell r="V208">
            <v>0</v>
          </cell>
          <cell r="W208">
            <v>0</v>
          </cell>
          <cell r="X208">
            <v>0</v>
          </cell>
          <cell r="Y208">
            <v>0</v>
          </cell>
          <cell r="Z208">
            <v>0</v>
          </cell>
          <cell r="AA208">
            <v>0</v>
          </cell>
          <cell r="AB208">
            <v>0</v>
          </cell>
          <cell r="AC208">
            <v>0</v>
          </cell>
          <cell r="AD208">
            <v>10154650</v>
          </cell>
          <cell r="AE208">
            <v>0</v>
          </cell>
          <cell r="AF208">
            <v>10154650</v>
          </cell>
          <cell r="AG208">
            <v>0</v>
          </cell>
          <cell r="AH208">
            <v>0</v>
          </cell>
          <cell r="AI208">
            <v>0</v>
          </cell>
          <cell r="AJ208">
            <v>0</v>
          </cell>
          <cell r="AK208">
            <v>0</v>
          </cell>
          <cell r="AL208">
            <v>0</v>
          </cell>
          <cell r="AM208">
            <v>1438777633.21</v>
          </cell>
          <cell r="AN208">
            <v>0</v>
          </cell>
        </row>
        <row r="209">
          <cell r="B209" t="str">
            <v>PL8</v>
          </cell>
          <cell r="C209" t="str">
            <v>-</v>
          </cell>
          <cell r="D209" t="str">
            <v>PIUTANG PT. DHARANA INTI BOGA ( MR. BEAN, MOUNT TEA)</v>
          </cell>
          <cell r="E209">
            <v>0</v>
          </cell>
          <cell r="F209">
            <v>0</v>
          </cell>
          <cell r="G209">
            <v>0</v>
          </cell>
          <cell r="H209">
            <v>0</v>
          </cell>
          <cell r="I209">
            <v>0</v>
          </cell>
          <cell r="J209">
            <v>0</v>
          </cell>
          <cell r="K209">
            <v>0</v>
          </cell>
          <cell r="L209">
            <v>127738111</v>
          </cell>
          <cell r="M209">
            <v>0</v>
          </cell>
          <cell r="N209">
            <v>127738111</v>
          </cell>
          <cell r="O209">
            <v>0</v>
          </cell>
          <cell r="P209">
            <v>0</v>
          </cell>
          <cell r="Q209">
            <v>0</v>
          </cell>
          <cell r="R209">
            <v>0</v>
          </cell>
          <cell r="S209">
            <v>0</v>
          </cell>
          <cell r="T209">
            <v>0</v>
          </cell>
          <cell r="U209">
            <v>0</v>
          </cell>
          <cell r="V209">
            <v>0</v>
          </cell>
          <cell r="W209">
            <v>0</v>
          </cell>
          <cell r="X209">
            <v>190100</v>
          </cell>
          <cell r="Y209">
            <v>0</v>
          </cell>
          <cell r="Z209">
            <v>190100</v>
          </cell>
          <cell r="AA209">
            <v>0</v>
          </cell>
          <cell r="AB209">
            <v>0</v>
          </cell>
          <cell r="AC209">
            <v>0</v>
          </cell>
          <cell r="AD209">
            <v>10479950</v>
          </cell>
          <cell r="AE209">
            <v>0</v>
          </cell>
          <cell r="AF209">
            <v>10479950</v>
          </cell>
          <cell r="AG209">
            <v>0</v>
          </cell>
          <cell r="AH209">
            <v>0</v>
          </cell>
          <cell r="AI209">
            <v>0</v>
          </cell>
          <cell r="AJ209">
            <v>0</v>
          </cell>
          <cell r="AK209">
            <v>0</v>
          </cell>
          <cell r="AL209">
            <v>0</v>
          </cell>
          <cell r="AM209">
            <v>138408161</v>
          </cell>
          <cell r="AN209">
            <v>0</v>
          </cell>
        </row>
        <row r="210">
          <cell r="B210" t="str">
            <v>PL9</v>
          </cell>
          <cell r="C210" t="str">
            <v>-</v>
          </cell>
          <cell r="D210" t="str">
            <v>PIUTANG PT. GARUDA FOOD PUTRA PUTRI JAYA GRESIK (WAFER)</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-7391326</v>
          </cell>
          <cell r="AE210">
            <v>0</v>
          </cell>
          <cell r="AF210">
            <v>-7391326</v>
          </cell>
          <cell r="AG210">
            <v>0</v>
          </cell>
          <cell r="AH210">
            <v>0</v>
          </cell>
          <cell r="AI210">
            <v>0</v>
          </cell>
          <cell r="AJ210">
            <v>1289362</v>
          </cell>
          <cell r="AK210">
            <v>0</v>
          </cell>
          <cell r="AL210">
            <v>1289362</v>
          </cell>
          <cell r="AM210">
            <v>-6101964</v>
          </cell>
          <cell r="AN210">
            <v>0</v>
          </cell>
        </row>
        <row r="211">
          <cell r="B211" t="str">
            <v>PL10</v>
          </cell>
          <cell r="C211" t="str">
            <v>-</v>
          </cell>
          <cell r="D211" t="str">
            <v>PIUTANG PT. GARUDA FOOD PUTRA PUTRI JAYA BUSDEV (NASI)</v>
          </cell>
          <cell r="E211">
            <v>0</v>
          </cell>
          <cell r="F211">
            <v>0</v>
          </cell>
          <cell r="G211">
            <v>0</v>
          </cell>
          <cell r="H211">
            <v>0</v>
          </cell>
          <cell r="I211">
            <v>0</v>
          </cell>
          <cell r="J211">
            <v>0</v>
          </cell>
          <cell r="K211">
            <v>0</v>
          </cell>
          <cell r="L211">
            <v>1480375</v>
          </cell>
          <cell r="M211">
            <v>0</v>
          </cell>
          <cell r="N211">
            <v>1480375</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322650</v>
          </cell>
          <cell r="AH211">
            <v>0</v>
          </cell>
          <cell r="AI211">
            <v>322650</v>
          </cell>
          <cell r="AJ211">
            <v>0</v>
          </cell>
          <cell r="AK211">
            <v>0</v>
          </cell>
          <cell r="AL211">
            <v>0</v>
          </cell>
          <cell r="AM211">
            <v>1803025</v>
          </cell>
          <cell r="AN211">
            <v>0</v>
          </cell>
        </row>
        <row r="212">
          <cell r="B212" t="str">
            <v>PL11</v>
          </cell>
          <cell r="C212" t="str">
            <v>-</v>
          </cell>
          <cell r="D212" t="str">
            <v>PIUTANG PT. GARUDA FOOD PUTRA PUTRI JAYA LAMPUNG (ATOM)</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-3165692</v>
          </cell>
          <cell r="AE212">
            <v>0</v>
          </cell>
          <cell r="AF212">
            <v>-3165692</v>
          </cell>
          <cell r="AG212">
            <v>0</v>
          </cell>
          <cell r="AH212">
            <v>0</v>
          </cell>
          <cell r="AI212">
            <v>0</v>
          </cell>
          <cell r="AJ212">
            <v>0</v>
          </cell>
          <cell r="AK212">
            <v>0</v>
          </cell>
          <cell r="AL212">
            <v>0</v>
          </cell>
          <cell r="AM212">
            <v>-3165692</v>
          </cell>
          <cell r="AN212">
            <v>0</v>
          </cell>
        </row>
        <row r="213">
          <cell r="B213" t="str">
            <v>PL12</v>
          </cell>
          <cell r="C213" t="str">
            <v>-</v>
          </cell>
          <cell r="D213" t="str">
            <v>PIUTANG PT. GARUDA FOOD PUTRA PUTRI JAYA PATI (ATOM)</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3817760</v>
          </cell>
          <cell r="V213">
            <v>0</v>
          </cell>
          <cell r="W213">
            <v>3817760</v>
          </cell>
          <cell r="X213">
            <v>0</v>
          </cell>
          <cell r="Y213">
            <v>0</v>
          </cell>
          <cell r="Z213">
            <v>0</v>
          </cell>
          <cell r="AA213">
            <v>0</v>
          </cell>
          <cell r="AB213">
            <v>0</v>
          </cell>
          <cell r="AC213">
            <v>0</v>
          </cell>
          <cell r="AD213">
            <v>147382612</v>
          </cell>
          <cell r="AE213">
            <v>0</v>
          </cell>
          <cell r="AF213">
            <v>147382612</v>
          </cell>
          <cell r="AG213">
            <v>0</v>
          </cell>
          <cell r="AH213">
            <v>0</v>
          </cell>
          <cell r="AI213">
            <v>0</v>
          </cell>
          <cell r="AJ213">
            <v>0</v>
          </cell>
          <cell r="AK213">
            <v>0</v>
          </cell>
          <cell r="AL213">
            <v>0</v>
          </cell>
          <cell r="AM213">
            <v>151200372</v>
          </cell>
          <cell r="AN213">
            <v>0</v>
          </cell>
        </row>
        <row r="214">
          <cell r="B214" t="str">
            <v>PL13</v>
          </cell>
          <cell r="C214" t="str">
            <v>-</v>
          </cell>
          <cell r="D214" t="str">
            <v>PIUTANG PT. GARUDA FOOD PUTRA PUTRI JAYA PATI  (GARING)</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row>
        <row r="215">
          <cell r="B215" t="str">
            <v>PL14</v>
          </cell>
          <cell r="C215" t="str">
            <v>-</v>
          </cell>
          <cell r="D215" t="str">
            <v>PIUTANG PT. GARUDA FOOD PUTRA PUTRI JAYA CIMAHI (KULIT)</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row>
        <row r="216">
          <cell r="B216" t="str">
            <v>PL15</v>
          </cell>
          <cell r="C216" t="str">
            <v>-</v>
          </cell>
          <cell r="D216" t="str">
            <v>PIUTANG PT. TRITEGUH MANUNGGAL SEJATI TANGERANG ( JELLY)</v>
          </cell>
          <cell r="E216">
            <v>0</v>
          </cell>
          <cell r="F216">
            <v>0</v>
          </cell>
          <cell r="G216">
            <v>0</v>
          </cell>
          <cell r="H216">
            <v>0</v>
          </cell>
          <cell r="I216">
            <v>0</v>
          </cell>
          <cell r="J216">
            <v>0</v>
          </cell>
          <cell r="K216">
            <v>0</v>
          </cell>
          <cell r="L216">
            <v>149191971</v>
          </cell>
          <cell r="M216">
            <v>0</v>
          </cell>
          <cell r="N216">
            <v>149191971</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149191971</v>
          </cell>
          <cell r="AN216">
            <v>0</v>
          </cell>
        </row>
        <row r="217">
          <cell r="B217" t="str">
            <v>PL16</v>
          </cell>
          <cell r="C217" t="str">
            <v>-</v>
          </cell>
          <cell r="D217" t="str">
            <v>PIUTANG PT. TRITEGUH MANUNGGAL SEJATI  CIKUPA (JELLY)</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row>
        <row r="218">
          <cell r="B218" t="str">
            <v>PL17</v>
          </cell>
          <cell r="C218" t="str">
            <v>-</v>
          </cell>
          <cell r="D218" t="str">
            <v>PIUTANG PT. TRITEGUH MANUNGGAL SEJATI SIDOARJO KLETEK ( JELLY)</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105626849</v>
          </cell>
          <cell r="AE218">
            <v>0</v>
          </cell>
          <cell r="AF218">
            <v>105626849</v>
          </cell>
          <cell r="AG218">
            <v>0</v>
          </cell>
          <cell r="AH218">
            <v>0</v>
          </cell>
          <cell r="AI218">
            <v>0</v>
          </cell>
          <cell r="AJ218">
            <v>0</v>
          </cell>
          <cell r="AK218">
            <v>0</v>
          </cell>
          <cell r="AL218">
            <v>0</v>
          </cell>
          <cell r="AM218">
            <v>105626849</v>
          </cell>
          <cell r="AN218">
            <v>0</v>
          </cell>
        </row>
        <row r="219">
          <cell r="B219" t="str">
            <v>No KD44</v>
          </cell>
          <cell r="C219">
            <v>0</v>
          </cell>
          <cell r="D219" t="str">
            <v>PIUTANG GROUP -  TRITEGUH MANUNGGAL SEJATI</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row>
        <row r="220">
          <cell r="B220" t="str">
            <v>No KD52</v>
          </cell>
          <cell r="C220">
            <v>0</v>
          </cell>
          <cell r="D220" t="str">
            <v>PIUTANG GROUP -  TUDUNG PUTRA PUTRI JAYA</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row>
        <row r="221">
          <cell r="B221" t="str">
            <v>No KD53</v>
          </cell>
          <cell r="C221">
            <v>0</v>
          </cell>
          <cell r="D221" t="str">
            <v>PIUTANG GROUP -  CORNINDO BOGA JAYA</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row>
        <row r="222">
          <cell r="B222" t="str">
            <v>No KD58</v>
          </cell>
          <cell r="C222">
            <v>0</v>
          </cell>
          <cell r="D222" t="str">
            <v>PIUTANG GROUP -  DAIRYLAND</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row>
        <row r="223">
          <cell r="B223" t="str">
            <v>No KD45</v>
          </cell>
          <cell r="C223">
            <v>0</v>
          </cell>
          <cell r="D223" t="str">
            <v>PIUTANG GROUP -  NIRMALA TIRTA AGUNG</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row>
        <row r="224">
          <cell r="B224" t="str">
            <v>PL18</v>
          </cell>
          <cell r="C224" t="str">
            <v>-</v>
          </cell>
          <cell r="D224" t="str">
            <v>PIUTANG CV. MANDIRI ( DETERJEN DIA )</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row>
        <row r="225">
          <cell r="B225" t="str">
            <v>PL19</v>
          </cell>
          <cell r="C225" t="str">
            <v>-</v>
          </cell>
          <cell r="D225" t="str">
            <v>PIUTANG PT. DAYA MUDA AGUNG ( BETADINE, VITEA )</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row>
        <row r="226">
          <cell r="B226" t="str">
            <v>PL20</v>
          </cell>
          <cell r="C226" t="str">
            <v>-</v>
          </cell>
          <cell r="D226" t="str">
            <v>PIUTANG PT. ENERGIZER INDONESIA ( BATTERY,ENERGIZER,EVEREDAY )</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53457946</v>
          </cell>
          <cell r="AE226">
            <v>0</v>
          </cell>
          <cell r="AF226">
            <v>53457946</v>
          </cell>
          <cell r="AG226">
            <v>0</v>
          </cell>
          <cell r="AH226">
            <v>0</v>
          </cell>
          <cell r="AI226">
            <v>0</v>
          </cell>
          <cell r="AJ226">
            <v>0</v>
          </cell>
          <cell r="AK226">
            <v>0</v>
          </cell>
          <cell r="AL226">
            <v>0</v>
          </cell>
          <cell r="AM226">
            <v>53457946</v>
          </cell>
          <cell r="AN226">
            <v>0</v>
          </cell>
        </row>
        <row r="227">
          <cell r="B227" t="str">
            <v>PL21</v>
          </cell>
          <cell r="C227" t="str">
            <v>-</v>
          </cell>
          <cell r="D227" t="str">
            <v>PIUTANG PT. GOLDEN OASE TIRTA ABADI ( ZHUKA, AQUA RASA )</v>
          </cell>
          <cell r="E227">
            <v>0</v>
          </cell>
          <cell r="F227">
            <v>0</v>
          </cell>
          <cell r="G227">
            <v>0</v>
          </cell>
          <cell r="H227">
            <v>0</v>
          </cell>
          <cell r="I227">
            <v>0</v>
          </cell>
          <cell r="J227">
            <v>0</v>
          </cell>
          <cell r="K227">
            <v>0</v>
          </cell>
          <cell r="L227">
            <v>1302862.3</v>
          </cell>
          <cell r="M227">
            <v>0</v>
          </cell>
          <cell r="N227">
            <v>1302862.3</v>
          </cell>
          <cell r="O227">
            <v>4426138</v>
          </cell>
          <cell r="P227">
            <v>0</v>
          </cell>
          <cell r="Q227">
            <v>4426138</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5729000.2999999998</v>
          </cell>
          <cell r="AN227">
            <v>0</v>
          </cell>
        </row>
        <row r="228">
          <cell r="B228" t="str">
            <v>PL22</v>
          </cell>
          <cell r="C228" t="str">
            <v>-</v>
          </cell>
          <cell r="D228" t="str">
            <v>PIUTANG PT. I TSUN FOOD INDONESIA ( DIAMIKU )</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12729930</v>
          </cell>
          <cell r="AE228">
            <v>0</v>
          </cell>
          <cell r="AF228">
            <v>12729930</v>
          </cell>
          <cell r="AG228">
            <v>0</v>
          </cell>
          <cell r="AH228">
            <v>0</v>
          </cell>
          <cell r="AI228">
            <v>0</v>
          </cell>
          <cell r="AJ228">
            <v>0</v>
          </cell>
          <cell r="AK228">
            <v>0</v>
          </cell>
          <cell r="AL228">
            <v>0</v>
          </cell>
          <cell r="AM228">
            <v>12729930</v>
          </cell>
          <cell r="AN228">
            <v>0</v>
          </cell>
        </row>
        <row r="229">
          <cell r="B229" t="str">
            <v>PL23</v>
          </cell>
          <cell r="C229" t="str">
            <v>-</v>
          </cell>
          <cell r="D229" t="str">
            <v>PIUTANG PT. INCASI RAYA ( MINYAK G. SARI MURNI)</v>
          </cell>
          <cell r="E229">
            <v>0</v>
          </cell>
          <cell r="F229">
            <v>0</v>
          </cell>
          <cell r="G229">
            <v>0</v>
          </cell>
          <cell r="H229">
            <v>0</v>
          </cell>
          <cell r="I229">
            <v>0</v>
          </cell>
          <cell r="J229">
            <v>0</v>
          </cell>
          <cell r="K229">
            <v>0</v>
          </cell>
          <cell r="L229">
            <v>5816134</v>
          </cell>
          <cell r="M229">
            <v>0</v>
          </cell>
          <cell r="N229">
            <v>5816134</v>
          </cell>
          <cell r="O229">
            <v>0</v>
          </cell>
          <cell r="P229">
            <v>0</v>
          </cell>
          <cell r="Q229">
            <v>0</v>
          </cell>
          <cell r="R229">
            <v>0</v>
          </cell>
          <cell r="S229">
            <v>0</v>
          </cell>
          <cell r="T229">
            <v>0</v>
          </cell>
          <cell r="U229">
            <v>0</v>
          </cell>
          <cell r="V229">
            <v>0</v>
          </cell>
          <cell r="W229">
            <v>0</v>
          </cell>
          <cell r="X229">
            <v>105792088</v>
          </cell>
          <cell r="Y229">
            <v>0</v>
          </cell>
          <cell r="Z229">
            <v>105792088</v>
          </cell>
          <cell r="AA229">
            <v>0</v>
          </cell>
          <cell r="AB229">
            <v>0</v>
          </cell>
          <cell r="AC229">
            <v>0</v>
          </cell>
          <cell r="AD229">
            <v>-134773367</v>
          </cell>
          <cell r="AE229">
            <v>0</v>
          </cell>
          <cell r="AF229">
            <v>-134773367</v>
          </cell>
          <cell r="AG229">
            <v>299934.13000000268</v>
          </cell>
          <cell r="AH229">
            <v>0</v>
          </cell>
          <cell r="AI229">
            <v>299934.13000000268</v>
          </cell>
          <cell r="AJ229">
            <v>0</v>
          </cell>
          <cell r="AK229">
            <v>0</v>
          </cell>
          <cell r="AL229">
            <v>0</v>
          </cell>
          <cell r="AM229">
            <v>-22865210.870000005</v>
          </cell>
          <cell r="AN229">
            <v>0</v>
          </cell>
        </row>
        <row r="230">
          <cell r="B230" t="str">
            <v>PL24</v>
          </cell>
          <cell r="C230" t="str">
            <v>-</v>
          </cell>
          <cell r="D230" t="str">
            <v>PIUTANG PT. INDOBISKUIT MANDIRI MAKMUR ( DUETO,TRENZ.COPENHAGEN,FAMILIA )</v>
          </cell>
          <cell r="E230">
            <v>0</v>
          </cell>
          <cell r="F230">
            <v>0</v>
          </cell>
          <cell r="G230">
            <v>0</v>
          </cell>
          <cell r="H230">
            <v>0</v>
          </cell>
          <cell r="I230">
            <v>130952808</v>
          </cell>
          <cell r="J230">
            <v>0</v>
          </cell>
          <cell r="K230">
            <v>130952808</v>
          </cell>
          <cell r="L230">
            <v>15503451.829999998</v>
          </cell>
          <cell r="M230">
            <v>0</v>
          </cell>
          <cell r="N230">
            <v>15503451.829999998</v>
          </cell>
          <cell r="O230">
            <v>27597382</v>
          </cell>
          <cell r="P230">
            <v>0</v>
          </cell>
          <cell r="Q230">
            <v>27597382</v>
          </cell>
          <cell r="R230">
            <v>0</v>
          </cell>
          <cell r="S230">
            <v>0</v>
          </cell>
          <cell r="T230">
            <v>0</v>
          </cell>
          <cell r="U230">
            <v>3750000</v>
          </cell>
          <cell r="V230">
            <v>0</v>
          </cell>
          <cell r="W230">
            <v>3750000</v>
          </cell>
          <cell r="X230">
            <v>1894648</v>
          </cell>
          <cell r="Y230">
            <v>0</v>
          </cell>
          <cell r="Z230">
            <v>1894648</v>
          </cell>
          <cell r="AA230">
            <v>0</v>
          </cell>
          <cell r="AB230">
            <v>0</v>
          </cell>
          <cell r="AC230">
            <v>0</v>
          </cell>
          <cell r="AD230">
            <v>-1251238964</v>
          </cell>
          <cell r="AE230">
            <v>0</v>
          </cell>
          <cell r="AF230">
            <v>-1251238964</v>
          </cell>
          <cell r="AG230">
            <v>74062795.840000004</v>
          </cell>
          <cell r="AH230">
            <v>0</v>
          </cell>
          <cell r="AI230">
            <v>74062795.840000004</v>
          </cell>
          <cell r="AJ230">
            <v>3109580</v>
          </cell>
          <cell r="AK230">
            <v>0</v>
          </cell>
          <cell r="AL230">
            <v>3109580</v>
          </cell>
          <cell r="AM230">
            <v>-994368298.33000016</v>
          </cell>
          <cell r="AN230">
            <v>0</v>
          </cell>
        </row>
        <row r="231">
          <cell r="B231" t="str">
            <v>PL25</v>
          </cell>
          <cell r="C231" t="str">
            <v>-</v>
          </cell>
          <cell r="D231" t="str">
            <v>PIUTANG PT. JAKARANATAMA ( GAGA )</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row>
        <row r="232">
          <cell r="B232" t="str">
            <v>PL26</v>
          </cell>
          <cell r="C232" t="str">
            <v>-</v>
          </cell>
          <cell r="D232" t="str">
            <v>PIUTANG PT. JICO AGUNG ( MSG INDORASA)</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9330419</v>
          </cell>
          <cell r="AE232">
            <v>0</v>
          </cell>
          <cell r="AF232">
            <v>9330419</v>
          </cell>
          <cell r="AG232">
            <v>0</v>
          </cell>
          <cell r="AH232">
            <v>0</v>
          </cell>
          <cell r="AI232">
            <v>0</v>
          </cell>
          <cell r="AJ232">
            <v>0</v>
          </cell>
          <cell r="AK232">
            <v>0</v>
          </cell>
          <cell r="AL232">
            <v>0</v>
          </cell>
          <cell r="AM232">
            <v>9330419</v>
          </cell>
          <cell r="AN232">
            <v>0</v>
          </cell>
        </row>
        <row r="233">
          <cell r="B233" t="str">
            <v>PL27</v>
          </cell>
          <cell r="C233" t="str">
            <v>-</v>
          </cell>
          <cell r="D233" t="str">
            <v>PIUTANG PT. JOHNSON &amp; JOHNSON IND. ( J&amp;J BABY CARE,CAREFREE,CLEAN &amp; CLEAR)</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447308</v>
          </cell>
          <cell r="V233">
            <v>0</v>
          </cell>
          <cell r="W233">
            <v>447308</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447308</v>
          </cell>
          <cell r="AN233">
            <v>0</v>
          </cell>
        </row>
        <row r="234">
          <cell r="B234" t="str">
            <v>PL28</v>
          </cell>
          <cell r="C234" t="str">
            <v>-</v>
          </cell>
          <cell r="D234" t="str">
            <v>PIUTANG PT. NESTLE INDONESIA ( MILKMAID)</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400000</v>
          </cell>
          <cell r="V234">
            <v>0</v>
          </cell>
          <cell r="W234">
            <v>400000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400000</v>
          </cell>
          <cell r="AN234">
            <v>0</v>
          </cell>
        </row>
        <row r="235">
          <cell r="B235" t="str">
            <v>No KD46</v>
          </cell>
          <cell r="C235">
            <v>0</v>
          </cell>
          <cell r="D235" t="str">
            <v>PIUTANG NON GROUP -  PT. NINE (NUTRI INTERGLOBALEXPRORINDO)</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row>
        <row r="236">
          <cell r="B236" t="str">
            <v>PL29</v>
          </cell>
          <cell r="C236" t="str">
            <v>-</v>
          </cell>
          <cell r="D236" t="str">
            <v>PIUTANG PT. NUTRIFOOD INDONESIA ( HORE )</v>
          </cell>
          <cell r="E236">
            <v>0</v>
          </cell>
          <cell r="F236">
            <v>0</v>
          </cell>
          <cell r="G236">
            <v>0</v>
          </cell>
          <cell r="H236">
            <v>0</v>
          </cell>
          <cell r="I236">
            <v>0</v>
          </cell>
          <cell r="J236">
            <v>0</v>
          </cell>
          <cell r="K236">
            <v>0</v>
          </cell>
          <cell r="L236">
            <v>620493</v>
          </cell>
          <cell r="M236">
            <v>0</v>
          </cell>
          <cell r="N236">
            <v>620493</v>
          </cell>
          <cell r="O236">
            <v>1913618</v>
          </cell>
          <cell r="P236">
            <v>0</v>
          </cell>
          <cell r="Q236">
            <v>1913618</v>
          </cell>
          <cell r="R236">
            <v>0</v>
          </cell>
          <cell r="S236">
            <v>0</v>
          </cell>
          <cell r="T236">
            <v>0</v>
          </cell>
          <cell r="U236">
            <v>0</v>
          </cell>
          <cell r="V236">
            <v>0</v>
          </cell>
          <cell r="W236">
            <v>0</v>
          </cell>
          <cell r="X236">
            <v>700000</v>
          </cell>
          <cell r="Y236">
            <v>0</v>
          </cell>
          <cell r="Z236">
            <v>700000</v>
          </cell>
          <cell r="AA236">
            <v>0</v>
          </cell>
          <cell r="AB236">
            <v>0</v>
          </cell>
          <cell r="AC236">
            <v>0</v>
          </cell>
          <cell r="AD236">
            <v>-654653343</v>
          </cell>
          <cell r="AE236">
            <v>0</v>
          </cell>
          <cell r="AF236">
            <v>-654653343</v>
          </cell>
          <cell r="AG236">
            <v>1242353843.1099992</v>
          </cell>
          <cell r="AH236">
            <v>0</v>
          </cell>
          <cell r="AI236">
            <v>1242353843.1099992</v>
          </cell>
          <cell r="AJ236">
            <v>82599165.439999998</v>
          </cell>
          <cell r="AK236">
            <v>0</v>
          </cell>
          <cell r="AL236">
            <v>82599165.439999998</v>
          </cell>
          <cell r="AM236">
            <v>673533776.54999924</v>
          </cell>
          <cell r="AN236">
            <v>0</v>
          </cell>
        </row>
        <row r="237">
          <cell r="B237" t="str">
            <v>PL30</v>
          </cell>
          <cell r="C237" t="str">
            <v>-</v>
          </cell>
          <cell r="D237" t="str">
            <v>PIUTANG PT. SARI HUSADA ( SGM BISKUIT)</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293400</v>
          </cell>
          <cell r="Y237">
            <v>0</v>
          </cell>
          <cell r="Z237">
            <v>293400</v>
          </cell>
          <cell r="AA237">
            <v>0</v>
          </cell>
          <cell r="AB237">
            <v>0</v>
          </cell>
          <cell r="AC237">
            <v>0</v>
          </cell>
          <cell r="AD237">
            <v>20460410</v>
          </cell>
          <cell r="AE237">
            <v>0</v>
          </cell>
          <cell r="AF237">
            <v>20460410</v>
          </cell>
          <cell r="AG237">
            <v>18990025.729999997</v>
          </cell>
          <cell r="AH237">
            <v>0</v>
          </cell>
          <cell r="AI237">
            <v>18990025.729999997</v>
          </cell>
          <cell r="AJ237">
            <v>5396991.0999999996</v>
          </cell>
          <cell r="AK237">
            <v>0</v>
          </cell>
          <cell r="AL237">
            <v>5396991.0999999996</v>
          </cell>
          <cell r="AM237">
            <v>45140826.829999998</v>
          </cell>
          <cell r="AN237">
            <v>0</v>
          </cell>
        </row>
        <row r="238">
          <cell r="B238" t="str">
            <v>PL31</v>
          </cell>
          <cell r="C238" t="str">
            <v>-</v>
          </cell>
          <cell r="D238" t="str">
            <v>PIUTANG PT. SENTOSA KARYA GEMILANG/SINDE (ENA'O,LASEGAR)</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156068356</v>
          </cell>
          <cell r="V238">
            <v>0</v>
          </cell>
          <cell r="W238">
            <v>156068356</v>
          </cell>
          <cell r="X238">
            <v>0</v>
          </cell>
          <cell r="Y238">
            <v>0</v>
          </cell>
          <cell r="Z238">
            <v>0</v>
          </cell>
          <cell r="AA238">
            <v>0</v>
          </cell>
          <cell r="AB238">
            <v>0</v>
          </cell>
          <cell r="AC238">
            <v>0</v>
          </cell>
          <cell r="AD238">
            <v>-92101824</v>
          </cell>
          <cell r="AE238">
            <v>0</v>
          </cell>
          <cell r="AF238">
            <v>-92101824</v>
          </cell>
          <cell r="AG238">
            <v>7.4505805969238281E-9</v>
          </cell>
          <cell r="AH238">
            <v>0</v>
          </cell>
          <cell r="AI238">
            <v>7.4505805969238281E-9</v>
          </cell>
          <cell r="AJ238">
            <v>0</v>
          </cell>
          <cell r="AK238">
            <v>0</v>
          </cell>
          <cell r="AL238">
            <v>0</v>
          </cell>
          <cell r="AM238">
            <v>63966532</v>
          </cell>
          <cell r="AN238">
            <v>0</v>
          </cell>
        </row>
        <row r="239">
          <cell r="B239" t="str">
            <v>PL32</v>
          </cell>
          <cell r="C239" t="str">
            <v>-</v>
          </cell>
          <cell r="D239" t="str">
            <v>PIUTANG PT. SPARINDO MUSTIKA (NOSY,PLACENTA,RDL)</v>
          </cell>
          <cell r="E239">
            <v>0</v>
          </cell>
          <cell r="F239">
            <v>0</v>
          </cell>
          <cell r="G239">
            <v>0</v>
          </cell>
          <cell r="H239">
            <v>0</v>
          </cell>
          <cell r="I239">
            <v>0</v>
          </cell>
          <cell r="J239">
            <v>0</v>
          </cell>
          <cell r="K239">
            <v>0</v>
          </cell>
          <cell r="L239">
            <v>2461414.36</v>
          </cell>
          <cell r="M239">
            <v>0</v>
          </cell>
          <cell r="N239">
            <v>2461414.36</v>
          </cell>
          <cell r="O239">
            <v>1370020</v>
          </cell>
          <cell r="P239">
            <v>0</v>
          </cell>
          <cell r="Q239">
            <v>1370020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3831434.36</v>
          </cell>
          <cell r="AN239">
            <v>0</v>
          </cell>
        </row>
        <row r="240">
          <cell r="B240" t="str">
            <v>PL33</v>
          </cell>
          <cell r="C240" t="str">
            <v>-</v>
          </cell>
          <cell r="D240" t="str">
            <v>PIUTANG PT. TANG MAS (FRUTANG)</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500000</v>
          </cell>
          <cell r="V240">
            <v>0</v>
          </cell>
          <cell r="W240">
            <v>500000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500000</v>
          </cell>
          <cell r="AN240">
            <v>0</v>
          </cell>
        </row>
        <row r="241">
          <cell r="B241" t="str">
            <v>PL34</v>
          </cell>
          <cell r="C241" t="str">
            <v>-</v>
          </cell>
          <cell r="D241" t="str">
            <v>PIUTANG PT. TIGA PILAR SEJAHTERA ( BIHUNKU )</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588919</v>
          </cell>
          <cell r="AE241">
            <v>0</v>
          </cell>
          <cell r="AF241">
            <v>588919</v>
          </cell>
          <cell r="AG241">
            <v>0</v>
          </cell>
          <cell r="AH241">
            <v>0</v>
          </cell>
          <cell r="AI241">
            <v>0</v>
          </cell>
          <cell r="AJ241">
            <v>0</v>
          </cell>
          <cell r="AK241">
            <v>0</v>
          </cell>
          <cell r="AL241">
            <v>0</v>
          </cell>
          <cell r="AM241">
            <v>588919</v>
          </cell>
          <cell r="AN241">
            <v>0</v>
          </cell>
        </row>
        <row r="242">
          <cell r="B242" t="str">
            <v>PL35</v>
          </cell>
          <cell r="C242" t="str">
            <v>-</v>
          </cell>
          <cell r="D242" t="str">
            <v>PIUTANG PT. TROPICANA MAS PHARMACEUTICAL ( OBH TROPICA )</v>
          </cell>
          <cell r="E242">
            <v>0</v>
          </cell>
          <cell r="F242">
            <v>0</v>
          </cell>
          <cell r="G242">
            <v>0</v>
          </cell>
          <cell r="H242">
            <v>0</v>
          </cell>
          <cell r="I242">
            <v>0</v>
          </cell>
          <cell r="J242">
            <v>0</v>
          </cell>
          <cell r="K242">
            <v>0</v>
          </cell>
          <cell r="L242">
            <v>4291852</v>
          </cell>
          <cell r="M242">
            <v>0</v>
          </cell>
          <cell r="N242">
            <v>4291852</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10315989</v>
          </cell>
          <cell r="AE242">
            <v>0</v>
          </cell>
          <cell r="AF242">
            <v>10315989</v>
          </cell>
          <cell r="AG242">
            <v>5278137.8</v>
          </cell>
          <cell r="AH242">
            <v>0</v>
          </cell>
          <cell r="AI242">
            <v>5278137.8</v>
          </cell>
          <cell r="AJ242">
            <v>0</v>
          </cell>
          <cell r="AK242">
            <v>0</v>
          </cell>
          <cell r="AL242">
            <v>0</v>
          </cell>
          <cell r="AM242">
            <v>19885978.800000001</v>
          </cell>
          <cell r="AN242">
            <v>0</v>
          </cell>
        </row>
        <row r="243">
          <cell r="B243" t="str">
            <v>PL36</v>
          </cell>
          <cell r="C243" t="str">
            <v>-</v>
          </cell>
          <cell r="D243" t="str">
            <v>PIUTANG PT. ULAM TIBA HALIM (ICE MINT, MARIMAS,MILKIMAS,MARITEA)</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row>
        <row r="244">
          <cell r="B244" t="str">
            <v>PL37</v>
          </cell>
          <cell r="C244" t="str">
            <v>-</v>
          </cell>
          <cell r="D244" t="str">
            <v>PIUTANG PT. WIGO DISTRIBUSI FARMASI ( SIMPLEX )</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row>
        <row r="245">
          <cell r="B245" t="str">
            <v>PL38</v>
          </cell>
          <cell r="C245" t="str">
            <v>-</v>
          </cell>
          <cell r="D245" t="str">
            <v>PIUTANG PT. AB FOOD &amp; BEVERAGES INDONESIA ( OVALTINE )</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row>
        <row r="246">
          <cell r="B246" t="str">
            <v>PL39</v>
          </cell>
          <cell r="C246" t="str">
            <v>-</v>
          </cell>
          <cell r="D246" t="str">
            <v>PIUTANG PT. HUDSON INDONESIA (MAMBO)</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row>
        <row r="247">
          <cell r="B247" t="str">
            <v>PL40</v>
          </cell>
          <cell r="C247" t="str">
            <v>-</v>
          </cell>
          <cell r="D247" t="str">
            <v>PIUTANG PT. EASTERN PEARL FLOUR MILL ( TEPUNG TERIGU )</v>
          </cell>
          <cell r="E247">
            <v>0</v>
          </cell>
          <cell r="F247">
            <v>0</v>
          </cell>
          <cell r="G247">
            <v>0</v>
          </cell>
          <cell r="H247">
            <v>0</v>
          </cell>
          <cell r="I247">
            <v>0</v>
          </cell>
          <cell r="J247">
            <v>0</v>
          </cell>
          <cell r="K247">
            <v>0</v>
          </cell>
          <cell r="L247">
            <v>0</v>
          </cell>
          <cell r="M247">
            <v>0</v>
          </cell>
          <cell r="N247">
            <v>0</v>
          </cell>
          <cell r="O247">
            <v>244241</v>
          </cell>
          <cell r="P247">
            <v>0</v>
          </cell>
          <cell r="Q247">
            <v>244241</v>
          </cell>
          <cell r="R247">
            <v>0</v>
          </cell>
          <cell r="S247">
            <v>0</v>
          </cell>
          <cell r="T247">
            <v>0</v>
          </cell>
          <cell r="U247">
            <v>208000</v>
          </cell>
          <cell r="V247">
            <v>0</v>
          </cell>
          <cell r="W247">
            <v>208000</v>
          </cell>
          <cell r="X247">
            <v>0</v>
          </cell>
          <cell r="Y247">
            <v>0</v>
          </cell>
          <cell r="Z247">
            <v>0</v>
          </cell>
          <cell r="AA247">
            <v>0</v>
          </cell>
          <cell r="AB247">
            <v>0</v>
          </cell>
          <cell r="AC247">
            <v>0</v>
          </cell>
          <cell r="AD247">
            <v>0</v>
          </cell>
          <cell r="AE247">
            <v>0</v>
          </cell>
          <cell r="AF247">
            <v>0</v>
          </cell>
          <cell r="AG247">
            <v>-179006861</v>
          </cell>
          <cell r="AH247">
            <v>0</v>
          </cell>
          <cell r="AI247">
            <v>-179006861</v>
          </cell>
          <cell r="AJ247">
            <v>0</v>
          </cell>
          <cell r="AK247">
            <v>0</v>
          </cell>
          <cell r="AL247">
            <v>0</v>
          </cell>
          <cell r="AM247">
            <v>-178554620</v>
          </cell>
          <cell r="AN247">
            <v>0</v>
          </cell>
        </row>
        <row r="248">
          <cell r="B248" t="str">
            <v>PL41</v>
          </cell>
          <cell r="C248" t="str">
            <v>-</v>
          </cell>
          <cell r="D248" t="str">
            <v>PIUTANG PT. URC</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64403318</v>
          </cell>
          <cell r="AE248">
            <v>0</v>
          </cell>
          <cell r="AF248">
            <v>64403318</v>
          </cell>
          <cell r="AG248">
            <v>0</v>
          </cell>
          <cell r="AH248">
            <v>0</v>
          </cell>
          <cell r="AI248">
            <v>0</v>
          </cell>
          <cell r="AJ248">
            <v>0</v>
          </cell>
          <cell r="AK248">
            <v>0</v>
          </cell>
          <cell r="AL248">
            <v>0</v>
          </cell>
          <cell r="AM248">
            <v>64403318</v>
          </cell>
          <cell r="AN248">
            <v>0</v>
          </cell>
        </row>
        <row r="249">
          <cell r="B249" t="str">
            <v>PL42</v>
          </cell>
          <cell r="C249" t="str">
            <v>-</v>
          </cell>
          <cell r="D249" t="str">
            <v>PIUTANG PT. PRESTASI FOOD INDONESIA</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35679669</v>
          </cell>
          <cell r="AE249">
            <v>0</v>
          </cell>
          <cell r="AF249">
            <v>35679669</v>
          </cell>
          <cell r="AG249">
            <v>0</v>
          </cell>
          <cell r="AH249">
            <v>0</v>
          </cell>
          <cell r="AI249">
            <v>0</v>
          </cell>
          <cell r="AJ249">
            <v>0</v>
          </cell>
          <cell r="AK249">
            <v>0</v>
          </cell>
          <cell r="AL249">
            <v>0</v>
          </cell>
          <cell r="AM249">
            <v>35679669</v>
          </cell>
          <cell r="AN249">
            <v>0</v>
          </cell>
        </row>
        <row r="250">
          <cell r="B250" t="str">
            <v>PL43</v>
          </cell>
          <cell r="C250" t="str">
            <v>-</v>
          </cell>
          <cell r="D250" t="str">
            <v>PIUTANG PT.ANUGERAH PHARMINDO LESTARI</v>
          </cell>
          <cell r="E250">
            <v>0</v>
          </cell>
          <cell r="F250">
            <v>0</v>
          </cell>
          <cell r="G250">
            <v>0</v>
          </cell>
          <cell r="H250">
            <v>0</v>
          </cell>
          <cell r="I250">
            <v>0</v>
          </cell>
          <cell r="J250">
            <v>0</v>
          </cell>
          <cell r="K250">
            <v>0</v>
          </cell>
          <cell r="L250">
            <v>0</v>
          </cell>
          <cell r="M250">
            <v>0</v>
          </cell>
          <cell r="N250">
            <v>0</v>
          </cell>
          <cell r="O250">
            <v>59441</v>
          </cell>
          <cell r="P250">
            <v>0</v>
          </cell>
          <cell r="Q250">
            <v>59441</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59441</v>
          </cell>
          <cell r="AN250">
            <v>0</v>
          </cell>
        </row>
        <row r="251">
          <cell r="B251" t="str">
            <v>PL44</v>
          </cell>
          <cell r="C251" t="str">
            <v>-</v>
          </cell>
          <cell r="D251" t="str">
            <v>PIUTANG PT. CARA SEHAT FARMA</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row>
        <row r="252">
          <cell r="B252" t="str">
            <v>PL45</v>
          </cell>
          <cell r="C252" t="str">
            <v>-</v>
          </cell>
          <cell r="D252" t="str">
            <v>HUTANG PT. MULYO RAHARDJO</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row>
        <row r="253">
          <cell r="B253" t="str">
            <v>PL46</v>
          </cell>
          <cell r="C253" t="str">
            <v>-</v>
          </cell>
          <cell r="D253" t="str">
            <v>PIUTANG PT. WIRA NIAGA LANGGENG</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row>
        <row r="254">
          <cell r="B254" t="str">
            <v>PL47</v>
          </cell>
          <cell r="C254">
            <v>0</v>
          </cell>
          <cell r="D254" t="str">
            <v>PIUTANG PT. GREENSPOT</v>
          </cell>
          <cell r="E254">
            <v>0</v>
          </cell>
          <cell r="F254">
            <v>-31425400</v>
          </cell>
          <cell r="G254">
            <v>0</v>
          </cell>
          <cell r="H254">
            <v>-31425400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13500000</v>
          </cell>
          <cell r="AE254">
            <v>0</v>
          </cell>
          <cell r="AF254">
            <v>13500000</v>
          </cell>
          <cell r="AG254">
            <v>0</v>
          </cell>
          <cell r="AH254">
            <v>0</v>
          </cell>
          <cell r="AI254">
            <v>0</v>
          </cell>
          <cell r="AJ254">
            <v>0</v>
          </cell>
          <cell r="AK254">
            <v>0</v>
          </cell>
          <cell r="AL254">
            <v>0</v>
          </cell>
          <cell r="AM254">
            <v>-17925400</v>
          </cell>
          <cell r="AN254">
            <v>0</v>
          </cell>
        </row>
        <row r="255">
          <cell r="B255" t="str">
            <v>PL75</v>
          </cell>
          <cell r="C255">
            <v>0</v>
          </cell>
          <cell r="D255" t="str">
            <v>PIUTANG PT. COCOMAS</v>
          </cell>
          <cell r="E255">
            <v>0</v>
          </cell>
          <cell r="F255">
            <v>0</v>
          </cell>
          <cell r="G255">
            <v>0</v>
          </cell>
          <cell r="H255">
            <v>0</v>
          </cell>
          <cell r="I255">
            <v>0</v>
          </cell>
          <cell r="J255">
            <v>0</v>
          </cell>
          <cell r="K255">
            <v>0</v>
          </cell>
          <cell r="L255">
            <v>0</v>
          </cell>
          <cell r="M255">
            <v>0</v>
          </cell>
          <cell r="N255">
            <v>0</v>
          </cell>
          <cell r="O255">
            <v>813989</v>
          </cell>
          <cell r="P255">
            <v>0</v>
          </cell>
          <cell r="Q255">
            <v>813989</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813989</v>
          </cell>
          <cell r="AN255">
            <v>0</v>
          </cell>
        </row>
        <row r="256">
          <cell r="B256" t="str">
            <v>PL48</v>
          </cell>
          <cell r="C256" t="str">
            <v>-</v>
          </cell>
          <cell r="D256" t="str">
            <v>Piutang R/K</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row>
        <row r="257">
          <cell r="B257" t="str">
            <v>No KD1</v>
          </cell>
          <cell r="C257">
            <v>0</v>
          </cell>
          <cell r="D257" t="str">
            <v>PIUTANG R/K - PUSAT (HO) / SUKSES</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row>
        <row r="258">
          <cell r="B258" t="str">
            <v>PL49</v>
          </cell>
          <cell r="C258" t="str">
            <v>-</v>
          </cell>
          <cell r="D258" t="str">
            <v>Piutang HO</v>
          </cell>
          <cell r="E258">
            <v>0</v>
          </cell>
          <cell r="F258">
            <v>0</v>
          </cell>
          <cell r="G258">
            <v>0</v>
          </cell>
          <cell r="H258">
            <v>0</v>
          </cell>
          <cell r="I258">
            <v>0</v>
          </cell>
          <cell r="J258">
            <v>0</v>
          </cell>
          <cell r="K258">
            <v>0</v>
          </cell>
          <cell r="L258">
            <v>-1583065996.2</v>
          </cell>
          <cell r="M258">
            <v>0</v>
          </cell>
          <cell r="N258">
            <v>-1583065996.2</v>
          </cell>
          <cell r="O258">
            <v>-91819972</v>
          </cell>
          <cell r="P258">
            <v>0</v>
          </cell>
          <cell r="Q258">
            <v>-91819972</v>
          </cell>
          <cell r="R258">
            <v>-1616106026.5113373</v>
          </cell>
          <cell r="S258">
            <v>0</v>
          </cell>
          <cell r="T258">
            <v>-1616106026.5113373</v>
          </cell>
          <cell r="U258">
            <v>2768623367.3348613</v>
          </cell>
          <cell r="V258">
            <v>0</v>
          </cell>
          <cell r="W258">
            <v>2768623367.3348613</v>
          </cell>
          <cell r="X258">
            <v>-3974375555.0868587</v>
          </cell>
          <cell r="Y258">
            <v>0</v>
          </cell>
          <cell r="Z258">
            <v>-3974375555.0868587</v>
          </cell>
          <cell r="AA258">
            <v>0</v>
          </cell>
          <cell r="AB258">
            <v>0</v>
          </cell>
          <cell r="AC258">
            <v>0</v>
          </cell>
          <cell r="AD258">
            <v>3316789362.7966652</v>
          </cell>
          <cell r="AE258">
            <v>0</v>
          </cell>
          <cell r="AF258">
            <v>3316789362.7966652</v>
          </cell>
          <cell r="AG258">
            <v>-119868702.33333334</v>
          </cell>
          <cell r="AH258">
            <v>0</v>
          </cell>
          <cell r="AI258">
            <v>-119868702.33333334</v>
          </cell>
          <cell r="AJ258">
            <v>1299823522</v>
          </cell>
          <cell r="AK258">
            <v>0</v>
          </cell>
          <cell r="AL258">
            <v>1299823522</v>
          </cell>
          <cell r="AM258">
            <v>-2.6226043701171875E-6</v>
          </cell>
          <cell r="AN258">
            <v>0</v>
          </cell>
        </row>
        <row r="259">
          <cell r="B259" t="str">
            <v>PL50</v>
          </cell>
          <cell r="C259" t="str">
            <v>-</v>
          </cell>
          <cell r="D259" t="str">
            <v>Piutang R/K SNS Jabar1</v>
          </cell>
          <cell r="E259">
            <v>0</v>
          </cell>
          <cell r="F259">
            <v>0</v>
          </cell>
          <cell r="G259">
            <v>0</v>
          </cell>
          <cell r="H259">
            <v>0</v>
          </cell>
          <cell r="I259">
            <v>-28103511</v>
          </cell>
          <cell r="J259">
            <v>0</v>
          </cell>
          <cell r="K259">
            <v>-28103511</v>
          </cell>
          <cell r="L259">
            <v>0</v>
          </cell>
          <cell r="M259">
            <v>0</v>
          </cell>
          <cell r="N259">
            <v>0</v>
          </cell>
          <cell r="O259">
            <v>15480000</v>
          </cell>
          <cell r="P259">
            <v>0</v>
          </cell>
          <cell r="Q259">
            <v>15480000</v>
          </cell>
          <cell r="R259">
            <v>0</v>
          </cell>
          <cell r="S259">
            <v>0</v>
          </cell>
          <cell r="T259">
            <v>0</v>
          </cell>
          <cell r="U259">
            <v>1147968807.0000038</v>
          </cell>
          <cell r="V259">
            <v>0</v>
          </cell>
          <cell r="W259">
            <v>1147968807.0000038</v>
          </cell>
          <cell r="X259">
            <v>-1568039600</v>
          </cell>
          <cell r="Y259">
            <v>0</v>
          </cell>
          <cell r="Z259">
            <v>-1568039600</v>
          </cell>
          <cell r="AA259">
            <v>0</v>
          </cell>
          <cell r="AB259">
            <v>0</v>
          </cell>
          <cell r="AC259">
            <v>0</v>
          </cell>
          <cell r="AD259">
            <v>432694304</v>
          </cell>
          <cell r="AE259">
            <v>0</v>
          </cell>
          <cell r="AF259">
            <v>432694304</v>
          </cell>
          <cell r="AG259">
            <v>0</v>
          </cell>
          <cell r="AH259">
            <v>0</v>
          </cell>
          <cell r="AI259">
            <v>0</v>
          </cell>
          <cell r="AJ259">
            <v>0</v>
          </cell>
          <cell r="AK259">
            <v>0</v>
          </cell>
          <cell r="AL259">
            <v>0</v>
          </cell>
          <cell r="AM259">
            <v>3.814697265625E-6</v>
          </cell>
          <cell r="AN259">
            <v>0</v>
          </cell>
        </row>
        <row r="260">
          <cell r="B260" t="str">
            <v>PL51</v>
          </cell>
          <cell r="C260" t="str">
            <v>-</v>
          </cell>
          <cell r="D260" t="str">
            <v>Piutang R/K SNS Jabar2</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row>
        <row r="261">
          <cell r="B261" t="str">
            <v>PL52</v>
          </cell>
          <cell r="C261" t="str">
            <v>-</v>
          </cell>
          <cell r="D261" t="str">
            <v>Piutang R/K SNS Jateng1</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row>
        <row r="262">
          <cell r="B262" t="str">
            <v>PL53</v>
          </cell>
          <cell r="C262" t="str">
            <v>-</v>
          </cell>
          <cell r="D262" t="str">
            <v>Piutang R/K SNS Jateng2</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row>
        <row r="263">
          <cell r="B263" t="str">
            <v>PL54</v>
          </cell>
          <cell r="C263" t="str">
            <v>-</v>
          </cell>
          <cell r="D263" t="str">
            <v>Piutang R/K SNS Jatim1</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0.3300018310546875</v>
          </cell>
          <cell r="AE263">
            <v>0</v>
          </cell>
          <cell r="AF263">
            <v>0.3300018310546875</v>
          </cell>
          <cell r="AG263">
            <v>2.384185791015625E-7</v>
          </cell>
          <cell r="AH263">
            <v>0</v>
          </cell>
          <cell r="AI263">
            <v>2.384185791015625E-7</v>
          </cell>
          <cell r="AJ263">
            <v>0</v>
          </cell>
          <cell r="AK263">
            <v>0</v>
          </cell>
          <cell r="AL263">
            <v>0</v>
          </cell>
          <cell r="AM263">
            <v>0.3300020694732666</v>
          </cell>
          <cell r="AN263">
            <v>0</v>
          </cell>
        </row>
        <row r="264">
          <cell r="B264" t="str">
            <v>PL55</v>
          </cell>
          <cell r="C264" t="str">
            <v>-</v>
          </cell>
          <cell r="D264" t="str">
            <v>Piutang R/K SNS Jatim2</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row>
        <row r="265">
          <cell r="B265" t="str">
            <v>PL56</v>
          </cell>
          <cell r="C265" t="str">
            <v>-</v>
          </cell>
          <cell r="D265" t="str">
            <v>Piutang R/K SNS Bali</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-3.7252902984619141E-9</v>
          </cell>
          <cell r="AH265">
            <v>0</v>
          </cell>
          <cell r="AI265">
            <v>-3.7252902984619141E-9</v>
          </cell>
          <cell r="AJ265">
            <v>0</v>
          </cell>
          <cell r="AK265">
            <v>0</v>
          </cell>
          <cell r="AL265">
            <v>0</v>
          </cell>
          <cell r="AM265">
            <v>-3.7252902984619141E-9</v>
          </cell>
          <cell r="AN265">
            <v>0</v>
          </cell>
        </row>
        <row r="266">
          <cell r="B266" t="str">
            <v>PL57</v>
          </cell>
          <cell r="C266" t="str">
            <v>-</v>
          </cell>
          <cell r="D266" t="str">
            <v>Piutang R/K SNS DKI</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row>
        <row r="267">
          <cell r="B267" t="str">
            <v>PL58</v>
          </cell>
          <cell r="C267" t="str">
            <v>-</v>
          </cell>
          <cell r="D267" t="str">
            <v>Piutang R/K SNS MM</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row>
        <row r="268">
          <cell r="B268" t="str">
            <v>PL59</v>
          </cell>
          <cell r="C268" t="str">
            <v>-</v>
          </cell>
          <cell r="D268" t="str">
            <v>Piutang R/K SNS Banten</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row>
        <row r="269">
          <cell r="B269" t="str">
            <v xml:space="preserve">NO KD </v>
          </cell>
          <cell r="C269">
            <v>0</v>
          </cell>
          <cell r="D269" t="str">
            <v>PIUTANG R/K - LOMBOK (Balnustra)</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row>
        <row r="270">
          <cell r="B270" t="str">
            <v>No KD34-A</v>
          </cell>
          <cell r="C270">
            <v>0</v>
          </cell>
          <cell r="D270" t="str">
            <v>PIUTANG R/K - MENADO (Sulawesi)</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row>
        <row r="271">
          <cell r="B271" t="str">
            <v xml:space="preserve">NO KD </v>
          </cell>
          <cell r="C271">
            <v>0</v>
          </cell>
          <cell r="D271" t="str">
            <v>PIUTANG R/K - MAKASAR (Sulawesi)</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row>
        <row r="272">
          <cell r="B272" t="str">
            <v xml:space="preserve">NO KD </v>
          </cell>
          <cell r="C272">
            <v>0</v>
          </cell>
          <cell r="D272" t="str">
            <v>PIUTANG R/K - PALU KENDARI (Sulawesi)</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row>
        <row r="273">
          <cell r="B273" t="str">
            <v xml:space="preserve">NO KD </v>
          </cell>
          <cell r="C273">
            <v>0</v>
          </cell>
          <cell r="D273" t="str">
            <v>PIUTANG R/K - MEDAN / SBU1 (Sumbagut1)</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row>
        <row r="274">
          <cell r="B274" t="str">
            <v>No KD34-C</v>
          </cell>
          <cell r="C274">
            <v>0</v>
          </cell>
          <cell r="D274" t="str">
            <v>PIUTANG R/K - BATAM (Sumbagut2)</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row>
        <row r="275">
          <cell r="B275" t="str">
            <v xml:space="preserve">NO KD </v>
          </cell>
          <cell r="C275">
            <v>0</v>
          </cell>
          <cell r="D275" t="str">
            <v>PIUTANG R/K - PADANG / SBU2 / SUMBAGTENG</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row>
        <row r="276">
          <cell r="B276" t="str">
            <v>NO KD x</v>
          </cell>
          <cell r="C276">
            <v>0</v>
          </cell>
          <cell r="D276" t="str">
            <v>PIUTANG R/K - PEKANBARU / SBU2 / SUMBAGTENG</v>
          </cell>
          <cell r="E276">
            <v>0</v>
          </cell>
          <cell r="F276">
            <v>-4947917</v>
          </cell>
          <cell r="G276">
            <v>0</v>
          </cell>
          <cell r="H276">
            <v>-4947917</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-4947917</v>
          </cell>
          <cell r="AN276">
            <v>0</v>
          </cell>
        </row>
        <row r="277">
          <cell r="B277" t="str">
            <v>No KD34-B</v>
          </cell>
          <cell r="C277">
            <v>0</v>
          </cell>
          <cell r="D277" t="str">
            <v>PIUTANG R/K - PALEMBANG / SBS1 / SUMBAGSEL</v>
          </cell>
          <cell r="E277">
            <v>0</v>
          </cell>
          <cell r="F277">
            <v>9375000.4444444403</v>
          </cell>
          <cell r="G277">
            <v>0</v>
          </cell>
          <cell r="H277">
            <v>9375000.4444444403</v>
          </cell>
          <cell r="I277">
            <v>0</v>
          </cell>
          <cell r="J277">
            <v>0</v>
          </cell>
          <cell r="K277">
            <v>0</v>
          </cell>
          <cell r="L277">
            <v>0</v>
          </cell>
          <cell r="M277">
            <v>0</v>
          </cell>
          <cell r="N277">
            <v>0</v>
          </cell>
          <cell r="O277">
            <v>0</v>
          </cell>
          <cell r="P277">
            <v>0</v>
          </cell>
          <cell r="Q277">
            <v>0</v>
          </cell>
          <cell r="R277">
            <v>0</v>
          </cell>
          <cell r="S277">
            <v>0</v>
          </cell>
          <cell r="T277">
            <v>0</v>
          </cell>
          <cell r="U277">
            <v>-76836298</v>
          </cell>
          <cell r="V277">
            <v>0</v>
          </cell>
          <cell r="W277">
            <v>-76836298</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-67461297.555555552</v>
          </cell>
          <cell r="AN277">
            <v>0</v>
          </cell>
        </row>
        <row r="278">
          <cell r="B278" t="str">
            <v xml:space="preserve">NO KD </v>
          </cell>
          <cell r="C278">
            <v>0</v>
          </cell>
          <cell r="D278" t="str">
            <v>PIUTANG R/K - JAMBI / SBS1 / SUMBAGSEL</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row>
        <row r="279">
          <cell r="B279" t="str">
            <v>No KD34-E</v>
          </cell>
          <cell r="C279">
            <v>0</v>
          </cell>
          <cell r="D279" t="str">
            <v>PIUTANG R/K - LAMPUNG / SBS2 / SUMBAGSEL</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-78972298</v>
          </cell>
          <cell r="V279">
            <v>0</v>
          </cell>
          <cell r="W279">
            <v>-78972298</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-78972298</v>
          </cell>
          <cell r="AN279">
            <v>0</v>
          </cell>
        </row>
        <row r="280">
          <cell r="B280" t="str">
            <v xml:space="preserve">NO KD </v>
          </cell>
          <cell r="C280">
            <v>0</v>
          </cell>
          <cell r="D280" t="str">
            <v>PIUTANG R/K - BENGKULU / SBS2 / SUMBAGSEL</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row>
        <row r="281">
          <cell r="B281" t="str">
            <v xml:space="preserve">NO KD </v>
          </cell>
          <cell r="C281">
            <v>0</v>
          </cell>
          <cell r="D281" t="str">
            <v>PIUTANG R/K - BABEL / SBS2 / SUMBAGSEL</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row>
        <row r="282">
          <cell r="B282" t="str">
            <v>No KD34-D</v>
          </cell>
          <cell r="C282">
            <v>0</v>
          </cell>
          <cell r="D282" t="str">
            <v>PIUTANG R/K - KALBAR (Kalimantan)</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row>
        <row r="283">
          <cell r="B283" t="str">
            <v xml:space="preserve">NO KD </v>
          </cell>
          <cell r="C283">
            <v>0</v>
          </cell>
          <cell r="D283" t="str">
            <v>PIUTANG R/K - KALTIM (Kalimantan)</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row>
        <row r="284">
          <cell r="B284" t="str">
            <v xml:space="preserve">NO KD </v>
          </cell>
          <cell r="C284">
            <v>0</v>
          </cell>
          <cell r="D284" t="str">
            <v>PIUTANG R/K - KALSELTENG (Kalimantan)</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row>
        <row r="285">
          <cell r="B285" t="str">
            <v>No KD33</v>
          </cell>
          <cell r="C285">
            <v>0</v>
          </cell>
          <cell r="D285" t="str">
            <v>PIUTANG R/K SPLIT - PUSAT (HO)</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row>
        <row r="286">
          <cell r="B286" t="str">
            <v>No KD34</v>
          </cell>
          <cell r="C286">
            <v>0</v>
          </cell>
          <cell r="D286" t="str">
            <v>PIUTANG R/K SPLIT - MM</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row>
        <row r="287">
          <cell r="B287" t="str">
            <v>No KD35</v>
          </cell>
          <cell r="C287">
            <v>0</v>
          </cell>
          <cell r="D287" t="str">
            <v>PIUTANG R/K SPLIT - DKI</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row>
        <row r="288">
          <cell r="B288" t="str">
            <v>No KD36</v>
          </cell>
          <cell r="C288">
            <v>0</v>
          </cell>
          <cell r="D288" t="str">
            <v>PIUTANG R/K SPLIT - BANTEN</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row>
        <row r="289">
          <cell r="B289" t="str">
            <v>No KD37</v>
          </cell>
          <cell r="C289">
            <v>0</v>
          </cell>
          <cell r="D289" t="str">
            <v>PIUTANG R/K SPLIT - JABAR1</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row>
        <row r="290">
          <cell r="B290" t="str">
            <v>No KD38</v>
          </cell>
          <cell r="C290">
            <v>0</v>
          </cell>
          <cell r="D290" t="str">
            <v>PIUTANG R/K SPLIT - JABAR2</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row>
        <row r="291">
          <cell r="B291" t="str">
            <v>No KD39</v>
          </cell>
          <cell r="C291">
            <v>0</v>
          </cell>
          <cell r="D291" t="str">
            <v>PIUTANG R/K SPLIT - JATENG1</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row>
        <row r="292">
          <cell r="B292" t="str">
            <v>No KD40</v>
          </cell>
          <cell r="C292">
            <v>0</v>
          </cell>
          <cell r="D292" t="str">
            <v>PIUTANG R/K SPLIT - JATENG2</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row>
        <row r="293">
          <cell r="B293" t="str">
            <v>No KD41</v>
          </cell>
          <cell r="C293">
            <v>0</v>
          </cell>
          <cell r="D293" t="str">
            <v>PIUTANG R/K SPLIT - JATIM1</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row>
        <row r="294">
          <cell r="B294" t="str">
            <v>No KD42</v>
          </cell>
          <cell r="C294">
            <v>0</v>
          </cell>
          <cell r="D294" t="str">
            <v>PIUTANG R/K SPLIT - JATIM2</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row>
        <row r="295">
          <cell r="B295" t="str">
            <v>No KD43</v>
          </cell>
          <cell r="C295">
            <v>0</v>
          </cell>
          <cell r="D295" t="str">
            <v>PIUTANG R/K SPLIT - BALI</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row>
        <row r="296">
          <cell r="B296" t="str">
            <v>PL60</v>
          </cell>
          <cell r="C296" t="str">
            <v>-</v>
          </cell>
          <cell r="D296" t="str">
            <v>Piutang Lain - lain</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row>
        <row r="297">
          <cell r="B297" t="str">
            <v>No KD51</v>
          </cell>
          <cell r="C297">
            <v>0</v>
          </cell>
          <cell r="D297" t="str">
            <v>PIUTANG GROUP -  JABEKBAN</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row>
        <row r="298">
          <cell r="B298" t="str">
            <v>PL61</v>
          </cell>
          <cell r="C298" t="str">
            <v>-</v>
          </cell>
          <cell r="D298" t="str">
            <v>Piutang SNS Medan</v>
          </cell>
          <cell r="E298">
            <v>0</v>
          </cell>
          <cell r="F298">
            <v>-5000000000</v>
          </cell>
          <cell r="G298">
            <v>0</v>
          </cell>
          <cell r="H298">
            <v>-5000000000</v>
          </cell>
          <cell r="I298">
            <v>60169693</v>
          </cell>
          <cell r="J298">
            <v>0</v>
          </cell>
          <cell r="K298">
            <v>60169693</v>
          </cell>
          <cell r="L298">
            <v>0</v>
          </cell>
          <cell r="M298">
            <v>0</v>
          </cell>
          <cell r="N298">
            <v>0</v>
          </cell>
          <cell r="O298">
            <v>0</v>
          </cell>
          <cell r="P298">
            <v>0</v>
          </cell>
          <cell r="Q298">
            <v>0</v>
          </cell>
          <cell r="R298">
            <v>1843000</v>
          </cell>
          <cell r="S298">
            <v>0</v>
          </cell>
          <cell r="T298">
            <v>1843000</v>
          </cell>
          <cell r="U298">
            <v>-27945728</v>
          </cell>
          <cell r="V298">
            <v>0</v>
          </cell>
          <cell r="W298">
            <v>-27945728</v>
          </cell>
          <cell r="X298">
            <v>0</v>
          </cell>
          <cell r="Y298">
            <v>0</v>
          </cell>
          <cell r="Z298">
            <v>0</v>
          </cell>
          <cell r="AA298">
            <v>0</v>
          </cell>
          <cell r="AB298">
            <v>0</v>
          </cell>
          <cell r="AC298">
            <v>0</v>
          </cell>
          <cell r="AD298">
            <v>789436</v>
          </cell>
          <cell r="AE298">
            <v>0</v>
          </cell>
          <cell r="AF298">
            <v>789436</v>
          </cell>
          <cell r="AG298">
            <v>0</v>
          </cell>
          <cell r="AH298">
            <v>0</v>
          </cell>
          <cell r="AI298">
            <v>0</v>
          </cell>
          <cell r="AJ298">
            <v>0</v>
          </cell>
          <cell r="AK298">
            <v>0</v>
          </cell>
          <cell r="AL298">
            <v>0</v>
          </cell>
          <cell r="AM298">
            <v>-4965143599</v>
          </cell>
          <cell r="AN298">
            <v>0</v>
          </cell>
        </row>
        <row r="299">
          <cell r="B299" t="str">
            <v>PL62</v>
          </cell>
          <cell r="C299" t="str">
            <v>-</v>
          </cell>
          <cell r="D299" t="str">
            <v>Piutang SNS Pekanbaru</v>
          </cell>
          <cell r="E299">
            <v>0</v>
          </cell>
          <cell r="F299">
            <v>738809687.25999999</v>
          </cell>
          <cell r="G299">
            <v>0</v>
          </cell>
          <cell r="H299">
            <v>738809687.25999999</v>
          </cell>
          <cell r="I299">
            <v>0</v>
          </cell>
          <cell r="J299">
            <v>0</v>
          </cell>
          <cell r="K299">
            <v>0</v>
          </cell>
          <cell r="L299">
            <v>0</v>
          </cell>
          <cell r="M299">
            <v>0</v>
          </cell>
          <cell r="N299">
            <v>0</v>
          </cell>
          <cell r="O299">
            <v>0</v>
          </cell>
          <cell r="P299">
            <v>0</v>
          </cell>
          <cell r="Q299">
            <v>0</v>
          </cell>
          <cell r="R299">
            <v>4624900</v>
          </cell>
          <cell r="S299">
            <v>0</v>
          </cell>
          <cell r="T299">
            <v>4624900</v>
          </cell>
          <cell r="U299">
            <v>-61400894</v>
          </cell>
          <cell r="V299">
            <v>0</v>
          </cell>
          <cell r="W299">
            <v>-61400894</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682033693.25999999</v>
          </cell>
          <cell r="AN299">
            <v>0</v>
          </cell>
        </row>
        <row r="300">
          <cell r="B300" t="str">
            <v>PL63</v>
          </cell>
          <cell r="C300" t="str">
            <v>-</v>
          </cell>
          <cell r="D300" t="str">
            <v>Piutang SNS Batam</v>
          </cell>
          <cell r="E300">
            <v>0</v>
          </cell>
          <cell r="F300">
            <v>-1500000000</v>
          </cell>
          <cell r="G300">
            <v>0</v>
          </cell>
          <cell r="H300">
            <v>-1500000000</v>
          </cell>
          <cell r="I300">
            <v>0</v>
          </cell>
          <cell r="J300">
            <v>0</v>
          </cell>
          <cell r="K300">
            <v>0</v>
          </cell>
          <cell r="L300">
            <v>0</v>
          </cell>
          <cell r="M300">
            <v>0</v>
          </cell>
          <cell r="N300">
            <v>0</v>
          </cell>
          <cell r="O300">
            <v>0</v>
          </cell>
          <cell r="P300">
            <v>0</v>
          </cell>
          <cell r="Q300">
            <v>0</v>
          </cell>
          <cell r="R300">
            <v>2493172</v>
          </cell>
          <cell r="S300">
            <v>0</v>
          </cell>
          <cell r="T300">
            <v>2493172</v>
          </cell>
          <cell r="U300">
            <v>9621584</v>
          </cell>
          <cell r="V300">
            <v>0</v>
          </cell>
          <cell r="W300">
            <v>9621584</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-1487885244</v>
          </cell>
          <cell r="AN300">
            <v>0</v>
          </cell>
        </row>
        <row r="301">
          <cell r="B301" t="str">
            <v>PL64</v>
          </cell>
          <cell r="C301" t="str">
            <v>-</v>
          </cell>
          <cell r="D301" t="str">
            <v>Piutang SNS Sumbagsel1 ( Pelembang &amp; Jambi )</v>
          </cell>
          <cell r="E301">
            <v>0</v>
          </cell>
          <cell r="F301">
            <v>-1000000000</v>
          </cell>
          <cell r="G301">
            <v>0</v>
          </cell>
          <cell r="H301">
            <v>-1000000000</v>
          </cell>
          <cell r="I301">
            <v>-13062728</v>
          </cell>
          <cell r="J301">
            <v>0</v>
          </cell>
          <cell r="K301">
            <v>-13062728</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-1013062728</v>
          </cell>
          <cell r="AN301">
            <v>0</v>
          </cell>
        </row>
        <row r="302">
          <cell r="B302" t="str">
            <v>PL65</v>
          </cell>
          <cell r="C302" t="str">
            <v>-</v>
          </cell>
          <cell r="D302" t="str">
            <v>Piutang SNS Sumbagsel2 ( Bengkulu, Lampung, Babel)</v>
          </cell>
          <cell r="E302">
            <v>0</v>
          </cell>
          <cell r="F302">
            <v>-1000000000</v>
          </cell>
          <cell r="G302">
            <v>0</v>
          </cell>
          <cell r="H302">
            <v>-1000000000</v>
          </cell>
          <cell r="I302">
            <v>62557576</v>
          </cell>
          <cell r="J302">
            <v>0</v>
          </cell>
          <cell r="K302">
            <v>62557576</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2</v>
          </cell>
          <cell r="AH302">
            <v>0</v>
          </cell>
          <cell r="AI302">
            <v>2</v>
          </cell>
          <cell r="AJ302">
            <v>2</v>
          </cell>
          <cell r="AK302">
            <v>0</v>
          </cell>
          <cell r="AL302">
            <v>2</v>
          </cell>
          <cell r="AM302">
            <v>-937442420</v>
          </cell>
          <cell r="AN302">
            <v>0</v>
          </cell>
        </row>
        <row r="303">
          <cell r="B303" t="str">
            <v>PL66</v>
          </cell>
          <cell r="C303" t="str">
            <v>-</v>
          </cell>
          <cell r="D303" t="str">
            <v>Piutang SNS Lombok</v>
          </cell>
          <cell r="E303">
            <v>0</v>
          </cell>
          <cell r="F303">
            <v>-1000000000</v>
          </cell>
          <cell r="G303">
            <v>0</v>
          </cell>
          <cell r="H303">
            <v>-1000000000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169716347</v>
          </cell>
          <cell r="AE303">
            <v>0</v>
          </cell>
          <cell r="AF303">
            <v>169716347</v>
          </cell>
          <cell r="AG303">
            <v>0</v>
          </cell>
          <cell r="AH303">
            <v>0</v>
          </cell>
          <cell r="AI303">
            <v>0</v>
          </cell>
          <cell r="AJ303">
            <v>0</v>
          </cell>
          <cell r="AK303">
            <v>0</v>
          </cell>
          <cell r="AL303">
            <v>0</v>
          </cell>
          <cell r="AM303">
            <v>-830283653</v>
          </cell>
          <cell r="AN303">
            <v>0</v>
          </cell>
        </row>
        <row r="304">
          <cell r="B304" t="str">
            <v>PL67</v>
          </cell>
          <cell r="C304" t="str">
            <v>-</v>
          </cell>
          <cell r="D304" t="str">
            <v>Piutang SNS Kalbar</v>
          </cell>
          <cell r="E304">
            <v>0</v>
          </cell>
          <cell r="F304">
            <v>-57971516</v>
          </cell>
          <cell r="G304">
            <v>0</v>
          </cell>
          <cell r="H304">
            <v>-57971516</v>
          </cell>
          <cell r="I304">
            <v>0</v>
          </cell>
          <cell r="J304">
            <v>0</v>
          </cell>
          <cell r="K304">
            <v>0</v>
          </cell>
          <cell r="L304">
            <v>0</v>
          </cell>
          <cell r="M304">
            <v>0</v>
          </cell>
          <cell r="N304">
            <v>0</v>
          </cell>
          <cell r="O304">
            <v>0</v>
          </cell>
          <cell r="P304">
            <v>0</v>
          </cell>
          <cell r="Q304">
            <v>0</v>
          </cell>
          <cell r="R304">
            <v>0</v>
          </cell>
          <cell r="S304">
            <v>0</v>
          </cell>
          <cell r="T304">
            <v>0</v>
          </cell>
          <cell r="U304">
            <v>22037698</v>
          </cell>
          <cell r="V304">
            <v>0</v>
          </cell>
          <cell r="W304">
            <v>22037698</v>
          </cell>
          <cell r="X304">
            <v>0</v>
          </cell>
          <cell r="Y304">
            <v>0</v>
          </cell>
          <cell r="Z304">
            <v>0</v>
          </cell>
          <cell r="AA304">
            <v>0</v>
          </cell>
          <cell r="AB304">
            <v>0</v>
          </cell>
          <cell r="AC304">
            <v>0</v>
          </cell>
          <cell r="AD304">
            <v>-51973500</v>
          </cell>
          <cell r="AE304">
            <v>0</v>
          </cell>
          <cell r="AF304">
            <v>-51973500</v>
          </cell>
          <cell r="AG304">
            <v>0</v>
          </cell>
          <cell r="AH304">
            <v>0</v>
          </cell>
          <cell r="AI304">
            <v>0</v>
          </cell>
          <cell r="AJ304">
            <v>0</v>
          </cell>
          <cell r="AK304">
            <v>0</v>
          </cell>
          <cell r="AL304">
            <v>0</v>
          </cell>
          <cell r="AM304">
            <v>-87907318</v>
          </cell>
          <cell r="AN304">
            <v>0</v>
          </cell>
        </row>
        <row r="305">
          <cell r="B305" t="str">
            <v>PL68</v>
          </cell>
          <cell r="C305" t="str">
            <v>-</v>
          </cell>
          <cell r="D305" t="str">
            <v>Piutang SNS Kaltim</v>
          </cell>
          <cell r="E305">
            <v>0</v>
          </cell>
          <cell r="F305">
            <v>-2000000000</v>
          </cell>
          <cell r="G305">
            <v>0</v>
          </cell>
          <cell r="H305">
            <v>-2000000000</v>
          </cell>
          <cell r="I305">
            <v>-7010809</v>
          </cell>
          <cell r="J305">
            <v>0</v>
          </cell>
          <cell r="K305">
            <v>-7010809</v>
          </cell>
          <cell r="L305">
            <v>0</v>
          </cell>
          <cell r="M305">
            <v>0</v>
          </cell>
          <cell r="N305">
            <v>0</v>
          </cell>
          <cell r="O305">
            <v>0</v>
          </cell>
          <cell r="P305">
            <v>0</v>
          </cell>
          <cell r="Q305">
            <v>0</v>
          </cell>
          <cell r="R305">
            <v>0</v>
          </cell>
          <cell r="S305">
            <v>0</v>
          </cell>
          <cell r="T305">
            <v>0</v>
          </cell>
          <cell r="U305">
            <v>23954318</v>
          </cell>
          <cell r="V305">
            <v>0</v>
          </cell>
          <cell r="W305">
            <v>23954318</v>
          </cell>
          <cell r="X305">
            <v>0</v>
          </cell>
          <cell r="Y305">
            <v>0</v>
          </cell>
          <cell r="Z305">
            <v>0</v>
          </cell>
          <cell r="AA305">
            <v>0</v>
          </cell>
          <cell r="AB305">
            <v>0</v>
          </cell>
          <cell r="AC305">
            <v>0</v>
          </cell>
          <cell r="AD305">
            <v>61710415</v>
          </cell>
          <cell r="AE305">
            <v>0</v>
          </cell>
          <cell r="AF305">
            <v>61710415</v>
          </cell>
          <cell r="AG305">
            <v>0</v>
          </cell>
          <cell r="AH305">
            <v>0</v>
          </cell>
          <cell r="AI305">
            <v>0</v>
          </cell>
          <cell r="AJ305">
            <v>0</v>
          </cell>
          <cell r="AK305">
            <v>0</v>
          </cell>
          <cell r="AL305">
            <v>0</v>
          </cell>
          <cell r="AM305">
            <v>-1921346076</v>
          </cell>
          <cell r="AN305">
            <v>0</v>
          </cell>
        </row>
        <row r="306">
          <cell r="B306" t="str">
            <v>PL69</v>
          </cell>
          <cell r="C306" t="str">
            <v>-</v>
          </cell>
          <cell r="D306" t="str">
            <v>Piutang SNS Kalselteng</v>
          </cell>
          <cell r="E306">
            <v>0</v>
          </cell>
          <cell r="F306">
            <v>-2000000000</v>
          </cell>
          <cell r="G306">
            <v>0</v>
          </cell>
          <cell r="H306">
            <v>-2000000000</v>
          </cell>
          <cell r="I306">
            <v>-15828000</v>
          </cell>
          <cell r="J306">
            <v>0</v>
          </cell>
          <cell r="K306">
            <v>-15828000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51774998</v>
          </cell>
          <cell r="AE306">
            <v>0</v>
          </cell>
          <cell r="AF306">
            <v>51774998</v>
          </cell>
          <cell r="AG306">
            <v>3</v>
          </cell>
          <cell r="AH306">
            <v>0</v>
          </cell>
          <cell r="AI306">
            <v>3</v>
          </cell>
          <cell r="AJ306">
            <v>3</v>
          </cell>
          <cell r="AK306">
            <v>0</v>
          </cell>
          <cell r="AL306">
            <v>3</v>
          </cell>
          <cell r="AM306">
            <v>-1964052996</v>
          </cell>
          <cell r="AN306">
            <v>0</v>
          </cell>
        </row>
        <row r="307">
          <cell r="B307" t="str">
            <v>PL70</v>
          </cell>
          <cell r="C307" t="str">
            <v>-</v>
          </cell>
          <cell r="D307" t="str">
            <v>Piutang SNS Makasar</v>
          </cell>
          <cell r="E307">
            <v>0</v>
          </cell>
          <cell r="F307">
            <v>51754723</v>
          </cell>
          <cell r="G307">
            <v>0</v>
          </cell>
          <cell r="H307">
            <v>51754723</v>
          </cell>
          <cell r="I307">
            <v>0</v>
          </cell>
          <cell r="J307">
            <v>0</v>
          </cell>
          <cell r="K307">
            <v>0</v>
          </cell>
          <cell r="L307">
            <v>0</v>
          </cell>
          <cell r="M307">
            <v>0</v>
          </cell>
          <cell r="N307">
            <v>0</v>
          </cell>
          <cell r="O307">
            <v>0</v>
          </cell>
          <cell r="P307">
            <v>0</v>
          </cell>
          <cell r="Q307">
            <v>0</v>
          </cell>
          <cell r="R307">
            <v>0</v>
          </cell>
          <cell r="S307">
            <v>0</v>
          </cell>
          <cell r="T307">
            <v>0</v>
          </cell>
          <cell r="U307">
            <v>61722254</v>
          </cell>
          <cell r="V307">
            <v>0</v>
          </cell>
          <cell r="W307">
            <v>61722254</v>
          </cell>
          <cell r="X307">
            <v>163000</v>
          </cell>
          <cell r="Y307">
            <v>0</v>
          </cell>
          <cell r="Z307">
            <v>163000</v>
          </cell>
          <cell r="AA307">
            <v>0</v>
          </cell>
          <cell r="AB307">
            <v>0</v>
          </cell>
          <cell r="AC307">
            <v>0</v>
          </cell>
          <cell r="AD307">
            <v>144679344</v>
          </cell>
          <cell r="AE307">
            <v>0</v>
          </cell>
          <cell r="AF307">
            <v>144679344</v>
          </cell>
          <cell r="AG307">
            <v>0</v>
          </cell>
          <cell r="AH307">
            <v>0</v>
          </cell>
          <cell r="AI307">
            <v>0</v>
          </cell>
          <cell r="AJ307">
            <v>0</v>
          </cell>
          <cell r="AK307">
            <v>0</v>
          </cell>
          <cell r="AL307">
            <v>0</v>
          </cell>
          <cell r="AM307">
            <v>258319321</v>
          </cell>
          <cell r="AN307">
            <v>0</v>
          </cell>
        </row>
        <row r="308">
          <cell r="B308" t="str">
            <v>PL71</v>
          </cell>
          <cell r="C308" t="str">
            <v>-</v>
          </cell>
          <cell r="D308" t="str">
            <v>Piutang SNS Manado</v>
          </cell>
          <cell r="E308">
            <v>0</v>
          </cell>
          <cell r="F308">
            <v>-255495485</v>
          </cell>
          <cell r="G308">
            <v>0</v>
          </cell>
          <cell r="H308">
            <v>-255495485</v>
          </cell>
          <cell r="I308">
            <v>1152425</v>
          </cell>
          <cell r="J308">
            <v>0</v>
          </cell>
          <cell r="K308">
            <v>1152425</v>
          </cell>
          <cell r="L308">
            <v>0</v>
          </cell>
          <cell r="M308">
            <v>0</v>
          </cell>
          <cell r="N308">
            <v>0</v>
          </cell>
          <cell r="O308">
            <v>0</v>
          </cell>
          <cell r="P308">
            <v>0</v>
          </cell>
          <cell r="Q308">
            <v>0</v>
          </cell>
          <cell r="R308">
            <v>2144000</v>
          </cell>
          <cell r="S308">
            <v>0</v>
          </cell>
          <cell r="T308">
            <v>2144000</v>
          </cell>
          <cell r="U308">
            <v>35052968</v>
          </cell>
          <cell r="V308">
            <v>0</v>
          </cell>
          <cell r="W308">
            <v>35052968</v>
          </cell>
          <cell r="X308">
            <v>0</v>
          </cell>
          <cell r="Y308">
            <v>0</v>
          </cell>
          <cell r="Z308">
            <v>0</v>
          </cell>
          <cell r="AA308">
            <v>0</v>
          </cell>
          <cell r="AB308">
            <v>0</v>
          </cell>
          <cell r="AC308">
            <v>0</v>
          </cell>
          <cell r="AD308">
            <v>53745612</v>
          </cell>
          <cell r="AE308">
            <v>0</v>
          </cell>
          <cell r="AF308">
            <v>53745612</v>
          </cell>
          <cell r="AG308">
            <v>0</v>
          </cell>
          <cell r="AH308">
            <v>0</v>
          </cell>
          <cell r="AI308">
            <v>0</v>
          </cell>
          <cell r="AJ308">
            <v>0</v>
          </cell>
          <cell r="AK308">
            <v>0</v>
          </cell>
          <cell r="AL308">
            <v>0</v>
          </cell>
          <cell r="AM308">
            <v>-163400480</v>
          </cell>
          <cell r="AN308">
            <v>0</v>
          </cell>
        </row>
        <row r="309">
          <cell r="B309" t="str">
            <v>PL72</v>
          </cell>
          <cell r="C309" t="str">
            <v>-</v>
          </cell>
          <cell r="D309" t="str">
            <v>Piutang  Bintaro</v>
          </cell>
          <cell r="E309">
            <v>0</v>
          </cell>
          <cell r="F309">
            <v>13410167</v>
          </cell>
          <cell r="G309">
            <v>0</v>
          </cell>
          <cell r="H309">
            <v>13410167</v>
          </cell>
          <cell r="I309">
            <v>0</v>
          </cell>
          <cell r="J309">
            <v>0</v>
          </cell>
          <cell r="K309">
            <v>0</v>
          </cell>
          <cell r="L309">
            <v>0</v>
          </cell>
          <cell r="M309">
            <v>0</v>
          </cell>
          <cell r="N309">
            <v>0</v>
          </cell>
          <cell r="O309">
            <v>0</v>
          </cell>
          <cell r="P309">
            <v>0</v>
          </cell>
          <cell r="Q309">
            <v>0</v>
          </cell>
          <cell r="R309">
            <v>0</v>
          </cell>
          <cell r="S309">
            <v>0</v>
          </cell>
          <cell r="T309">
            <v>0</v>
          </cell>
          <cell r="U309">
            <v>818226860</v>
          </cell>
          <cell r="V309">
            <v>0</v>
          </cell>
          <cell r="W309">
            <v>818226860</v>
          </cell>
          <cell r="X309">
            <v>2719635</v>
          </cell>
          <cell r="Y309">
            <v>0</v>
          </cell>
          <cell r="Z309">
            <v>2719635</v>
          </cell>
          <cell r="AA309">
            <v>0</v>
          </cell>
          <cell r="AB309">
            <v>0</v>
          </cell>
          <cell r="AC309">
            <v>0</v>
          </cell>
          <cell r="AD309">
            <v>24426137</v>
          </cell>
          <cell r="AE309">
            <v>0</v>
          </cell>
          <cell r="AF309">
            <v>24426137</v>
          </cell>
          <cell r="AG309">
            <v>0</v>
          </cell>
          <cell r="AH309">
            <v>0</v>
          </cell>
          <cell r="AI309">
            <v>0</v>
          </cell>
          <cell r="AJ309">
            <v>0</v>
          </cell>
          <cell r="AK309">
            <v>0</v>
          </cell>
          <cell r="AL309">
            <v>0</v>
          </cell>
          <cell r="AM309">
            <v>858782799</v>
          </cell>
          <cell r="AN309">
            <v>0</v>
          </cell>
        </row>
        <row r="310">
          <cell r="B310" t="str">
            <v>PL73</v>
          </cell>
          <cell r="C310" t="str">
            <v>-</v>
          </cell>
          <cell r="D310" t="str">
            <v>Piutang  Sukses</v>
          </cell>
          <cell r="E310">
            <v>0</v>
          </cell>
          <cell r="F310">
            <v>-4035443090</v>
          </cell>
          <cell r="G310">
            <v>0</v>
          </cell>
          <cell r="H310">
            <v>-4035443090</v>
          </cell>
          <cell r="I310">
            <v>0</v>
          </cell>
          <cell r="J310">
            <v>0</v>
          </cell>
          <cell r="K310">
            <v>0</v>
          </cell>
          <cell r="L310">
            <v>0</v>
          </cell>
          <cell r="M310">
            <v>0</v>
          </cell>
          <cell r="N310">
            <v>0</v>
          </cell>
          <cell r="O310">
            <v>0</v>
          </cell>
          <cell r="P310">
            <v>0</v>
          </cell>
          <cell r="Q310">
            <v>0</v>
          </cell>
          <cell r="R310">
            <v>-574414204.40567994</v>
          </cell>
          <cell r="S310">
            <v>0</v>
          </cell>
          <cell r="T310">
            <v>-574414204.40567994</v>
          </cell>
          <cell r="U310">
            <v>0</v>
          </cell>
          <cell r="V310">
            <v>0</v>
          </cell>
          <cell r="W310">
            <v>0</v>
          </cell>
          <cell r="X310">
            <v>0</v>
          </cell>
          <cell r="Y310">
            <v>0</v>
          </cell>
          <cell r="Z310">
            <v>0</v>
          </cell>
          <cell r="AA310">
            <v>-259668765.00999999</v>
          </cell>
          <cell r="AB310">
            <v>0</v>
          </cell>
          <cell r="AC310">
            <v>-259668765.00999999</v>
          </cell>
          <cell r="AD310">
            <v>0</v>
          </cell>
          <cell r="AE310">
            <v>0</v>
          </cell>
          <cell r="AF310">
            <v>0</v>
          </cell>
          <cell r="AG310">
            <v>0</v>
          </cell>
          <cell r="AH310">
            <v>0</v>
          </cell>
          <cell r="AI310">
            <v>0</v>
          </cell>
          <cell r="AJ310">
            <v>-94360231.837178305</v>
          </cell>
          <cell r="AK310">
            <v>0</v>
          </cell>
          <cell r="AL310">
            <v>-94360231.837178305</v>
          </cell>
          <cell r="AM310">
            <v>-4963886291.2528582</v>
          </cell>
          <cell r="AN310">
            <v>0</v>
          </cell>
        </row>
        <row r="311">
          <cell r="B311" t="str">
            <v>PL74</v>
          </cell>
          <cell r="C311" t="str">
            <v>-</v>
          </cell>
          <cell r="D311" t="str">
            <v>R/K Antar Depo</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497930356</v>
          </cell>
          <cell r="V311">
            <v>0</v>
          </cell>
          <cell r="W311">
            <v>497930356</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497930356</v>
          </cell>
          <cell r="AN311">
            <v>0</v>
          </cell>
        </row>
        <row r="312">
          <cell r="B312" t="str">
            <v>PL75A</v>
          </cell>
          <cell r="C312">
            <v>0</v>
          </cell>
          <cell r="D312" t="str">
            <v>PIUTANG PT. COCOMAS</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row>
        <row r="313">
          <cell r="B313" t="str">
            <v>PL76</v>
          </cell>
          <cell r="C313">
            <v>0</v>
          </cell>
          <cell r="D313" t="str">
            <v>Piutang SNS Padang</v>
          </cell>
          <cell r="E313">
            <v>0</v>
          </cell>
          <cell r="F313">
            <v>-2000000000</v>
          </cell>
          <cell r="G313">
            <v>0</v>
          </cell>
          <cell r="H313">
            <v>-2000000000</v>
          </cell>
          <cell r="I313">
            <v>0</v>
          </cell>
          <cell r="J313">
            <v>0</v>
          </cell>
          <cell r="K313">
            <v>0</v>
          </cell>
          <cell r="L313">
            <v>0</v>
          </cell>
          <cell r="M313">
            <v>0</v>
          </cell>
          <cell r="N313">
            <v>0</v>
          </cell>
          <cell r="O313">
            <v>0</v>
          </cell>
          <cell r="P313">
            <v>0</v>
          </cell>
          <cell r="Q313">
            <v>0</v>
          </cell>
          <cell r="R313">
            <v>0</v>
          </cell>
          <cell r="S313">
            <v>0</v>
          </cell>
          <cell r="T313">
            <v>0</v>
          </cell>
          <cell r="U313">
            <v>60212</v>
          </cell>
          <cell r="V313">
            <v>0</v>
          </cell>
          <cell r="W313">
            <v>60212</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-1999939788</v>
          </cell>
          <cell r="AN313">
            <v>0</v>
          </cell>
        </row>
        <row r="314">
          <cell r="B314" t="str">
            <v>PL77</v>
          </cell>
          <cell r="C314">
            <v>0</v>
          </cell>
          <cell r="D314" t="str">
            <v>Piutang SNS Palembang</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114738924</v>
          </cell>
          <cell r="V314">
            <v>0</v>
          </cell>
          <cell r="W314">
            <v>114738924</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114738924</v>
          </cell>
          <cell r="AN314">
            <v>0</v>
          </cell>
        </row>
        <row r="315">
          <cell r="B315" t="str">
            <v>PL78</v>
          </cell>
          <cell r="C315">
            <v>0</v>
          </cell>
          <cell r="D315" t="str">
            <v>Piutang SNS Bengkulu</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14500</v>
          </cell>
          <cell r="V315">
            <v>0</v>
          </cell>
          <cell r="W315">
            <v>14500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14500</v>
          </cell>
          <cell r="AN315">
            <v>0</v>
          </cell>
        </row>
        <row r="316">
          <cell r="B316" t="str">
            <v>PL79</v>
          </cell>
          <cell r="C316">
            <v>0</v>
          </cell>
          <cell r="D316" t="str">
            <v>Piutang SNS Jambi</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1666000</v>
          </cell>
          <cell r="V316">
            <v>0</v>
          </cell>
          <cell r="W316">
            <v>1666000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1666000</v>
          </cell>
          <cell r="AN316">
            <v>0</v>
          </cell>
        </row>
        <row r="317">
          <cell r="B317" t="str">
            <v>PL80</v>
          </cell>
          <cell r="C317">
            <v>0</v>
          </cell>
          <cell r="D317" t="str">
            <v xml:space="preserve">Piutang SNS Lampung </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254732153</v>
          </cell>
          <cell r="V317">
            <v>0</v>
          </cell>
          <cell r="W317">
            <v>254732153</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254732153</v>
          </cell>
          <cell r="AN317">
            <v>0</v>
          </cell>
        </row>
        <row r="318">
          <cell r="B318" t="str">
            <v>PL81</v>
          </cell>
          <cell r="C318">
            <v>0</v>
          </cell>
          <cell r="D318" t="str">
            <v>Piutang SNS Babel</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18500</v>
          </cell>
          <cell r="V318">
            <v>0</v>
          </cell>
          <cell r="W318">
            <v>18500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18500</v>
          </cell>
          <cell r="AN318">
            <v>0</v>
          </cell>
        </row>
        <row r="319">
          <cell r="B319" t="str">
            <v>PL82</v>
          </cell>
          <cell r="C319">
            <v>0</v>
          </cell>
          <cell r="D319" t="str">
            <v>Piutang SNS Kalteng</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33378688</v>
          </cell>
          <cell r="V319">
            <v>0</v>
          </cell>
          <cell r="W319">
            <v>33378688</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33378688</v>
          </cell>
          <cell r="AN319">
            <v>0</v>
          </cell>
        </row>
        <row r="320">
          <cell r="B320" t="str">
            <v>PL83</v>
          </cell>
          <cell r="C320">
            <v>0</v>
          </cell>
          <cell r="D320" t="str">
            <v>Piutang SNS Palu Kendari</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2301000</v>
          </cell>
          <cell r="V320">
            <v>0</v>
          </cell>
          <cell r="W320">
            <v>2301000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2301000</v>
          </cell>
          <cell r="AN320">
            <v>0</v>
          </cell>
        </row>
        <row r="321">
          <cell r="B321" t="str">
            <v>In1</v>
          </cell>
          <cell r="C321" t="str">
            <v>-</v>
          </cell>
          <cell r="D321" t="str">
            <v>Persediaan Barang Dagangan</v>
          </cell>
          <cell r="E321">
            <v>0</v>
          </cell>
          <cell r="F321">
            <v>-2.0000457763671875E-2</v>
          </cell>
          <cell r="G321">
            <v>0</v>
          </cell>
          <cell r="H321">
            <v>-2.0000457763671875E-2</v>
          </cell>
          <cell r="I321">
            <v>2263422502</v>
          </cell>
          <cell r="J321">
            <v>0</v>
          </cell>
          <cell r="K321">
            <v>2263422502</v>
          </cell>
          <cell r="L321">
            <v>4725177805.7000008</v>
          </cell>
          <cell r="M321">
            <v>0</v>
          </cell>
          <cell r="N321">
            <v>4725177805.7000008</v>
          </cell>
          <cell r="O321">
            <v>2597209077.6500001</v>
          </cell>
          <cell r="P321">
            <v>0</v>
          </cell>
          <cell r="Q321">
            <v>2597209077.6500001</v>
          </cell>
          <cell r="R321">
            <v>6359097102</v>
          </cell>
          <cell r="S321">
            <v>0</v>
          </cell>
          <cell r="T321">
            <v>6359097102</v>
          </cell>
          <cell r="U321">
            <v>2341963038</v>
          </cell>
          <cell r="V321">
            <v>0</v>
          </cell>
          <cell r="W321">
            <v>2341963038</v>
          </cell>
          <cell r="X321">
            <v>6761064945.6000004</v>
          </cell>
          <cell r="Y321">
            <v>0</v>
          </cell>
          <cell r="Z321">
            <v>6761064945.6000004</v>
          </cell>
          <cell r="AA321">
            <v>6074082721.8723335</v>
          </cell>
          <cell r="AB321">
            <v>0</v>
          </cell>
          <cell r="AC321">
            <v>6074082721.8723335</v>
          </cell>
          <cell r="AD321">
            <v>6842118379.9128065</v>
          </cell>
          <cell r="AE321">
            <v>0</v>
          </cell>
          <cell r="AF321">
            <v>6842118379.9128065</v>
          </cell>
          <cell r="AG321">
            <v>5333477923.4170561</v>
          </cell>
          <cell r="AH321">
            <v>0</v>
          </cell>
          <cell r="AI321">
            <v>5333477923.4170561</v>
          </cell>
          <cell r="AJ321">
            <v>1584459550.1653352</v>
          </cell>
          <cell r="AK321">
            <v>0</v>
          </cell>
          <cell r="AL321">
            <v>1584459550.1653352</v>
          </cell>
          <cell r="AM321">
            <v>44882073046.297531</v>
          </cell>
          <cell r="AN321">
            <v>0</v>
          </cell>
        </row>
        <row r="322">
          <cell r="B322" t="str">
            <v>In2</v>
          </cell>
          <cell r="C322" t="str">
            <v>-</v>
          </cell>
          <cell r="D322" t="str">
            <v>Persediaan Barang Dalam Perjalanan</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0.36000000312924385</v>
          </cell>
          <cell r="AH322">
            <v>0</v>
          </cell>
          <cell r="AI322">
            <v>0.36000000312924385</v>
          </cell>
          <cell r="AJ322">
            <v>0</v>
          </cell>
          <cell r="AK322">
            <v>0</v>
          </cell>
          <cell r="AL322">
            <v>0</v>
          </cell>
          <cell r="AM322">
            <v>0.36000000312924385</v>
          </cell>
          <cell r="AN322">
            <v>0</v>
          </cell>
        </row>
        <row r="323">
          <cell r="B323" t="str">
            <v>In3</v>
          </cell>
          <cell r="C323" t="str">
            <v>-</v>
          </cell>
          <cell r="D323" t="str">
            <v>Persediaan Barang BS</v>
          </cell>
          <cell r="E323">
            <v>0</v>
          </cell>
          <cell r="F323">
            <v>0</v>
          </cell>
          <cell r="G323">
            <v>0</v>
          </cell>
          <cell r="H323">
            <v>0</v>
          </cell>
          <cell r="I323">
            <v>861992</v>
          </cell>
          <cell r="J323">
            <v>0</v>
          </cell>
          <cell r="K323">
            <v>861992</v>
          </cell>
          <cell r="L323">
            <v>240322578.46000001</v>
          </cell>
          <cell r="M323">
            <v>0</v>
          </cell>
          <cell r="N323">
            <v>240322578.46000001</v>
          </cell>
          <cell r="O323">
            <v>37840266.990000002</v>
          </cell>
          <cell r="P323">
            <v>0</v>
          </cell>
          <cell r="Q323">
            <v>37840266.990000002</v>
          </cell>
          <cell r="R323">
            <v>219208093</v>
          </cell>
          <cell r="S323">
            <v>0</v>
          </cell>
          <cell r="T323">
            <v>219208093</v>
          </cell>
          <cell r="U323">
            <v>0</v>
          </cell>
          <cell r="V323">
            <v>0</v>
          </cell>
          <cell r="W323">
            <v>0</v>
          </cell>
          <cell r="X323">
            <v>96107119.099999994</v>
          </cell>
          <cell r="Y323">
            <v>0</v>
          </cell>
          <cell r="Z323">
            <v>96107119.099999994</v>
          </cell>
          <cell r="AA323">
            <v>74494196.735850841</v>
          </cell>
          <cell r="AB323">
            <v>0</v>
          </cell>
          <cell r="AC323">
            <v>74494196.735850841</v>
          </cell>
          <cell r="AD323">
            <v>0</v>
          </cell>
          <cell r="AE323">
            <v>0</v>
          </cell>
          <cell r="AF323">
            <v>0</v>
          </cell>
          <cell r="AG323">
            <v>95217304.23933959</v>
          </cell>
          <cell r="AH323">
            <v>0</v>
          </cell>
          <cell r="AI323">
            <v>95217304.23933959</v>
          </cell>
          <cell r="AJ323">
            <v>136782865.70321748</v>
          </cell>
          <cell r="AK323">
            <v>0</v>
          </cell>
          <cell r="AL323">
            <v>136782865.70321748</v>
          </cell>
          <cell r="AM323">
            <v>900834416.22840798</v>
          </cell>
          <cell r="AN323">
            <v>0</v>
          </cell>
        </row>
        <row r="324">
          <cell r="B324" t="str">
            <v>In4</v>
          </cell>
          <cell r="C324" t="str">
            <v>-</v>
          </cell>
          <cell r="D324" t="str">
            <v>Persediaan Barang BS Dalam Perjalanan</v>
          </cell>
          <cell r="E324">
            <v>0</v>
          </cell>
          <cell r="F324">
            <v>0</v>
          </cell>
          <cell r="G324">
            <v>0</v>
          </cell>
          <cell r="H324">
            <v>0</v>
          </cell>
          <cell r="I324">
            <v>69296222</v>
          </cell>
          <cell r="J324">
            <v>0</v>
          </cell>
          <cell r="K324">
            <v>69296222</v>
          </cell>
          <cell r="L324">
            <v>0</v>
          </cell>
          <cell r="M324">
            <v>0</v>
          </cell>
          <cell r="N324">
            <v>0</v>
          </cell>
          <cell r="O324">
            <v>0</v>
          </cell>
          <cell r="P324">
            <v>0</v>
          </cell>
          <cell r="Q324">
            <v>0</v>
          </cell>
          <cell r="R324">
            <v>0</v>
          </cell>
          <cell r="S324">
            <v>0</v>
          </cell>
          <cell r="T324">
            <v>0</v>
          </cell>
          <cell r="U324">
            <v>-445539000</v>
          </cell>
          <cell r="V324">
            <v>0</v>
          </cell>
          <cell r="W324">
            <v>-445539000</v>
          </cell>
          <cell r="X324">
            <v>2329512450.1300001</v>
          </cell>
          <cell r="Y324">
            <v>0</v>
          </cell>
          <cell r="Z324">
            <v>2329512450.1300001</v>
          </cell>
          <cell r="AA324">
            <v>0</v>
          </cell>
          <cell r="AB324">
            <v>0</v>
          </cell>
          <cell r="AC324">
            <v>0</v>
          </cell>
          <cell r="AD324">
            <v>0</v>
          </cell>
          <cell r="AE324">
            <v>0</v>
          </cell>
          <cell r="AF324">
            <v>0</v>
          </cell>
          <cell r="AG324">
            <v>0</v>
          </cell>
          <cell r="AH324">
            <v>0</v>
          </cell>
          <cell r="AI324">
            <v>0</v>
          </cell>
          <cell r="AJ324">
            <v>0</v>
          </cell>
          <cell r="AK324">
            <v>0</v>
          </cell>
          <cell r="AL324">
            <v>0</v>
          </cell>
          <cell r="AM324">
            <v>1953269672.1300001</v>
          </cell>
          <cell r="AN324">
            <v>0</v>
          </cell>
        </row>
        <row r="325">
          <cell r="B325" t="str">
            <v>In5</v>
          </cell>
          <cell r="C325" t="str">
            <v>-</v>
          </cell>
          <cell r="D325" t="str">
            <v>Persediaan barang Bonus</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row>
        <row r="326">
          <cell r="B326" t="str">
            <v>In6</v>
          </cell>
          <cell r="C326">
            <v>0</v>
          </cell>
          <cell r="D326" t="str">
            <v>Selisih PersediaanYang Masih Harus Dicari</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row>
        <row r="327">
          <cell r="B327" t="str">
            <v>In7</v>
          </cell>
          <cell r="C327" t="str">
            <v>-</v>
          </cell>
          <cell r="D327" t="str">
            <v>Persediaan Spare Parts Bengkel</v>
          </cell>
          <cell r="E327">
            <v>0</v>
          </cell>
          <cell r="F327">
            <v>0</v>
          </cell>
          <cell r="G327">
            <v>0</v>
          </cell>
          <cell r="H327">
            <v>0</v>
          </cell>
          <cell r="I327">
            <v>0</v>
          </cell>
          <cell r="J327">
            <v>0</v>
          </cell>
          <cell r="K327">
            <v>0</v>
          </cell>
          <cell r="L327">
            <v>0</v>
          </cell>
          <cell r="M327">
            <v>0</v>
          </cell>
          <cell r="N327">
            <v>0</v>
          </cell>
          <cell r="O327">
            <v>1218750</v>
          </cell>
          <cell r="P327">
            <v>0</v>
          </cell>
          <cell r="Q327">
            <v>1218750</v>
          </cell>
          <cell r="R327">
            <v>5050650</v>
          </cell>
          <cell r="S327">
            <v>0</v>
          </cell>
          <cell r="T327">
            <v>5050650</v>
          </cell>
          <cell r="U327">
            <v>188603512</v>
          </cell>
          <cell r="V327">
            <v>0</v>
          </cell>
          <cell r="W327">
            <v>188603512</v>
          </cell>
          <cell r="X327">
            <v>0</v>
          </cell>
          <cell r="Y327">
            <v>0</v>
          </cell>
          <cell r="Z327">
            <v>0</v>
          </cell>
          <cell r="AA327">
            <v>0</v>
          </cell>
          <cell r="AB327">
            <v>0</v>
          </cell>
          <cell r="AC327">
            <v>0</v>
          </cell>
          <cell r="AD327">
            <v>1486165</v>
          </cell>
          <cell r="AE327">
            <v>0</v>
          </cell>
          <cell r="AF327">
            <v>1486165</v>
          </cell>
          <cell r="AG327">
            <v>0</v>
          </cell>
          <cell r="AH327">
            <v>0</v>
          </cell>
          <cell r="AI327">
            <v>0</v>
          </cell>
          <cell r="AJ327">
            <v>0</v>
          </cell>
          <cell r="AK327">
            <v>0</v>
          </cell>
          <cell r="AL327">
            <v>0</v>
          </cell>
          <cell r="AM327">
            <v>196359077</v>
          </cell>
          <cell r="AN327">
            <v>0</v>
          </cell>
        </row>
        <row r="328">
          <cell r="B328" t="str">
            <v>In8</v>
          </cell>
          <cell r="C328" t="str">
            <v>-</v>
          </cell>
          <cell r="D328" t="str">
            <v xml:space="preserve">Persediaan ATK </v>
          </cell>
          <cell r="E328">
            <v>0</v>
          </cell>
          <cell r="F328">
            <v>0</v>
          </cell>
          <cell r="G328">
            <v>0</v>
          </cell>
          <cell r="H328">
            <v>0</v>
          </cell>
          <cell r="I328">
            <v>0</v>
          </cell>
          <cell r="J328">
            <v>0</v>
          </cell>
          <cell r="K328">
            <v>0</v>
          </cell>
          <cell r="L328">
            <v>0</v>
          </cell>
          <cell r="M328">
            <v>0</v>
          </cell>
          <cell r="N328">
            <v>0</v>
          </cell>
          <cell r="O328">
            <v>15500309</v>
          </cell>
          <cell r="P328">
            <v>0</v>
          </cell>
          <cell r="Q328">
            <v>15500309</v>
          </cell>
          <cell r="R328">
            <v>74676368</v>
          </cell>
          <cell r="S328">
            <v>0</v>
          </cell>
          <cell r="T328">
            <v>74676368</v>
          </cell>
          <cell r="U328">
            <v>395716985</v>
          </cell>
          <cell r="V328">
            <v>0</v>
          </cell>
          <cell r="W328">
            <v>395716985</v>
          </cell>
          <cell r="X328">
            <v>22771438</v>
          </cell>
          <cell r="Y328">
            <v>0</v>
          </cell>
          <cell r="Z328">
            <v>22771438</v>
          </cell>
          <cell r="AA328">
            <v>27310631</v>
          </cell>
          <cell r="AB328">
            <v>0</v>
          </cell>
          <cell r="AC328">
            <v>27310631</v>
          </cell>
          <cell r="AD328">
            <v>77693231</v>
          </cell>
          <cell r="AE328">
            <v>0</v>
          </cell>
          <cell r="AF328">
            <v>77693231</v>
          </cell>
          <cell r="AG328">
            <v>9614999.9500000011</v>
          </cell>
          <cell r="AH328">
            <v>0</v>
          </cell>
          <cell r="AI328">
            <v>9614999.9500000011</v>
          </cell>
          <cell r="AJ328">
            <v>23111675</v>
          </cell>
          <cell r="AK328">
            <v>0</v>
          </cell>
          <cell r="AL328">
            <v>23111675</v>
          </cell>
          <cell r="AM328">
            <v>646395636.95000005</v>
          </cell>
          <cell r="AN328">
            <v>0</v>
          </cell>
        </row>
        <row r="329">
          <cell r="B329" t="str">
            <v>In9</v>
          </cell>
          <cell r="C329" t="str">
            <v>-</v>
          </cell>
          <cell r="D329" t="str">
            <v>Persediaan Cetakan</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row>
        <row r="330">
          <cell r="B330" t="str">
            <v>In10</v>
          </cell>
          <cell r="C330" t="str">
            <v>-</v>
          </cell>
          <cell r="D330" t="str">
            <v>Selisih persediaan Lain2 yang Masih Harus Dicari</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row>
        <row r="331">
          <cell r="B331" t="str">
            <v>UM1</v>
          </cell>
          <cell r="C331" t="str">
            <v>-</v>
          </cell>
          <cell r="D331" t="str">
            <v>Uang Muka</v>
          </cell>
          <cell r="E331">
            <v>0</v>
          </cell>
          <cell r="F331">
            <v>100000000</v>
          </cell>
          <cell r="G331">
            <v>0</v>
          </cell>
          <cell r="H331">
            <v>100000000</v>
          </cell>
          <cell r="I331">
            <v>0</v>
          </cell>
          <cell r="J331">
            <v>0</v>
          </cell>
          <cell r="K331">
            <v>0</v>
          </cell>
          <cell r="L331">
            <v>0</v>
          </cell>
          <cell r="M331">
            <v>0</v>
          </cell>
          <cell r="N331">
            <v>0</v>
          </cell>
          <cell r="O331">
            <v>0</v>
          </cell>
          <cell r="P331">
            <v>0</v>
          </cell>
          <cell r="Q331">
            <v>0</v>
          </cell>
          <cell r="R331">
            <v>282917364</v>
          </cell>
          <cell r="S331">
            <v>0</v>
          </cell>
          <cell r="T331">
            <v>282917364</v>
          </cell>
          <cell r="U331">
            <v>0</v>
          </cell>
          <cell r="V331">
            <v>0</v>
          </cell>
          <cell r="W331">
            <v>0</v>
          </cell>
          <cell r="X331">
            <v>931012251.42876482</v>
          </cell>
          <cell r="Y331">
            <v>0</v>
          </cell>
          <cell r="Z331">
            <v>931012251.42876482</v>
          </cell>
          <cell r="AA331">
            <v>0</v>
          </cell>
          <cell r="AB331">
            <v>0</v>
          </cell>
          <cell r="AC331">
            <v>0</v>
          </cell>
          <cell r="AD331">
            <v>0</v>
          </cell>
          <cell r="AE331">
            <v>0</v>
          </cell>
          <cell r="AF331">
            <v>0</v>
          </cell>
          <cell r="AG331">
            <v>0</v>
          </cell>
          <cell r="AH331">
            <v>0</v>
          </cell>
          <cell r="AI331">
            <v>0</v>
          </cell>
          <cell r="AJ331">
            <v>0</v>
          </cell>
          <cell r="AK331">
            <v>0</v>
          </cell>
          <cell r="AL331">
            <v>0</v>
          </cell>
          <cell r="AM331">
            <v>1313929615.4287648</v>
          </cell>
          <cell r="AN331">
            <v>0</v>
          </cell>
        </row>
        <row r="332">
          <cell r="B332" t="str">
            <v>UM2</v>
          </cell>
          <cell r="C332" t="str">
            <v>-</v>
          </cell>
          <cell r="D332" t="str">
            <v>Uang Muka Tanah</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row>
        <row r="333">
          <cell r="B333" t="str">
            <v>UM3</v>
          </cell>
          <cell r="C333" t="str">
            <v>-</v>
          </cell>
          <cell r="D333" t="str">
            <v>Uang Muka Bangunan</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row>
        <row r="334">
          <cell r="B334" t="str">
            <v>UM4</v>
          </cell>
          <cell r="C334" t="str">
            <v>-</v>
          </cell>
          <cell r="D334" t="str">
            <v>Uang Muka Peralatan Kantor</v>
          </cell>
          <cell r="E334">
            <v>0</v>
          </cell>
          <cell r="F334">
            <v>0</v>
          </cell>
          <cell r="G334">
            <v>0</v>
          </cell>
          <cell r="H334">
            <v>0</v>
          </cell>
          <cell r="I334">
            <v>3843000</v>
          </cell>
          <cell r="J334">
            <v>0</v>
          </cell>
          <cell r="K334">
            <v>3843000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3843000</v>
          </cell>
          <cell r="AN334">
            <v>0</v>
          </cell>
        </row>
        <row r="335">
          <cell r="B335" t="str">
            <v>UM5</v>
          </cell>
          <cell r="C335" t="str">
            <v>-</v>
          </cell>
          <cell r="D335" t="str">
            <v>Persediaan dibayar dimuka</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row>
        <row r="336">
          <cell r="B336" t="str">
            <v>UM6</v>
          </cell>
          <cell r="C336" t="str">
            <v>-</v>
          </cell>
          <cell r="D336" t="str">
            <v>Uang Muka Lain-lain</v>
          </cell>
          <cell r="E336">
            <v>0</v>
          </cell>
          <cell r="F336">
            <v>78560570</v>
          </cell>
          <cell r="G336">
            <v>0</v>
          </cell>
          <cell r="H336">
            <v>78560570</v>
          </cell>
          <cell r="I336">
            <v>221500000</v>
          </cell>
          <cell r="J336">
            <v>0</v>
          </cell>
          <cell r="K336">
            <v>221500000</v>
          </cell>
          <cell r="L336">
            <v>-193500000</v>
          </cell>
          <cell r="M336">
            <v>0</v>
          </cell>
          <cell r="N336">
            <v>-193500000</v>
          </cell>
          <cell r="O336">
            <v>5518800</v>
          </cell>
          <cell r="P336">
            <v>0</v>
          </cell>
          <cell r="Q336">
            <v>5518800</v>
          </cell>
          <cell r="R336">
            <v>0</v>
          </cell>
          <cell r="S336">
            <v>0</v>
          </cell>
          <cell r="T336">
            <v>0</v>
          </cell>
          <cell r="U336">
            <v>-18395892</v>
          </cell>
          <cell r="V336">
            <v>0</v>
          </cell>
          <cell r="W336">
            <v>-18395892</v>
          </cell>
          <cell r="X336">
            <v>0</v>
          </cell>
          <cell r="Y336">
            <v>0</v>
          </cell>
          <cell r="Z336">
            <v>0</v>
          </cell>
          <cell r="AA336">
            <v>59088364</v>
          </cell>
          <cell r="AB336">
            <v>0</v>
          </cell>
          <cell r="AC336">
            <v>59088364</v>
          </cell>
          <cell r="AD336">
            <v>0</v>
          </cell>
          <cell r="AE336">
            <v>0</v>
          </cell>
          <cell r="AF336">
            <v>0</v>
          </cell>
          <cell r="AG336">
            <v>172352038.75999999</v>
          </cell>
          <cell r="AH336">
            <v>0</v>
          </cell>
          <cell r="AI336">
            <v>172352038.75999999</v>
          </cell>
          <cell r="AJ336">
            <v>0</v>
          </cell>
          <cell r="AK336">
            <v>0</v>
          </cell>
          <cell r="AL336">
            <v>0</v>
          </cell>
          <cell r="AM336">
            <v>325123880.75999999</v>
          </cell>
          <cell r="AN336">
            <v>0</v>
          </cell>
        </row>
        <row r="337">
          <cell r="B337" t="str">
            <v>No KD18</v>
          </cell>
          <cell r="C337">
            <v>0</v>
          </cell>
          <cell r="D337" t="str">
            <v>Uang Muka Import</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row>
        <row r="338">
          <cell r="B338" t="str">
            <v>UM7</v>
          </cell>
          <cell r="C338" t="str">
            <v>-</v>
          </cell>
          <cell r="D338" t="str">
            <v>Biaya Dibayar Di muka</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row>
        <row r="339">
          <cell r="B339" t="str">
            <v>UM8</v>
          </cell>
          <cell r="C339" t="str">
            <v>-</v>
          </cell>
          <cell r="D339" t="str">
            <v>Asuransi Dibayar Di muka</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78120121</v>
          </cell>
          <cell r="V339">
            <v>0</v>
          </cell>
          <cell r="W339">
            <v>78120121</v>
          </cell>
          <cell r="X339">
            <v>0</v>
          </cell>
          <cell r="Y339">
            <v>0</v>
          </cell>
          <cell r="Z339">
            <v>0</v>
          </cell>
          <cell r="AA339">
            <v>0</v>
          </cell>
          <cell r="AB339">
            <v>0</v>
          </cell>
          <cell r="AC339">
            <v>0</v>
          </cell>
          <cell r="AD339">
            <v>0</v>
          </cell>
          <cell r="AE339">
            <v>0</v>
          </cell>
          <cell r="AF339">
            <v>0</v>
          </cell>
          <cell r="AG339">
            <v>0</v>
          </cell>
          <cell r="AH339">
            <v>0</v>
          </cell>
          <cell r="AI339">
            <v>0</v>
          </cell>
          <cell r="AJ339">
            <v>13999999.970000003</v>
          </cell>
          <cell r="AK339">
            <v>0</v>
          </cell>
          <cell r="AL339">
            <v>13999999.970000003</v>
          </cell>
          <cell r="AM339">
            <v>92120120.969999999</v>
          </cell>
          <cell r="AN339">
            <v>0</v>
          </cell>
        </row>
        <row r="340">
          <cell r="B340" t="str">
            <v>UM9</v>
          </cell>
          <cell r="C340" t="str">
            <v>-</v>
          </cell>
          <cell r="D340" t="str">
            <v>Asuransi Bangunan Dibayar Dimuka</v>
          </cell>
          <cell r="E340">
            <v>0</v>
          </cell>
          <cell r="F340">
            <v>4289250</v>
          </cell>
          <cell r="G340">
            <v>0</v>
          </cell>
          <cell r="H340">
            <v>4289250</v>
          </cell>
          <cell r="I340">
            <v>754622</v>
          </cell>
          <cell r="J340">
            <v>0</v>
          </cell>
          <cell r="K340">
            <v>754622</v>
          </cell>
          <cell r="L340">
            <v>2919690</v>
          </cell>
          <cell r="M340">
            <v>0</v>
          </cell>
          <cell r="N340">
            <v>2919690</v>
          </cell>
          <cell r="O340">
            <v>0</v>
          </cell>
          <cell r="P340">
            <v>0</v>
          </cell>
          <cell r="Q340">
            <v>0</v>
          </cell>
          <cell r="R340">
            <v>4270328</v>
          </cell>
          <cell r="S340">
            <v>0</v>
          </cell>
          <cell r="T340">
            <v>4270328</v>
          </cell>
          <cell r="U340">
            <v>30639923</v>
          </cell>
          <cell r="V340">
            <v>0</v>
          </cell>
          <cell r="W340">
            <v>30639923</v>
          </cell>
          <cell r="X340">
            <v>312166.5</v>
          </cell>
          <cell r="Y340">
            <v>0</v>
          </cell>
          <cell r="Z340">
            <v>312166.5</v>
          </cell>
          <cell r="AA340">
            <v>0</v>
          </cell>
          <cell r="AB340">
            <v>0</v>
          </cell>
          <cell r="AC340">
            <v>0</v>
          </cell>
          <cell r="AD340">
            <v>1012000</v>
          </cell>
          <cell r="AE340">
            <v>0</v>
          </cell>
          <cell r="AF340">
            <v>1012000</v>
          </cell>
          <cell r="AG340">
            <v>0</v>
          </cell>
          <cell r="AH340">
            <v>0</v>
          </cell>
          <cell r="AI340">
            <v>0</v>
          </cell>
          <cell r="AJ340">
            <v>0</v>
          </cell>
          <cell r="AK340">
            <v>0</v>
          </cell>
          <cell r="AL340">
            <v>0</v>
          </cell>
          <cell r="AM340">
            <v>44197979.5</v>
          </cell>
          <cell r="AN340">
            <v>0</v>
          </cell>
        </row>
        <row r="341">
          <cell r="B341" t="str">
            <v>UM10</v>
          </cell>
          <cell r="C341" t="str">
            <v>-</v>
          </cell>
          <cell r="D341" t="str">
            <v>Asuransi Kendaraan Dibayar Dimuka</v>
          </cell>
          <cell r="E341">
            <v>0</v>
          </cell>
          <cell r="F341">
            <v>26366764.079999998</v>
          </cell>
          <cell r="G341">
            <v>0</v>
          </cell>
          <cell r="H341">
            <v>26366764.079999998</v>
          </cell>
          <cell r="I341">
            <v>5930365</v>
          </cell>
          <cell r="J341">
            <v>0</v>
          </cell>
          <cell r="K341">
            <v>5930365</v>
          </cell>
          <cell r="L341">
            <v>9120376</v>
          </cell>
          <cell r="M341">
            <v>0</v>
          </cell>
          <cell r="N341">
            <v>9120376</v>
          </cell>
          <cell r="O341">
            <v>8887981.9800000004</v>
          </cell>
          <cell r="P341">
            <v>0</v>
          </cell>
          <cell r="Q341">
            <v>8887981.9800000004</v>
          </cell>
          <cell r="R341">
            <v>12001929</v>
          </cell>
          <cell r="S341">
            <v>0</v>
          </cell>
          <cell r="T341">
            <v>12001929</v>
          </cell>
          <cell r="U341">
            <v>33347671</v>
          </cell>
          <cell r="V341">
            <v>0</v>
          </cell>
          <cell r="W341">
            <v>33347671</v>
          </cell>
          <cell r="X341">
            <v>13813769.555555556</v>
          </cell>
          <cell r="Y341">
            <v>0</v>
          </cell>
          <cell r="Z341">
            <v>13813769.555555556</v>
          </cell>
          <cell r="AA341">
            <v>4416707.45</v>
          </cell>
          <cell r="AB341">
            <v>0</v>
          </cell>
          <cell r="AC341">
            <v>4416707.45</v>
          </cell>
          <cell r="AD341">
            <v>7450875</v>
          </cell>
          <cell r="AE341">
            <v>0</v>
          </cell>
          <cell r="AF341">
            <v>7450875</v>
          </cell>
          <cell r="AG341">
            <v>1401937.51</v>
          </cell>
          <cell r="AH341">
            <v>0</v>
          </cell>
          <cell r="AI341">
            <v>1401937.51</v>
          </cell>
          <cell r="AJ341">
            <v>3858746.5</v>
          </cell>
          <cell r="AK341">
            <v>0</v>
          </cell>
          <cell r="AL341">
            <v>3858746.5</v>
          </cell>
          <cell r="AM341">
            <v>126597123.07555556</v>
          </cell>
          <cell r="AN341">
            <v>0</v>
          </cell>
        </row>
        <row r="342">
          <cell r="B342" t="str">
            <v>UM11</v>
          </cell>
          <cell r="C342" t="str">
            <v>-</v>
          </cell>
          <cell r="D342" t="str">
            <v>Asuransi Kesehatan Dibayar Dimuka</v>
          </cell>
          <cell r="E342">
            <v>0</v>
          </cell>
          <cell r="F342">
            <v>0.66999999992549419</v>
          </cell>
          <cell r="G342">
            <v>0</v>
          </cell>
          <cell r="H342">
            <v>0.66999999992549419</v>
          </cell>
          <cell r="I342">
            <v>25767777</v>
          </cell>
          <cell r="J342">
            <v>0</v>
          </cell>
          <cell r="K342">
            <v>25767777</v>
          </cell>
          <cell r="L342">
            <v>12125165</v>
          </cell>
          <cell r="M342">
            <v>0</v>
          </cell>
          <cell r="N342">
            <v>12125165</v>
          </cell>
          <cell r="O342">
            <v>33039296</v>
          </cell>
          <cell r="P342">
            <v>0</v>
          </cell>
          <cell r="Q342">
            <v>33039296</v>
          </cell>
          <cell r="R342">
            <v>105062422</v>
          </cell>
          <cell r="S342">
            <v>0</v>
          </cell>
          <cell r="T342">
            <v>105062422</v>
          </cell>
          <cell r="U342">
            <v>66704021</v>
          </cell>
          <cell r="V342">
            <v>0</v>
          </cell>
          <cell r="W342">
            <v>66704021</v>
          </cell>
          <cell r="X342">
            <v>108134556.16666666</v>
          </cell>
          <cell r="Y342">
            <v>0</v>
          </cell>
          <cell r="Z342">
            <v>108134556.16666666</v>
          </cell>
          <cell r="AA342">
            <v>17156800</v>
          </cell>
          <cell r="AB342">
            <v>0</v>
          </cell>
          <cell r="AC342">
            <v>17156800</v>
          </cell>
          <cell r="AD342">
            <v>159284350.94999999</v>
          </cell>
          <cell r="AE342">
            <v>0</v>
          </cell>
          <cell r="AF342">
            <v>159284350.94999999</v>
          </cell>
          <cell r="AG342">
            <v>11359050.416666666</v>
          </cell>
          <cell r="AH342">
            <v>0</v>
          </cell>
          <cell r="AI342">
            <v>11359050.416666666</v>
          </cell>
          <cell r="AJ342">
            <v>0</v>
          </cell>
          <cell r="AK342">
            <v>0</v>
          </cell>
          <cell r="AL342">
            <v>0</v>
          </cell>
          <cell r="AM342">
            <v>538633439.20333326</v>
          </cell>
          <cell r="AN342">
            <v>0</v>
          </cell>
        </row>
        <row r="343">
          <cell r="B343" t="str">
            <v>UM12</v>
          </cell>
          <cell r="C343" t="str">
            <v>-</v>
          </cell>
          <cell r="D343" t="str">
            <v>Sewa Dibayar Di muka</v>
          </cell>
          <cell r="E343">
            <v>0</v>
          </cell>
          <cell r="F343">
            <v>495833333.32999998</v>
          </cell>
          <cell r="G343">
            <v>0</v>
          </cell>
          <cell r="H343">
            <v>495833333.32999998</v>
          </cell>
          <cell r="I343">
            <v>82416670</v>
          </cell>
          <cell r="J343">
            <v>0</v>
          </cell>
          <cell r="K343">
            <v>82416670</v>
          </cell>
          <cell r="L343">
            <v>501272008</v>
          </cell>
          <cell r="M343">
            <v>0</v>
          </cell>
          <cell r="N343">
            <v>501272008</v>
          </cell>
          <cell r="O343">
            <v>180623816.91666666</v>
          </cell>
          <cell r="P343">
            <v>0</v>
          </cell>
          <cell r="Q343">
            <v>180623816.91666666</v>
          </cell>
          <cell r="R343">
            <v>920639228</v>
          </cell>
          <cell r="S343">
            <v>0</v>
          </cell>
          <cell r="T343">
            <v>920639228</v>
          </cell>
          <cell r="U343">
            <v>-401573955</v>
          </cell>
          <cell r="V343">
            <v>0</v>
          </cell>
          <cell r="W343">
            <v>-401573955</v>
          </cell>
          <cell r="X343">
            <v>0</v>
          </cell>
          <cell r="Y343">
            <v>0</v>
          </cell>
          <cell r="Z343">
            <v>0</v>
          </cell>
          <cell r="AA343">
            <v>486053130</v>
          </cell>
          <cell r="AB343">
            <v>0</v>
          </cell>
          <cell r="AC343">
            <v>486053130</v>
          </cell>
          <cell r="AD343">
            <v>246864867.17999998</v>
          </cell>
          <cell r="AE343">
            <v>0</v>
          </cell>
          <cell r="AF343">
            <v>246864867.17999998</v>
          </cell>
          <cell r="AG343">
            <v>834169096.70833325</v>
          </cell>
          <cell r="AH343">
            <v>0</v>
          </cell>
          <cell r="AI343">
            <v>834169096.70833325</v>
          </cell>
          <cell r="AJ343">
            <v>190617981.17999995</v>
          </cell>
          <cell r="AK343">
            <v>0</v>
          </cell>
          <cell r="AL343">
            <v>190617981.17999995</v>
          </cell>
          <cell r="AM343">
            <v>3536916176.3149996</v>
          </cell>
          <cell r="AN343">
            <v>0</v>
          </cell>
        </row>
        <row r="344">
          <cell r="B344" t="str">
            <v>UM13</v>
          </cell>
          <cell r="C344" t="str">
            <v>-</v>
          </cell>
          <cell r="D344" t="str">
            <v>Biaya Dibayar Di muka Lainnya</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row>
        <row r="345">
          <cell r="B345" t="str">
            <v>UMP1</v>
          </cell>
          <cell r="C345" t="str">
            <v>-</v>
          </cell>
          <cell r="D345" t="str">
            <v>PPN Masukan</v>
          </cell>
          <cell r="E345">
            <v>0</v>
          </cell>
          <cell r="F345">
            <v>0</v>
          </cell>
          <cell r="G345">
            <v>0</v>
          </cell>
          <cell r="H345">
            <v>0</v>
          </cell>
          <cell r="I345">
            <v>0</v>
          </cell>
          <cell r="J345">
            <v>0</v>
          </cell>
          <cell r="K345">
            <v>0</v>
          </cell>
          <cell r="L345">
            <v>1083869675.6900001</v>
          </cell>
          <cell r="M345">
            <v>0</v>
          </cell>
          <cell r="N345">
            <v>1083869675.6900001</v>
          </cell>
          <cell r="O345">
            <v>-0.36999988555908203</v>
          </cell>
          <cell r="P345">
            <v>0</v>
          </cell>
          <cell r="Q345">
            <v>-0.36999988555908203</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16239016.010000058</v>
          </cell>
          <cell r="AH345">
            <v>0</v>
          </cell>
          <cell r="AI345">
            <v>16239016.010000058</v>
          </cell>
          <cell r="AJ345">
            <v>453954467.00378585</v>
          </cell>
          <cell r="AK345">
            <v>0</v>
          </cell>
          <cell r="AL345">
            <v>453954467.00378585</v>
          </cell>
          <cell r="AM345">
            <v>1554063158.333786</v>
          </cell>
          <cell r="AN345">
            <v>0</v>
          </cell>
        </row>
        <row r="346">
          <cell r="B346" t="str">
            <v>UMP2</v>
          </cell>
          <cell r="C346" t="str">
            <v>-</v>
          </cell>
          <cell r="D346" t="str">
            <v>Pembayaran PPN</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row>
        <row r="347">
          <cell r="B347" t="str">
            <v>UMP3</v>
          </cell>
          <cell r="C347" t="str">
            <v>-</v>
          </cell>
          <cell r="D347" t="str">
            <v>PPh Art.21</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row>
        <row r="348">
          <cell r="B348" t="str">
            <v>UMP4</v>
          </cell>
          <cell r="C348" t="str">
            <v>-</v>
          </cell>
          <cell r="D348" t="str">
            <v>PPh Art.22</v>
          </cell>
          <cell r="E348">
            <v>0</v>
          </cell>
          <cell r="F348">
            <v>6.9999992847442627E-2</v>
          </cell>
          <cell r="G348">
            <v>0</v>
          </cell>
          <cell r="H348">
            <v>6.9999992847442627E-2</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6.9999992847442627E-2</v>
          </cell>
          <cell r="AN348">
            <v>0</v>
          </cell>
        </row>
        <row r="349">
          <cell r="B349" t="str">
            <v>UMP5</v>
          </cell>
          <cell r="C349" t="str">
            <v>-</v>
          </cell>
          <cell r="D349" t="str">
            <v>PPh Art.23</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0.31000000238418579</v>
          </cell>
          <cell r="AK349">
            <v>0</v>
          </cell>
          <cell r="AL349">
            <v>0.31000000238418579</v>
          </cell>
          <cell r="AM349">
            <v>0.31000000238418579</v>
          </cell>
          <cell r="AN349">
            <v>0</v>
          </cell>
        </row>
        <row r="350">
          <cell r="B350" t="str">
            <v>UMP6</v>
          </cell>
          <cell r="C350" t="str">
            <v>-</v>
          </cell>
          <cell r="D350" t="str">
            <v>PPh Art.23 Pasal 4 ayat 2</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row>
        <row r="351">
          <cell r="B351" t="str">
            <v>UMP7</v>
          </cell>
          <cell r="C351" t="str">
            <v>-</v>
          </cell>
          <cell r="D351" t="str">
            <v>PPh Art.25</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row>
        <row r="352">
          <cell r="B352" t="str">
            <v>UMP8</v>
          </cell>
          <cell r="C352" t="str">
            <v>-</v>
          </cell>
          <cell r="D352" t="str">
            <v>PPh Art.26</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row>
        <row r="353">
          <cell r="B353" t="str">
            <v>I1</v>
          </cell>
          <cell r="C353" t="str">
            <v>-</v>
          </cell>
          <cell r="D353" t="str">
            <v>Investasi Ke PT. TNS (MAKASAR)</v>
          </cell>
          <cell r="E353">
            <v>0</v>
          </cell>
          <cell r="F353">
            <v>632080000</v>
          </cell>
          <cell r="G353">
            <v>0</v>
          </cell>
          <cell r="H353">
            <v>632080000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632080000</v>
          </cell>
          <cell r="AN353">
            <v>0</v>
          </cell>
        </row>
        <row r="354">
          <cell r="B354" t="str">
            <v>I2</v>
          </cell>
          <cell r="C354" t="str">
            <v>-</v>
          </cell>
          <cell r="D354" t="str">
            <v>Investasi Ke PT. SNS (PALEMBANG)</v>
          </cell>
          <cell r="E354">
            <v>0</v>
          </cell>
          <cell r="F354">
            <v>1251427000</v>
          </cell>
          <cell r="G354">
            <v>0</v>
          </cell>
          <cell r="H354">
            <v>1251427000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1251427000</v>
          </cell>
          <cell r="AN354">
            <v>0</v>
          </cell>
        </row>
        <row r="355">
          <cell r="B355" t="str">
            <v>I3</v>
          </cell>
          <cell r="C355" t="str">
            <v>-</v>
          </cell>
          <cell r="D355" t="str">
            <v>Investasi Ke PT.  SNC (LOMBOK)</v>
          </cell>
          <cell r="E355">
            <v>0</v>
          </cell>
          <cell r="F355">
            <v>240000000</v>
          </cell>
          <cell r="G355">
            <v>0</v>
          </cell>
          <cell r="H355">
            <v>240000000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240000000</v>
          </cell>
          <cell r="AN355">
            <v>0</v>
          </cell>
        </row>
        <row r="356">
          <cell r="B356" t="str">
            <v>I4</v>
          </cell>
          <cell r="C356" t="str">
            <v>-</v>
          </cell>
          <cell r="D356" t="str">
            <v>Investasi Ke PT. SNS (MENADO)</v>
          </cell>
          <cell r="E356">
            <v>0</v>
          </cell>
          <cell r="F356">
            <v>268000000</v>
          </cell>
          <cell r="G356">
            <v>0</v>
          </cell>
          <cell r="H356">
            <v>268000000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268000000</v>
          </cell>
          <cell r="AN356">
            <v>0</v>
          </cell>
        </row>
        <row r="357">
          <cell r="B357" t="str">
            <v>I5</v>
          </cell>
          <cell r="C357" t="str">
            <v>-</v>
          </cell>
          <cell r="D357" t="str">
            <v>Investasi Ke PT.  SNS (PEKANBARU)</v>
          </cell>
          <cell r="E357">
            <v>0</v>
          </cell>
          <cell r="F357">
            <v>931000000</v>
          </cell>
          <cell r="G357">
            <v>0</v>
          </cell>
          <cell r="H357">
            <v>931000000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931000000</v>
          </cell>
          <cell r="AN357">
            <v>0</v>
          </cell>
        </row>
        <row r="358">
          <cell r="B358" t="str">
            <v>I6</v>
          </cell>
          <cell r="C358" t="str">
            <v>-</v>
          </cell>
          <cell r="D358" t="str">
            <v>Investasi Ke PT. SNS (MEDAN)</v>
          </cell>
          <cell r="E358">
            <v>0</v>
          </cell>
          <cell r="F358">
            <v>320000000</v>
          </cell>
          <cell r="G358">
            <v>0</v>
          </cell>
          <cell r="H358">
            <v>320000000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320000000</v>
          </cell>
          <cell r="AN358">
            <v>0</v>
          </cell>
        </row>
        <row r="359">
          <cell r="B359" t="str">
            <v>I7</v>
          </cell>
          <cell r="C359" t="str">
            <v>-</v>
          </cell>
          <cell r="D359" t="str">
            <v>Investasi Ke PT. INSTITUT (BINTARO)</v>
          </cell>
          <cell r="E359">
            <v>0</v>
          </cell>
          <cell r="F359">
            <v>100000000</v>
          </cell>
          <cell r="G359">
            <v>0</v>
          </cell>
          <cell r="H359">
            <v>100000000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100000000</v>
          </cell>
          <cell r="AN359">
            <v>0</v>
          </cell>
        </row>
        <row r="360">
          <cell r="B360" t="str">
            <v>I8</v>
          </cell>
          <cell r="C360" t="str">
            <v>-</v>
          </cell>
          <cell r="D360" t="str">
            <v>Investasi Ke PT. SNS (BALIKPAPAN)</v>
          </cell>
          <cell r="E360">
            <v>0</v>
          </cell>
          <cell r="F360">
            <v>287125000</v>
          </cell>
          <cell r="G360">
            <v>0</v>
          </cell>
          <cell r="H360">
            <v>287125000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287125000</v>
          </cell>
          <cell r="AN360">
            <v>0</v>
          </cell>
        </row>
        <row r="361">
          <cell r="B361" t="str">
            <v>I9</v>
          </cell>
          <cell r="C361" t="str">
            <v>-</v>
          </cell>
          <cell r="D361" t="str">
            <v>Investasi Ke PT. SNS (PONTIANAK)</v>
          </cell>
          <cell r="E361">
            <v>0</v>
          </cell>
          <cell r="F361">
            <v>229700000</v>
          </cell>
          <cell r="G361">
            <v>0</v>
          </cell>
          <cell r="H361">
            <v>229700000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229700000</v>
          </cell>
          <cell r="AN361">
            <v>0</v>
          </cell>
        </row>
        <row r="362">
          <cell r="B362" t="str">
            <v>I10</v>
          </cell>
          <cell r="C362" t="str">
            <v>-</v>
          </cell>
          <cell r="D362" t="str">
            <v>Investasi Ke PT. SNS (KALSELTENG)</v>
          </cell>
          <cell r="E362">
            <v>0</v>
          </cell>
          <cell r="F362">
            <v>350000000</v>
          </cell>
          <cell r="G362">
            <v>0</v>
          </cell>
          <cell r="H362">
            <v>350000000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350000000</v>
          </cell>
          <cell r="AN362">
            <v>0</v>
          </cell>
        </row>
        <row r="363">
          <cell r="B363" t="str">
            <v>I11</v>
          </cell>
          <cell r="C363" t="str">
            <v>-</v>
          </cell>
          <cell r="D363" t="str">
            <v>Investasi Ke PT. SNS (BATAM)</v>
          </cell>
          <cell r="E363">
            <v>0</v>
          </cell>
          <cell r="F363">
            <v>200000000</v>
          </cell>
          <cell r="G363">
            <v>0</v>
          </cell>
          <cell r="H363">
            <v>200000000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200000000</v>
          </cell>
          <cell r="AN363">
            <v>0</v>
          </cell>
        </row>
        <row r="364">
          <cell r="B364" t="str">
            <v>AK1</v>
          </cell>
          <cell r="C364" t="str">
            <v>-</v>
          </cell>
          <cell r="D364" t="str">
            <v>Tanah</v>
          </cell>
          <cell r="E364">
            <v>0</v>
          </cell>
          <cell r="F364">
            <v>0</v>
          </cell>
          <cell r="G364">
            <v>0</v>
          </cell>
          <cell r="H364">
            <v>0</v>
          </cell>
          <cell r="I364">
            <v>0</v>
          </cell>
          <cell r="J364">
            <v>0</v>
          </cell>
          <cell r="K364">
            <v>0</v>
          </cell>
          <cell r="L364">
            <v>3250950004</v>
          </cell>
          <cell r="M364">
            <v>0</v>
          </cell>
          <cell r="N364">
            <v>3250950004</v>
          </cell>
          <cell r="O364">
            <v>347500000</v>
          </cell>
          <cell r="P364">
            <v>0</v>
          </cell>
          <cell r="Q364">
            <v>347500000</v>
          </cell>
          <cell r="R364">
            <v>2587008500</v>
          </cell>
          <cell r="S364">
            <v>0</v>
          </cell>
          <cell r="T364">
            <v>2587008500</v>
          </cell>
          <cell r="U364">
            <v>4576947739</v>
          </cell>
          <cell r="V364">
            <v>0</v>
          </cell>
          <cell r="W364">
            <v>4576947739</v>
          </cell>
          <cell r="X364">
            <v>3179950000</v>
          </cell>
          <cell r="Y364">
            <v>0</v>
          </cell>
          <cell r="Z364">
            <v>3179950000</v>
          </cell>
          <cell r="AA364">
            <v>0</v>
          </cell>
          <cell r="AB364">
            <v>0</v>
          </cell>
          <cell r="AC364">
            <v>0</v>
          </cell>
          <cell r="AD364">
            <v>0</v>
          </cell>
          <cell r="AE364">
            <v>0</v>
          </cell>
          <cell r="AF364">
            <v>0</v>
          </cell>
          <cell r="AG364">
            <v>0</v>
          </cell>
          <cell r="AH364">
            <v>0</v>
          </cell>
          <cell r="AI364">
            <v>0</v>
          </cell>
          <cell r="AJ364">
            <v>0</v>
          </cell>
          <cell r="AK364">
            <v>0</v>
          </cell>
          <cell r="AL364">
            <v>0</v>
          </cell>
          <cell r="AM364">
            <v>13942356243</v>
          </cell>
          <cell r="AN364">
            <v>0</v>
          </cell>
        </row>
        <row r="365">
          <cell r="B365" t="str">
            <v>AK2</v>
          </cell>
          <cell r="C365" t="str">
            <v>-</v>
          </cell>
          <cell r="D365" t="str">
            <v>Bangunan &amp; Kantor</v>
          </cell>
          <cell r="E365">
            <v>0</v>
          </cell>
          <cell r="F365">
            <v>0</v>
          </cell>
          <cell r="G365">
            <v>0</v>
          </cell>
          <cell r="H365">
            <v>0</v>
          </cell>
          <cell r="I365">
            <v>0</v>
          </cell>
          <cell r="J365">
            <v>0</v>
          </cell>
          <cell r="K365">
            <v>0</v>
          </cell>
          <cell r="L365">
            <v>2617472584</v>
          </cell>
          <cell r="M365">
            <v>0</v>
          </cell>
          <cell r="N365">
            <v>2617472584</v>
          </cell>
          <cell r="O365">
            <v>2001922205</v>
          </cell>
          <cell r="P365">
            <v>0</v>
          </cell>
          <cell r="Q365">
            <v>2001922205</v>
          </cell>
          <cell r="R365">
            <v>5438467462</v>
          </cell>
          <cell r="S365">
            <v>0</v>
          </cell>
          <cell r="T365">
            <v>5438467462</v>
          </cell>
          <cell r="U365">
            <v>12712713807</v>
          </cell>
          <cell r="V365">
            <v>0</v>
          </cell>
          <cell r="W365">
            <v>12712713807</v>
          </cell>
          <cell r="X365">
            <v>2004011058</v>
          </cell>
          <cell r="Y365">
            <v>0</v>
          </cell>
          <cell r="Z365">
            <v>2004011058</v>
          </cell>
          <cell r="AA365">
            <v>0</v>
          </cell>
          <cell r="AB365">
            <v>0</v>
          </cell>
          <cell r="AC365">
            <v>0</v>
          </cell>
          <cell r="AD365">
            <v>0</v>
          </cell>
          <cell r="AE365">
            <v>0</v>
          </cell>
          <cell r="AF365">
            <v>0</v>
          </cell>
          <cell r="AG365">
            <v>0</v>
          </cell>
          <cell r="AH365">
            <v>0</v>
          </cell>
          <cell r="AI365">
            <v>0</v>
          </cell>
          <cell r="AJ365">
            <v>0</v>
          </cell>
          <cell r="AK365">
            <v>0</v>
          </cell>
          <cell r="AL365">
            <v>0</v>
          </cell>
          <cell r="AM365">
            <v>24774587116</v>
          </cell>
          <cell r="AN365">
            <v>0</v>
          </cell>
        </row>
        <row r="366">
          <cell r="B366" t="str">
            <v>AK3</v>
          </cell>
          <cell r="C366" t="str">
            <v>-</v>
          </cell>
          <cell r="D366" t="str">
            <v>Kendaraan - NON LEASING</v>
          </cell>
          <cell r="E366">
            <v>0</v>
          </cell>
          <cell r="F366">
            <v>407533424</v>
          </cell>
          <cell r="G366">
            <v>0</v>
          </cell>
          <cell r="H366">
            <v>407533424</v>
          </cell>
          <cell r="I366">
            <v>386110000</v>
          </cell>
          <cell r="J366">
            <v>0</v>
          </cell>
          <cell r="K366">
            <v>386110000</v>
          </cell>
          <cell r="L366">
            <v>3168914038</v>
          </cell>
          <cell r="M366">
            <v>0</v>
          </cell>
          <cell r="N366">
            <v>3168914038</v>
          </cell>
          <cell r="O366">
            <v>2898941574.3199997</v>
          </cell>
          <cell r="P366">
            <v>0</v>
          </cell>
          <cell r="Q366">
            <v>2898941574.3199997</v>
          </cell>
          <cell r="R366">
            <v>9378198747.6388893</v>
          </cell>
          <cell r="S366">
            <v>0</v>
          </cell>
          <cell r="T366">
            <v>9378198747.6388893</v>
          </cell>
          <cell r="U366">
            <v>6976130273</v>
          </cell>
          <cell r="V366">
            <v>0</v>
          </cell>
          <cell r="W366">
            <v>6976130273</v>
          </cell>
          <cell r="X366">
            <v>4357494057</v>
          </cell>
          <cell r="Y366">
            <v>0</v>
          </cell>
          <cell r="Z366">
            <v>4357494057</v>
          </cell>
          <cell r="AA366">
            <v>2727115852</v>
          </cell>
          <cell r="AB366">
            <v>0</v>
          </cell>
          <cell r="AC366">
            <v>2727115852</v>
          </cell>
          <cell r="AD366">
            <v>3549660399</v>
          </cell>
          <cell r="AE366">
            <v>0</v>
          </cell>
          <cell r="AF366">
            <v>3549660399</v>
          </cell>
          <cell r="AG366">
            <v>1363841434.04</v>
          </cell>
          <cell r="AH366">
            <v>0</v>
          </cell>
          <cell r="AI366">
            <v>1363841434.04</v>
          </cell>
          <cell r="AJ366">
            <v>407526666</v>
          </cell>
          <cell r="AK366">
            <v>0</v>
          </cell>
          <cell r="AL366">
            <v>407526666</v>
          </cell>
          <cell r="AM366">
            <v>35621466464.998886</v>
          </cell>
          <cell r="AN366">
            <v>0</v>
          </cell>
        </row>
        <row r="367">
          <cell r="B367" t="str">
            <v>AK4</v>
          </cell>
          <cell r="C367" t="str">
            <v>-</v>
          </cell>
          <cell r="D367" t="str">
            <v>Peralatan Kantor</v>
          </cell>
          <cell r="E367">
            <v>0</v>
          </cell>
          <cell r="F367">
            <v>205200158.5</v>
          </cell>
          <cell r="G367">
            <v>0</v>
          </cell>
          <cell r="H367">
            <v>205200158.5</v>
          </cell>
          <cell r="I367">
            <v>98063410</v>
          </cell>
          <cell r="J367">
            <v>0</v>
          </cell>
          <cell r="K367">
            <v>98063410</v>
          </cell>
          <cell r="L367">
            <v>656451371</v>
          </cell>
          <cell r="M367">
            <v>0</v>
          </cell>
          <cell r="N367">
            <v>656451371</v>
          </cell>
          <cell r="O367">
            <v>724367000</v>
          </cell>
          <cell r="P367">
            <v>0</v>
          </cell>
          <cell r="Q367">
            <v>724367000</v>
          </cell>
          <cell r="R367">
            <v>1635764845.9166665</v>
          </cell>
          <cell r="S367">
            <v>0</v>
          </cell>
          <cell r="T367">
            <v>1635764845.9166665</v>
          </cell>
          <cell r="U367">
            <v>2848491061</v>
          </cell>
          <cell r="V367">
            <v>0</v>
          </cell>
          <cell r="W367">
            <v>2848491061</v>
          </cell>
          <cell r="X367">
            <v>1229295724</v>
          </cell>
          <cell r="Y367">
            <v>0</v>
          </cell>
          <cell r="Z367">
            <v>1229295724</v>
          </cell>
          <cell r="AA367">
            <v>475853191</v>
          </cell>
          <cell r="AB367">
            <v>0</v>
          </cell>
          <cell r="AC367">
            <v>475853191</v>
          </cell>
          <cell r="AD367">
            <v>1482433085.4047618</v>
          </cell>
          <cell r="AE367">
            <v>0</v>
          </cell>
          <cell r="AF367">
            <v>1482433085.4047618</v>
          </cell>
          <cell r="AG367">
            <v>274060435.77776003</v>
          </cell>
          <cell r="AH367">
            <v>0</v>
          </cell>
          <cell r="AI367">
            <v>274060435.77776003</v>
          </cell>
          <cell r="AJ367">
            <v>171444712</v>
          </cell>
          <cell r="AK367">
            <v>0</v>
          </cell>
          <cell r="AL367">
            <v>171444712</v>
          </cell>
          <cell r="AM367">
            <v>9801424994.5991879</v>
          </cell>
          <cell r="AN367">
            <v>0</v>
          </cell>
        </row>
        <row r="368">
          <cell r="B368" t="str">
            <v>AK5</v>
          </cell>
          <cell r="C368" t="str">
            <v>-</v>
          </cell>
          <cell r="D368" t="str">
            <v>Kendaraan - LEASING</v>
          </cell>
          <cell r="E368">
            <v>0</v>
          </cell>
          <cell r="F368">
            <v>527736400</v>
          </cell>
          <cell r="G368">
            <v>0</v>
          </cell>
          <cell r="H368">
            <v>527736400</v>
          </cell>
          <cell r="I368">
            <v>1063475000</v>
          </cell>
          <cell r="J368">
            <v>0</v>
          </cell>
          <cell r="K368">
            <v>1063475000</v>
          </cell>
          <cell r="L368">
            <v>1661400000</v>
          </cell>
          <cell r="M368">
            <v>0</v>
          </cell>
          <cell r="N368">
            <v>1661400000</v>
          </cell>
          <cell r="O368">
            <v>1011599999.6666667</v>
          </cell>
          <cell r="P368">
            <v>0</v>
          </cell>
          <cell r="Q368">
            <v>1011599999.6666667</v>
          </cell>
          <cell r="R368">
            <v>3391669000</v>
          </cell>
          <cell r="S368">
            <v>0</v>
          </cell>
          <cell r="T368">
            <v>3391669000</v>
          </cell>
          <cell r="U368">
            <v>8401017500</v>
          </cell>
          <cell r="V368">
            <v>0</v>
          </cell>
          <cell r="W368">
            <v>8401017500</v>
          </cell>
          <cell r="X368">
            <v>1892376665</v>
          </cell>
          <cell r="Y368">
            <v>0</v>
          </cell>
          <cell r="Z368">
            <v>1892376665</v>
          </cell>
          <cell r="AA368">
            <v>3652298726</v>
          </cell>
          <cell r="AB368">
            <v>0</v>
          </cell>
          <cell r="AC368">
            <v>3652298726</v>
          </cell>
          <cell r="AD368">
            <v>3739081600</v>
          </cell>
          <cell r="AE368">
            <v>0</v>
          </cell>
          <cell r="AF368">
            <v>3739081600</v>
          </cell>
          <cell r="AG368">
            <v>1479217161.8940001</v>
          </cell>
          <cell r="AH368">
            <v>0</v>
          </cell>
          <cell r="AI368">
            <v>1479217161.8940001</v>
          </cell>
          <cell r="AJ368">
            <v>1060351352</v>
          </cell>
          <cell r="AK368">
            <v>0</v>
          </cell>
          <cell r="AL368">
            <v>1060351352</v>
          </cell>
          <cell r="AM368">
            <v>27880223404.560669</v>
          </cell>
          <cell r="AN368">
            <v>0</v>
          </cell>
        </row>
        <row r="369">
          <cell r="B369" t="str">
            <v>No KD19</v>
          </cell>
          <cell r="C369">
            <v>0</v>
          </cell>
          <cell r="D369" t="str">
            <v>PERALATAN FURNITURES &amp; FIXTURES</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row>
        <row r="370">
          <cell r="B370" t="str">
            <v>No KD20</v>
          </cell>
          <cell r="C370">
            <v>0</v>
          </cell>
          <cell r="D370" t="str">
            <v>PERALATAN MESIN</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row>
        <row r="371">
          <cell r="B371" t="str">
            <v>No KD21</v>
          </cell>
          <cell r="C371">
            <v>0</v>
          </cell>
          <cell r="D371" t="str">
            <v>PERALATAN BENGKEL</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row>
        <row r="372">
          <cell r="B372" t="str">
            <v>No KD22</v>
          </cell>
          <cell r="C372">
            <v>0</v>
          </cell>
          <cell r="D372" t="str">
            <v>HAK OPSI / UM LEASING</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row>
        <row r="373">
          <cell r="B373" t="str">
            <v>AKU1</v>
          </cell>
          <cell r="C373" t="str">
            <v>-</v>
          </cell>
          <cell r="D373" t="str">
            <v>( - ) Ak. Penyusutan Bangunan &amp; Kantor</v>
          </cell>
          <cell r="E373">
            <v>0</v>
          </cell>
          <cell r="F373">
            <v>0</v>
          </cell>
          <cell r="G373">
            <v>0</v>
          </cell>
          <cell r="H373">
            <v>0</v>
          </cell>
          <cell r="I373">
            <v>0</v>
          </cell>
          <cell r="J373">
            <v>0</v>
          </cell>
          <cell r="K373">
            <v>0</v>
          </cell>
          <cell r="L373">
            <v>-134282883.00999999</v>
          </cell>
          <cell r="M373">
            <v>0</v>
          </cell>
          <cell r="N373">
            <v>-134282883.00999999</v>
          </cell>
          <cell r="O373">
            <v>-181114553.41666663</v>
          </cell>
          <cell r="P373">
            <v>0</v>
          </cell>
          <cell r="Q373">
            <v>-181114553.41666663</v>
          </cell>
          <cell r="R373">
            <v>-874804723.07500005</v>
          </cell>
          <cell r="S373">
            <v>0</v>
          </cell>
          <cell r="T373">
            <v>-874804723.07500005</v>
          </cell>
          <cell r="U373">
            <v>-1192084496.9291663</v>
          </cell>
          <cell r="V373">
            <v>0</v>
          </cell>
          <cell r="W373">
            <v>-1192084496.9291663</v>
          </cell>
          <cell r="X373">
            <v>-423943175.90513897</v>
          </cell>
          <cell r="Y373">
            <v>0</v>
          </cell>
          <cell r="Z373">
            <v>-423943175.90513897</v>
          </cell>
          <cell r="AA373">
            <v>0</v>
          </cell>
          <cell r="AB373">
            <v>0</v>
          </cell>
          <cell r="AC373">
            <v>0</v>
          </cell>
          <cell r="AD373">
            <v>0</v>
          </cell>
          <cell r="AE373">
            <v>0</v>
          </cell>
          <cell r="AF373">
            <v>0</v>
          </cell>
          <cell r="AG373">
            <v>0</v>
          </cell>
          <cell r="AH373">
            <v>0</v>
          </cell>
          <cell r="AI373">
            <v>0</v>
          </cell>
          <cell r="AJ373">
            <v>0</v>
          </cell>
          <cell r="AK373">
            <v>0</v>
          </cell>
          <cell r="AL373">
            <v>0</v>
          </cell>
          <cell r="AM373">
            <v>-2806229832.3359718</v>
          </cell>
          <cell r="AN373">
            <v>0</v>
          </cell>
        </row>
        <row r="374">
          <cell r="B374" t="str">
            <v>AKU2</v>
          </cell>
          <cell r="C374" t="str">
            <v>-</v>
          </cell>
          <cell r="D374" t="str">
            <v>( - ) Ak. Penyusutan Kendaraan - NON LEASING</v>
          </cell>
          <cell r="E374">
            <v>0</v>
          </cell>
          <cell r="F374">
            <v>-73653078.989999995</v>
          </cell>
          <cell r="G374">
            <v>0</v>
          </cell>
          <cell r="H374">
            <v>-73653078.989999995</v>
          </cell>
          <cell r="I374">
            <v>-167416249.9999997</v>
          </cell>
          <cell r="J374">
            <v>0</v>
          </cell>
          <cell r="K374">
            <v>-167416249.9999997</v>
          </cell>
          <cell r="L374">
            <v>-2270775638</v>
          </cell>
          <cell r="M374">
            <v>0</v>
          </cell>
          <cell r="N374">
            <v>-2270775638</v>
          </cell>
          <cell r="O374">
            <v>-2090769378.2147365</v>
          </cell>
          <cell r="P374">
            <v>0</v>
          </cell>
          <cell r="Q374">
            <v>-2090769378.2147365</v>
          </cell>
          <cell r="R374">
            <v>-5038748093.4343166</v>
          </cell>
          <cell r="S374">
            <v>0</v>
          </cell>
          <cell r="T374">
            <v>-5038748093.4343166</v>
          </cell>
          <cell r="U374">
            <v>-4285714063.9223404</v>
          </cell>
          <cell r="V374">
            <v>0</v>
          </cell>
          <cell r="W374">
            <v>-4285714063.9223404</v>
          </cell>
          <cell r="X374">
            <v>-3463089766.5966682</v>
          </cell>
          <cell r="Y374">
            <v>0</v>
          </cell>
          <cell r="Z374">
            <v>-3463089766.5966682</v>
          </cell>
          <cell r="AA374">
            <v>-2349864635.5500002</v>
          </cell>
          <cell r="AB374">
            <v>0</v>
          </cell>
          <cell r="AC374">
            <v>-2349864635.5500002</v>
          </cell>
          <cell r="AD374">
            <v>-2356011956.1700001</v>
          </cell>
          <cell r="AE374">
            <v>0</v>
          </cell>
          <cell r="AF374">
            <v>-2356011956.1700001</v>
          </cell>
          <cell r="AG374">
            <v>-1131531309.7450001</v>
          </cell>
          <cell r="AH374">
            <v>0</v>
          </cell>
          <cell r="AI374">
            <v>-1131531309.7450001</v>
          </cell>
          <cell r="AJ374">
            <v>-338167999.3366667</v>
          </cell>
          <cell r="AK374">
            <v>0</v>
          </cell>
          <cell r="AL374">
            <v>-338167999.3366667</v>
          </cell>
          <cell r="AM374">
            <v>-23565742169.959728</v>
          </cell>
          <cell r="AN374">
            <v>0</v>
          </cell>
        </row>
        <row r="375">
          <cell r="B375" t="str">
            <v>AKU3</v>
          </cell>
          <cell r="C375" t="str">
            <v>-</v>
          </cell>
          <cell r="D375" t="str">
            <v>( - ) Ak. Penyusutan Peralatan Kantor</v>
          </cell>
          <cell r="E375">
            <v>0</v>
          </cell>
          <cell r="F375">
            <v>-58479197.890000008</v>
          </cell>
          <cell r="G375">
            <v>0</v>
          </cell>
          <cell r="H375">
            <v>-58479197.890000008</v>
          </cell>
          <cell r="I375">
            <v>-46209978</v>
          </cell>
          <cell r="J375">
            <v>0</v>
          </cell>
          <cell r="K375">
            <v>-46209978</v>
          </cell>
          <cell r="L375">
            <v>-478379870.00000006</v>
          </cell>
          <cell r="M375">
            <v>0</v>
          </cell>
          <cell r="N375">
            <v>-478379870.00000006</v>
          </cell>
          <cell r="O375">
            <v>-590397293.52719223</v>
          </cell>
          <cell r="P375">
            <v>0</v>
          </cell>
          <cell r="Q375">
            <v>-590397293.52719223</v>
          </cell>
          <cell r="R375">
            <v>-685653285.875</v>
          </cell>
          <cell r="S375">
            <v>0</v>
          </cell>
          <cell r="T375">
            <v>-685653285.875</v>
          </cell>
          <cell r="U375">
            <v>-1932538731.6666665</v>
          </cell>
          <cell r="V375">
            <v>0</v>
          </cell>
          <cell r="W375">
            <v>-1932538731.6666665</v>
          </cell>
          <cell r="X375">
            <v>-912539409.82821667</v>
          </cell>
          <cell r="Y375">
            <v>0</v>
          </cell>
          <cell r="Z375">
            <v>-912539409.82821667</v>
          </cell>
          <cell r="AA375">
            <v>-282878955</v>
          </cell>
          <cell r="AB375">
            <v>0</v>
          </cell>
          <cell r="AC375">
            <v>-282878955</v>
          </cell>
          <cell r="AD375">
            <v>-1031373621.63</v>
          </cell>
          <cell r="AE375">
            <v>0</v>
          </cell>
          <cell r="AF375">
            <v>-1031373621.63</v>
          </cell>
          <cell r="AG375">
            <v>-193978248.64814666</v>
          </cell>
          <cell r="AH375">
            <v>0</v>
          </cell>
          <cell r="AI375">
            <v>-193978248.64814666</v>
          </cell>
          <cell r="AJ375">
            <v>-141286219.04166666</v>
          </cell>
          <cell r="AK375">
            <v>0</v>
          </cell>
          <cell r="AL375">
            <v>-141286219.04166666</v>
          </cell>
          <cell r="AM375">
            <v>-6353714811.1068888</v>
          </cell>
          <cell r="AN375">
            <v>0</v>
          </cell>
        </row>
        <row r="376">
          <cell r="B376" t="str">
            <v>AKU4</v>
          </cell>
          <cell r="C376" t="str">
            <v>-</v>
          </cell>
          <cell r="D376" t="str">
            <v>( - ) Ak. Amortisasi Kendaraan - LEASING</v>
          </cell>
          <cell r="E376">
            <v>0</v>
          </cell>
          <cell r="F376">
            <v>-84255815.120000005</v>
          </cell>
          <cell r="G376">
            <v>0</v>
          </cell>
          <cell r="H376">
            <v>-84255815.120000005</v>
          </cell>
          <cell r="I376">
            <v>-892541865.75555563</v>
          </cell>
          <cell r="J376">
            <v>0</v>
          </cell>
          <cell r="K376">
            <v>-892541865.75555563</v>
          </cell>
          <cell r="L376">
            <v>-1290837777</v>
          </cell>
          <cell r="M376">
            <v>0</v>
          </cell>
          <cell r="N376">
            <v>-1290837777</v>
          </cell>
          <cell r="O376">
            <v>-874151102.77777791</v>
          </cell>
          <cell r="P376">
            <v>0</v>
          </cell>
          <cell r="Q376">
            <v>-874151102.77777791</v>
          </cell>
          <cell r="R376">
            <v>-2830775907.5555549</v>
          </cell>
          <cell r="S376">
            <v>0</v>
          </cell>
          <cell r="T376">
            <v>-2830775907.5555549</v>
          </cell>
          <cell r="U376">
            <v>-7617424366</v>
          </cell>
          <cell r="V376">
            <v>0</v>
          </cell>
          <cell r="W376">
            <v>-7617424366</v>
          </cell>
          <cell r="X376">
            <v>-1514115567.2322271</v>
          </cell>
          <cell r="Y376">
            <v>0</v>
          </cell>
          <cell r="Z376">
            <v>-1514115567.2322271</v>
          </cell>
          <cell r="AA376">
            <v>-2984617613</v>
          </cell>
          <cell r="AB376">
            <v>0</v>
          </cell>
          <cell r="AC376">
            <v>-2984617613</v>
          </cell>
          <cell r="AD376">
            <v>-3626894332</v>
          </cell>
          <cell r="AE376">
            <v>0</v>
          </cell>
          <cell r="AF376">
            <v>-3626894332</v>
          </cell>
          <cell r="AG376">
            <v>-1437254883.4276664</v>
          </cell>
          <cell r="AH376">
            <v>0</v>
          </cell>
          <cell r="AI376">
            <v>-1437254883.4276664</v>
          </cell>
          <cell r="AJ376">
            <v>-1037470026.7129631</v>
          </cell>
          <cell r="AK376">
            <v>0</v>
          </cell>
          <cell r="AL376">
            <v>-1037470026.7129631</v>
          </cell>
          <cell r="AM376">
            <v>-24190339256.581741</v>
          </cell>
          <cell r="AN376">
            <v>0</v>
          </cell>
        </row>
        <row r="377">
          <cell r="B377" t="str">
            <v>No KD23</v>
          </cell>
          <cell r="C377">
            <v>0</v>
          </cell>
          <cell r="D377" t="str">
            <v>AKUM.PENY.-  PERALATAN FURNITURES &amp; FIXTURES</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row>
        <row r="378">
          <cell r="B378" t="str">
            <v>No KD24</v>
          </cell>
          <cell r="C378">
            <v>0</v>
          </cell>
          <cell r="D378" t="str">
            <v>AKUM.PENY.-  PERALATAN MESIN</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row>
        <row r="379">
          <cell r="B379" t="str">
            <v>No KD25</v>
          </cell>
          <cell r="C379">
            <v>0</v>
          </cell>
          <cell r="D379" t="str">
            <v>AKUM.PENY.-  PERALATAN BENGKEL</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row>
        <row r="380">
          <cell r="B380" t="str">
            <v>AKL1</v>
          </cell>
          <cell r="C380" t="str">
            <v>-</v>
          </cell>
          <cell r="D380" t="str">
            <v>Goodwill</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row>
        <row r="381">
          <cell r="B381" t="str">
            <v>AKL2</v>
          </cell>
          <cell r="C381" t="str">
            <v>-</v>
          </cell>
          <cell r="D381" t="str">
            <v>Investasi Aktiva</v>
          </cell>
          <cell r="E381">
            <v>0</v>
          </cell>
          <cell r="F381">
            <v>271790830.45000011</v>
          </cell>
          <cell r="G381">
            <v>0</v>
          </cell>
          <cell r="H381">
            <v>271790830.45000011</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1160831037</v>
          </cell>
          <cell r="AE381">
            <v>0</v>
          </cell>
          <cell r="AF381">
            <v>1160831037</v>
          </cell>
          <cell r="AG381">
            <v>0</v>
          </cell>
          <cell r="AH381">
            <v>0</v>
          </cell>
          <cell r="AI381">
            <v>0</v>
          </cell>
          <cell r="AJ381">
            <v>0</v>
          </cell>
          <cell r="AK381">
            <v>0</v>
          </cell>
          <cell r="AL381">
            <v>0</v>
          </cell>
          <cell r="AM381">
            <v>1432621867.45</v>
          </cell>
          <cell r="AN381">
            <v>0</v>
          </cell>
        </row>
        <row r="382">
          <cell r="B382" t="str">
            <v>AKL3</v>
          </cell>
          <cell r="C382" t="str">
            <v>-</v>
          </cell>
          <cell r="D382" t="str">
            <v>Biaya Pra-Operasional</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row>
        <row r="383">
          <cell r="B383" t="str">
            <v>AKL4</v>
          </cell>
          <cell r="C383" t="str">
            <v>-</v>
          </cell>
          <cell r="D383" t="str">
            <v>Aktiva Dalam Pengerjaan - Bangunan</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1627245786</v>
          </cell>
          <cell r="V383">
            <v>0</v>
          </cell>
          <cell r="W383">
            <v>1627245786</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1627245786</v>
          </cell>
          <cell r="AN383">
            <v>0</v>
          </cell>
        </row>
        <row r="384">
          <cell r="B384" t="str">
            <v>No KD26</v>
          </cell>
          <cell r="C384">
            <v>0</v>
          </cell>
          <cell r="D384" t="str">
            <v>SERAGAM KANTOR</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row>
        <row r="385">
          <cell r="B385" t="str">
            <v>No KD27</v>
          </cell>
          <cell r="C385">
            <v>0</v>
          </cell>
          <cell r="D385" t="str">
            <v>SECURITY DEPOSIT</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row>
        <row r="386">
          <cell r="B386" t="str">
            <v>AKL5</v>
          </cell>
          <cell r="C386" t="str">
            <v>-</v>
          </cell>
          <cell r="D386" t="str">
            <v>Bangunan Diatas Tanah Sewa</v>
          </cell>
          <cell r="E386">
            <v>0</v>
          </cell>
          <cell r="F386">
            <v>0</v>
          </cell>
          <cell r="G386">
            <v>0</v>
          </cell>
          <cell r="H386">
            <v>0</v>
          </cell>
          <cell r="I386">
            <v>0</v>
          </cell>
          <cell r="J386">
            <v>0</v>
          </cell>
          <cell r="K386">
            <v>0</v>
          </cell>
          <cell r="L386">
            <v>0</v>
          </cell>
          <cell r="M386">
            <v>0</v>
          </cell>
          <cell r="N386">
            <v>0</v>
          </cell>
          <cell r="O386">
            <v>0</v>
          </cell>
          <cell r="P386">
            <v>0</v>
          </cell>
          <cell r="Q386">
            <v>0</v>
          </cell>
          <cell r="R386">
            <v>291674427</v>
          </cell>
          <cell r="S386">
            <v>0</v>
          </cell>
          <cell r="T386">
            <v>291674427</v>
          </cell>
          <cell r="U386">
            <v>2004835292</v>
          </cell>
          <cell r="V386">
            <v>0</v>
          </cell>
          <cell r="W386">
            <v>2004835292</v>
          </cell>
          <cell r="X386">
            <v>531823552</v>
          </cell>
          <cell r="Y386">
            <v>0</v>
          </cell>
          <cell r="Z386">
            <v>531823552</v>
          </cell>
          <cell r="AA386">
            <v>171832971</v>
          </cell>
          <cell r="AB386">
            <v>0</v>
          </cell>
          <cell r="AC386">
            <v>171832971</v>
          </cell>
          <cell r="AD386">
            <v>0</v>
          </cell>
          <cell r="AE386">
            <v>0</v>
          </cell>
          <cell r="AF386">
            <v>0</v>
          </cell>
          <cell r="AG386">
            <v>173705328.14764708</v>
          </cell>
          <cell r="AH386">
            <v>0</v>
          </cell>
          <cell r="AI386">
            <v>173705328.14764708</v>
          </cell>
          <cell r="AJ386">
            <v>0</v>
          </cell>
          <cell r="AK386">
            <v>0</v>
          </cell>
          <cell r="AL386">
            <v>0</v>
          </cell>
          <cell r="AM386">
            <v>3173871570.1476469</v>
          </cell>
          <cell r="AN386">
            <v>0</v>
          </cell>
        </row>
        <row r="387">
          <cell r="B387" t="str">
            <v>AKL6</v>
          </cell>
          <cell r="C387" t="str">
            <v>-</v>
          </cell>
          <cell r="D387" t="str">
            <v>Biaya Ditangguhkan</v>
          </cell>
          <cell r="E387">
            <v>0</v>
          </cell>
          <cell r="F387">
            <v>0</v>
          </cell>
          <cell r="G387">
            <v>0</v>
          </cell>
          <cell r="H387">
            <v>0</v>
          </cell>
          <cell r="I387">
            <v>0</v>
          </cell>
          <cell r="J387">
            <v>0</v>
          </cell>
          <cell r="K387">
            <v>0</v>
          </cell>
          <cell r="L387">
            <v>0</v>
          </cell>
          <cell r="M387">
            <v>0</v>
          </cell>
          <cell r="N387">
            <v>0</v>
          </cell>
          <cell r="O387">
            <v>0</v>
          </cell>
          <cell r="P387">
            <v>0</v>
          </cell>
          <cell r="Q387">
            <v>0</v>
          </cell>
          <cell r="R387">
            <v>19330199</v>
          </cell>
          <cell r="S387">
            <v>0</v>
          </cell>
          <cell r="T387">
            <v>19330199</v>
          </cell>
          <cell r="U387">
            <v>0</v>
          </cell>
          <cell r="V387">
            <v>0</v>
          </cell>
          <cell r="W387">
            <v>0</v>
          </cell>
          <cell r="X387">
            <v>9756451</v>
          </cell>
          <cell r="Y387">
            <v>0</v>
          </cell>
          <cell r="Z387">
            <v>9756451</v>
          </cell>
          <cell r="AA387">
            <v>150000000</v>
          </cell>
          <cell r="AB387">
            <v>0</v>
          </cell>
          <cell r="AC387">
            <v>150000000</v>
          </cell>
          <cell r="AD387">
            <v>0</v>
          </cell>
          <cell r="AE387">
            <v>0</v>
          </cell>
          <cell r="AF387">
            <v>0</v>
          </cell>
          <cell r="AG387">
            <v>0</v>
          </cell>
          <cell r="AH387">
            <v>0</v>
          </cell>
          <cell r="AI387">
            <v>0</v>
          </cell>
          <cell r="AJ387">
            <v>0</v>
          </cell>
          <cell r="AK387">
            <v>0</v>
          </cell>
          <cell r="AL387">
            <v>0</v>
          </cell>
          <cell r="AM387">
            <v>179086650</v>
          </cell>
          <cell r="AN387">
            <v>0</v>
          </cell>
        </row>
        <row r="388">
          <cell r="B388" t="str">
            <v>AKL7</v>
          </cell>
          <cell r="C388" t="str">
            <v>-</v>
          </cell>
          <cell r="D388" t="str">
            <v>Pallet</v>
          </cell>
          <cell r="E388">
            <v>0</v>
          </cell>
          <cell r="F388">
            <v>0</v>
          </cell>
          <cell r="G388">
            <v>0</v>
          </cell>
          <cell r="H388">
            <v>0</v>
          </cell>
          <cell r="I388">
            <v>2333332</v>
          </cell>
          <cell r="J388">
            <v>0</v>
          </cell>
          <cell r="K388">
            <v>2333332</v>
          </cell>
          <cell r="L388">
            <v>9905333</v>
          </cell>
          <cell r="M388">
            <v>0</v>
          </cell>
          <cell r="N388">
            <v>9905333</v>
          </cell>
          <cell r="O388">
            <v>0</v>
          </cell>
          <cell r="P388">
            <v>0</v>
          </cell>
          <cell r="Q388">
            <v>0</v>
          </cell>
          <cell r="R388">
            <v>9693418</v>
          </cell>
          <cell r="S388">
            <v>0</v>
          </cell>
          <cell r="T388">
            <v>9693418</v>
          </cell>
          <cell r="U388">
            <v>-52220950</v>
          </cell>
          <cell r="V388">
            <v>0</v>
          </cell>
          <cell r="W388">
            <v>-52220950</v>
          </cell>
          <cell r="X388">
            <v>2982749</v>
          </cell>
          <cell r="Y388">
            <v>0</v>
          </cell>
          <cell r="Z388">
            <v>2982749</v>
          </cell>
          <cell r="AA388">
            <v>0</v>
          </cell>
          <cell r="AB388">
            <v>0</v>
          </cell>
          <cell r="AC388">
            <v>0</v>
          </cell>
          <cell r="AD388">
            <v>92288264</v>
          </cell>
          <cell r="AE388">
            <v>0</v>
          </cell>
          <cell r="AF388">
            <v>92288264</v>
          </cell>
          <cell r="AG388">
            <v>0</v>
          </cell>
          <cell r="AH388">
            <v>0</v>
          </cell>
          <cell r="AI388">
            <v>0</v>
          </cell>
          <cell r="AJ388">
            <v>0</v>
          </cell>
          <cell r="AK388">
            <v>0</v>
          </cell>
          <cell r="AL388">
            <v>0</v>
          </cell>
          <cell r="AM388">
            <v>64982146</v>
          </cell>
          <cell r="AN388">
            <v>0</v>
          </cell>
        </row>
        <row r="389">
          <cell r="B389" t="str">
            <v>AKL8</v>
          </cell>
          <cell r="C389" t="str">
            <v>-</v>
          </cell>
          <cell r="D389" t="str">
            <v>Lisensi Software</v>
          </cell>
          <cell r="E389">
            <v>0</v>
          </cell>
          <cell r="F389">
            <v>1689799054.2599998</v>
          </cell>
          <cell r="G389">
            <v>0</v>
          </cell>
          <cell r="H389">
            <v>1689799054.2599998</v>
          </cell>
          <cell r="I389">
            <v>0</v>
          </cell>
          <cell r="J389">
            <v>0</v>
          </cell>
          <cell r="K389">
            <v>0</v>
          </cell>
          <cell r="L389">
            <v>0</v>
          </cell>
          <cell r="M389">
            <v>0</v>
          </cell>
          <cell r="N389">
            <v>0</v>
          </cell>
          <cell r="O389">
            <v>0</v>
          </cell>
          <cell r="P389">
            <v>0</v>
          </cell>
          <cell r="Q389">
            <v>0</v>
          </cell>
          <cell r="R389">
            <v>133905388</v>
          </cell>
          <cell r="S389">
            <v>0</v>
          </cell>
          <cell r="T389">
            <v>133905388</v>
          </cell>
          <cell r="U389">
            <v>7440535</v>
          </cell>
          <cell r="V389">
            <v>0</v>
          </cell>
          <cell r="W389">
            <v>7440535</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1831144977.2599998</v>
          </cell>
          <cell r="AN389">
            <v>0</v>
          </cell>
        </row>
        <row r="390">
          <cell r="B390" t="str">
            <v>AKL9</v>
          </cell>
          <cell r="C390" t="str">
            <v>-</v>
          </cell>
          <cell r="D390" t="str">
            <v>Aktiva Lain-lain</v>
          </cell>
          <cell r="E390">
            <v>0</v>
          </cell>
          <cell r="F390">
            <v>0.32999999995809048</v>
          </cell>
          <cell r="G390">
            <v>-0.32999999995809048</v>
          </cell>
          <cell r="H390">
            <v>0.65999999991618097</v>
          </cell>
          <cell r="I390">
            <v>0</v>
          </cell>
          <cell r="J390">
            <v>-0.32999999995809048</v>
          </cell>
          <cell r="K390">
            <v>0.32999999995809048</v>
          </cell>
          <cell r="L390">
            <v>9817034.9299999997</v>
          </cell>
          <cell r="M390">
            <v>-0.32999999995809048</v>
          </cell>
          <cell r="N390">
            <v>9817035.2599999998</v>
          </cell>
          <cell r="O390">
            <v>1730000</v>
          </cell>
          <cell r="P390">
            <v>-0.32999999995809048</v>
          </cell>
          <cell r="Q390">
            <v>1730000.33</v>
          </cell>
          <cell r="R390">
            <v>57694000</v>
          </cell>
          <cell r="S390">
            <v>-0.32999999995809048</v>
          </cell>
          <cell r="T390">
            <v>57694000.329999998</v>
          </cell>
          <cell r="U390">
            <v>-212741666</v>
          </cell>
          <cell r="V390">
            <v>-0.32999999995809048</v>
          </cell>
          <cell r="W390">
            <v>-212741665.66999999</v>
          </cell>
          <cell r="X390">
            <v>61911042.939999998</v>
          </cell>
          <cell r="Y390">
            <v>-0.32999999995809048</v>
          </cell>
          <cell r="Z390">
            <v>61911043.269999996</v>
          </cell>
          <cell r="AA390">
            <v>70008793</v>
          </cell>
          <cell r="AB390">
            <v>-0.32999999995809048</v>
          </cell>
          <cell r="AC390">
            <v>70008793.329999998</v>
          </cell>
          <cell r="AD390">
            <v>0</v>
          </cell>
          <cell r="AE390">
            <v>-0.32999999995809048</v>
          </cell>
          <cell r="AF390">
            <v>0.32999999995809048</v>
          </cell>
          <cell r="AG390">
            <v>4366725</v>
          </cell>
          <cell r="AH390">
            <v>-0.32999999995809048</v>
          </cell>
          <cell r="AI390">
            <v>4366725.33</v>
          </cell>
          <cell r="AJ390">
            <v>0</v>
          </cell>
          <cell r="AK390">
            <v>-0.32999999995809048</v>
          </cell>
          <cell r="AL390">
            <v>0.32999999995809048</v>
          </cell>
          <cell r="AM390">
            <v>-7214069.8000000026</v>
          </cell>
          <cell r="AN390">
            <v>-3.6299999995389953</v>
          </cell>
        </row>
        <row r="391">
          <cell r="B391" t="str">
            <v>H1</v>
          </cell>
          <cell r="C391" t="str">
            <v>-</v>
          </cell>
          <cell r="D391" t="str">
            <v>HUTANG PT. DHARANA INTI BOGA (MR. BEAN, MOUNT TEA)</v>
          </cell>
          <cell r="E391">
            <v>0</v>
          </cell>
          <cell r="F391">
            <v>0</v>
          </cell>
          <cell r="G391">
            <v>0</v>
          </cell>
          <cell r="H391">
            <v>0</v>
          </cell>
          <cell r="I391">
            <v>0</v>
          </cell>
          <cell r="J391">
            <v>240362319</v>
          </cell>
          <cell r="K391">
            <v>240362319</v>
          </cell>
          <cell r="L391">
            <v>0</v>
          </cell>
          <cell r="M391">
            <v>4922909951</v>
          </cell>
          <cell r="N391">
            <v>4922909951</v>
          </cell>
          <cell r="O391">
            <v>0</v>
          </cell>
          <cell r="P391">
            <v>2518035223.6999998</v>
          </cell>
          <cell r="Q391">
            <v>2518035223.6999998</v>
          </cell>
          <cell r="R391">
            <v>0</v>
          </cell>
          <cell r="S391">
            <v>4079938500.0000005</v>
          </cell>
          <cell r="T391">
            <v>4079938500.0000005</v>
          </cell>
          <cell r="U391">
            <v>0</v>
          </cell>
          <cell r="V391">
            <v>2571738418</v>
          </cell>
          <cell r="W391">
            <v>2571738418</v>
          </cell>
          <cell r="X391">
            <v>0</v>
          </cell>
          <cell r="Y391">
            <v>1948264626.8000002</v>
          </cell>
          <cell r="Z391">
            <v>1948264626.8000002</v>
          </cell>
          <cell r="AA391">
            <v>0</v>
          </cell>
          <cell r="AB391">
            <v>2121379069.3</v>
          </cell>
          <cell r="AC391">
            <v>2121379069.3</v>
          </cell>
          <cell r="AD391">
            <v>0</v>
          </cell>
          <cell r="AE391">
            <v>934122209</v>
          </cell>
          <cell r="AF391">
            <v>934122209</v>
          </cell>
          <cell r="AG391">
            <v>0</v>
          </cell>
          <cell r="AH391">
            <v>1002209716.0216665</v>
          </cell>
          <cell r="AI391">
            <v>1002209716.0216665</v>
          </cell>
          <cell r="AJ391">
            <v>0</v>
          </cell>
          <cell r="AK391">
            <v>1561015266.1125002</v>
          </cell>
          <cell r="AL391">
            <v>1561015266.1125002</v>
          </cell>
          <cell r="AM391">
            <v>0</v>
          </cell>
          <cell r="AN391">
            <v>21899975298.934166</v>
          </cell>
        </row>
        <row r="392">
          <cell r="B392" t="str">
            <v>H2</v>
          </cell>
          <cell r="C392" t="str">
            <v>-</v>
          </cell>
          <cell r="D392" t="str">
            <v>HUTANG PT. GARUDA FOOD PUTRA PUTRI JAYA GRESIK (WAFER)</v>
          </cell>
          <cell r="E392">
            <v>0</v>
          </cell>
          <cell r="F392">
            <v>0</v>
          </cell>
          <cell r="G392">
            <v>0</v>
          </cell>
          <cell r="H392">
            <v>0</v>
          </cell>
          <cell r="I392">
            <v>0</v>
          </cell>
          <cell r="J392">
            <v>2091605028</v>
          </cell>
          <cell r="K392">
            <v>2091605028</v>
          </cell>
          <cell r="L392">
            <v>0</v>
          </cell>
          <cell r="M392">
            <v>4566477788.8000002</v>
          </cell>
          <cell r="N392">
            <v>4566477788.8000002</v>
          </cell>
          <cell r="O392">
            <v>0</v>
          </cell>
          <cell r="P392">
            <v>4055993550.0599999</v>
          </cell>
          <cell r="Q392">
            <v>4055993550.0599999</v>
          </cell>
          <cell r="R392">
            <v>0</v>
          </cell>
          <cell r="S392">
            <v>5191626705.9499998</v>
          </cell>
          <cell r="T392">
            <v>5191626705.9499998</v>
          </cell>
          <cell r="U392">
            <v>0</v>
          </cell>
          <cell r="V392">
            <v>3147032269.4100018</v>
          </cell>
          <cell r="W392">
            <v>3147032269.4100018</v>
          </cell>
          <cell r="X392">
            <v>0</v>
          </cell>
          <cell r="Y392">
            <v>6533240723.0776672</v>
          </cell>
          <cell r="Z392">
            <v>6533240723.0776672</v>
          </cell>
          <cell r="AA392">
            <v>0</v>
          </cell>
          <cell r="AB392">
            <v>6264061884.6999998</v>
          </cell>
          <cell r="AC392">
            <v>6264061884.6999998</v>
          </cell>
          <cell r="AD392">
            <v>0</v>
          </cell>
          <cell r="AE392">
            <v>6300461148.6600008</v>
          </cell>
          <cell r="AF392">
            <v>6300461148.6600008</v>
          </cell>
          <cell r="AG392">
            <v>0</v>
          </cell>
          <cell r="AH392">
            <v>4599514319.3590012</v>
          </cell>
          <cell r="AI392">
            <v>4599514319.3590012</v>
          </cell>
          <cell r="AJ392">
            <v>0</v>
          </cell>
          <cell r="AK392">
            <v>2106096265.4582362</v>
          </cell>
          <cell r="AL392">
            <v>2106096265.4582362</v>
          </cell>
          <cell r="AM392">
            <v>0</v>
          </cell>
          <cell r="AN392">
            <v>44856109683.474915</v>
          </cell>
        </row>
        <row r="393">
          <cell r="B393" t="str">
            <v>H3</v>
          </cell>
          <cell r="C393" t="str">
            <v>-</v>
          </cell>
          <cell r="D393" t="str">
            <v>HUTANG PT. GARUDA FOOD PUTRA PUTRI JAYA BUSDEV (NASI)</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-118800</v>
          </cell>
          <cell r="W393">
            <v>-118800</v>
          </cell>
          <cell r="X393">
            <v>0</v>
          </cell>
          <cell r="Y393">
            <v>0</v>
          </cell>
          <cell r="Z393">
            <v>0</v>
          </cell>
          <cell r="AA393">
            <v>0</v>
          </cell>
          <cell r="AB393">
            <v>0</v>
          </cell>
          <cell r="AC393">
            <v>0</v>
          </cell>
          <cell r="AD393">
            <v>0</v>
          </cell>
          <cell r="AE393">
            <v>28578168</v>
          </cell>
          <cell r="AF393">
            <v>28578168</v>
          </cell>
          <cell r="AG393">
            <v>0</v>
          </cell>
          <cell r="AH393">
            <v>0</v>
          </cell>
          <cell r="AI393">
            <v>0</v>
          </cell>
          <cell r="AJ393">
            <v>0</v>
          </cell>
          <cell r="AK393">
            <v>0</v>
          </cell>
          <cell r="AL393">
            <v>0</v>
          </cell>
          <cell r="AM393">
            <v>0</v>
          </cell>
          <cell r="AN393">
            <v>28459368</v>
          </cell>
        </row>
        <row r="394">
          <cell r="B394" t="str">
            <v>H4</v>
          </cell>
          <cell r="C394" t="str">
            <v>-</v>
          </cell>
          <cell r="D394" t="str">
            <v>HUTANG PT. GARUDA FOOD PUTRA PUTRI JAYA LAMPUNG (ATOM)</v>
          </cell>
          <cell r="E394">
            <v>0</v>
          </cell>
          <cell r="F394">
            <v>0</v>
          </cell>
          <cell r="G394">
            <v>0</v>
          </cell>
          <cell r="H394">
            <v>0</v>
          </cell>
          <cell r="I394">
            <v>0</v>
          </cell>
          <cell r="J394">
            <v>693977420</v>
          </cell>
          <cell r="K394">
            <v>693977420</v>
          </cell>
          <cell r="L394">
            <v>0</v>
          </cell>
          <cell r="M394">
            <v>1712726081.7999997</v>
          </cell>
          <cell r="N394">
            <v>1712726081.7999997</v>
          </cell>
          <cell r="O394">
            <v>0</v>
          </cell>
          <cell r="P394">
            <v>2511730697.6400003</v>
          </cell>
          <cell r="Q394">
            <v>2511730697.6400003</v>
          </cell>
          <cell r="R394">
            <v>0</v>
          </cell>
          <cell r="S394">
            <v>1438212131</v>
          </cell>
          <cell r="T394">
            <v>1438212131</v>
          </cell>
          <cell r="U394">
            <v>0</v>
          </cell>
          <cell r="V394">
            <v>10399343</v>
          </cell>
          <cell r="W394">
            <v>10399343</v>
          </cell>
          <cell r="X394">
            <v>0</v>
          </cell>
          <cell r="Y394">
            <v>1015016834.7199999</v>
          </cell>
          <cell r="Z394">
            <v>1015016834.7199999</v>
          </cell>
          <cell r="AA394">
            <v>0</v>
          </cell>
          <cell r="AB394">
            <v>1388135682.5999999</v>
          </cell>
          <cell r="AC394">
            <v>1388135682.5999999</v>
          </cell>
          <cell r="AD394">
            <v>0</v>
          </cell>
          <cell r="AE394">
            <v>740500639.63000023</v>
          </cell>
          <cell r="AF394">
            <v>740500639.63000023</v>
          </cell>
          <cell r="AG394">
            <v>0</v>
          </cell>
          <cell r="AH394">
            <v>571861528.48000002</v>
          </cell>
          <cell r="AI394">
            <v>571861528.48000002</v>
          </cell>
          <cell r="AJ394">
            <v>0</v>
          </cell>
          <cell r="AK394">
            <v>434745381.88</v>
          </cell>
          <cell r="AL394">
            <v>434745381.88</v>
          </cell>
          <cell r="AM394">
            <v>0</v>
          </cell>
          <cell r="AN394">
            <v>10517305740.75</v>
          </cell>
        </row>
        <row r="395">
          <cell r="B395" t="str">
            <v>H5</v>
          </cell>
          <cell r="C395" t="str">
            <v>-</v>
          </cell>
          <cell r="D395" t="str">
            <v>HUTANG PT. GARUDA FOOD PUTRA PUTRI JAYA PATI (ATOM)</v>
          </cell>
          <cell r="E395">
            <v>0</v>
          </cell>
          <cell r="F395">
            <v>0</v>
          </cell>
          <cell r="G395">
            <v>0</v>
          </cell>
          <cell r="H395">
            <v>0</v>
          </cell>
          <cell r="I395">
            <v>0</v>
          </cell>
          <cell r="J395">
            <v>3353503388</v>
          </cell>
          <cell r="K395">
            <v>3353503388</v>
          </cell>
          <cell r="L395">
            <v>0</v>
          </cell>
          <cell r="M395">
            <v>3328624663</v>
          </cell>
          <cell r="N395">
            <v>3328624663</v>
          </cell>
          <cell r="O395">
            <v>0</v>
          </cell>
          <cell r="P395">
            <v>372259760.44</v>
          </cell>
          <cell r="Q395">
            <v>372259760.44</v>
          </cell>
          <cell r="R395">
            <v>0</v>
          </cell>
          <cell r="S395">
            <v>6379456544.0832005</v>
          </cell>
          <cell r="T395">
            <v>6379456544.0832005</v>
          </cell>
          <cell r="U395">
            <v>0</v>
          </cell>
          <cell r="V395">
            <v>14751355240.363539</v>
          </cell>
          <cell r="W395">
            <v>14751355240.363539</v>
          </cell>
          <cell r="X395">
            <v>0</v>
          </cell>
          <cell r="Y395">
            <v>0</v>
          </cell>
          <cell r="Z395">
            <v>0</v>
          </cell>
          <cell r="AA395">
            <v>0</v>
          </cell>
          <cell r="AB395">
            <v>3128673315</v>
          </cell>
          <cell r="AC395">
            <v>3128673315</v>
          </cell>
          <cell r="AD395">
            <v>0</v>
          </cell>
          <cell r="AE395">
            <v>1696173487.3300002</v>
          </cell>
          <cell r="AF395">
            <v>1696173487.3300002</v>
          </cell>
          <cell r="AG395">
            <v>0</v>
          </cell>
          <cell r="AH395">
            <v>1491763330.4681816</v>
          </cell>
          <cell r="AI395">
            <v>1491763330.4681816</v>
          </cell>
          <cell r="AJ395">
            <v>0</v>
          </cell>
          <cell r="AK395">
            <v>898132165.25076604</v>
          </cell>
          <cell r="AL395">
            <v>898132165.25076604</v>
          </cell>
          <cell r="AM395">
            <v>0</v>
          </cell>
          <cell r="AN395">
            <v>35399941893.935684</v>
          </cell>
        </row>
        <row r="396">
          <cell r="B396" t="str">
            <v>H6</v>
          </cell>
          <cell r="C396" t="str">
            <v>-</v>
          </cell>
          <cell r="D396" t="str">
            <v>HUTANG PT. GARUDA FOOD PUTRA PUTRI JAYA PATI  (GARING)</v>
          </cell>
          <cell r="E396">
            <v>0</v>
          </cell>
          <cell r="F396">
            <v>0</v>
          </cell>
          <cell r="G396">
            <v>0</v>
          </cell>
          <cell r="H396">
            <v>0</v>
          </cell>
          <cell r="I396">
            <v>0</v>
          </cell>
          <cell r="J396">
            <v>0</v>
          </cell>
          <cell r="K396">
            <v>0</v>
          </cell>
          <cell r="L396">
            <v>0</v>
          </cell>
          <cell r="M396">
            <v>1779362055.3</v>
          </cell>
          <cell r="N396">
            <v>1779362055.3</v>
          </cell>
          <cell r="O396">
            <v>0</v>
          </cell>
          <cell r="P396">
            <v>1481721277.6100001</v>
          </cell>
          <cell r="Q396">
            <v>1481721277.6100001</v>
          </cell>
          <cell r="R396">
            <v>0</v>
          </cell>
          <cell r="S396">
            <v>1823925643.1352477</v>
          </cell>
          <cell r="T396">
            <v>1823925643.1352477</v>
          </cell>
          <cell r="U396">
            <v>0</v>
          </cell>
          <cell r="V396">
            <v>791443767</v>
          </cell>
          <cell r="W396">
            <v>791443767</v>
          </cell>
          <cell r="X396">
            <v>0</v>
          </cell>
          <cell r="Y396">
            <v>3661147957.0837498</v>
          </cell>
          <cell r="Z396">
            <v>3661147957.0837498</v>
          </cell>
          <cell r="AA396">
            <v>0</v>
          </cell>
          <cell r="AB396">
            <v>1058013006</v>
          </cell>
          <cell r="AC396">
            <v>1058013006</v>
          </cell>
          <cell r="AD396">
            <v>0</v>
          </cell>
          <cell r="AE396">
            <v>1177761448.5299997</v>
          </cell>
          <cell r="AF396">
            <v>1177761448.5299997</v>
          </cell>
          <cell r="AG396">
            <v>0</v>
          </cell>
          <cell r="AH396">
            <v>550647091.65400004</v>
          </cell>
          <cell r="AI396">
            <v>550647091.65400004</v>
          </cell>
          <cell r="AJ396">
            <v>0</v>
          </cell>
          <cell r="AK396">
            <v>0</v>
          </cell>
          <cell r="AL396">
            <v>0</v>
          </cell>
          <cell r="AM396">
            <v>0</v>
          </cell>
          <cell r="AN396">
            <v>12324022246.312998</v>
          </cell>
        </row>
        <row r="397">
          <cell r="B397" t="str">
            <v>H7</v>
          </cell>
          <cell r="C397" t="str">
            <v>-</v>
          </cell>
          <cell r="D397" t="str">
            <v>HUTANG PT. GARUDA FOOD PUTRA PUTRI JAYA CIMAHI (KULIT)</v>
          </cell>
          <cell r="E397">
            <v>0</v>
          </cell>
          <cell r="F397">
            <v>0</v>
          </cell>
          <cell r="G397">
            <v>0</v>
          </cell>
          <cell r="H397">
            <v>0</v>
          </cell>
          <cell r="I397">
            <v>0</v>
          </cell>
          <cell r="J397">
            <v>1669683477</v>
          </cell>
          <cell r="K397">
            <v>1669683477</v>
          </cell>
          <cell r="L397">
            <v>0</v>
          </cell>
          <cell r="M397">
            <v>1739350705.9900002</v>
          </cell>
          <cell r="N397">
            <v>1739350705.9900002</v>
          </cell>
          <cell r="O397">
            <v>0</v>
          </cell>
          <cell r="P397">
            <v>730151815.04999995</v>
          </cell>
          <cell r="Q397">
            <v>730151815.04999995</v>
          </cell>
          <cell r="R397">
            <v>0</v>
          </cell>
          <cell r="S397">
            <v>2231610055.4775004</v>
          </cell>
          <cell r="T397">
            <v>2231610055.4775004</v>
          </cell>
          <cell r="U397">
            <v>0</v>
          </cell>
          <cell r="V397">
            <v>-459036771</v>
          </cell>
          <cell r="W397">
            <v>-459036771</v>
          </cell>
          <cell r="X397">
            <v>0</v>
          </cell>
          <cell r="Y397">
            <v>322725523.08749998</v>
          </cell>
          <cell r="Z397">
            <v>322725523.08749998</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6234484805.6050014</v>
          </cell>
        </row>
        <row r="398">
          <cell r="B398" t="str">
            <v>H8</v>
          </cell>
          <cell r="C398" t="str">
            <v>-</v>
          </cell>
          <cell r="D398" t="str">
            <v>HUTANG PT. TRITEGUH MANUNGGAL SEJATI TANGERANG (JELLY)</v>
          </cell>
          <cell r="E398">
            <v>0</v>
          </cell>
          <cell r="F398">
            <v>0</v>
          </cell>
          <cell r="G398">
            <v>0</v>
          </cell>
          <cell r="H398">
            <v>0</v>
          </cell>
          <cell r="I398">
            <v>0</v>
          </cell>
          <cell r="J398">
            <v>756397713</v>
          </cell>
          <cell r="K398">
            <v>756397713</v>
          </cell>
          <cell r="L398">
            <v>0</v>
          </cell>
          <cell r="M398">
            <v>1998039246</v>
          </cell>
          <cell r="N398">
            <v>1998039246</v>
          </cell>
          <cell r="O398">
            <v>0</v>
          </cell>
          <cell r="P398">
            <v>291401712.67000014</v>
          </cell>
          <cell r="Q398">
            <v>291401712.67000014</v>
          </cell>
          <cell r="R398">
            <v>0</v>
          </cell>
          <cell r="S398">
            <v>1177148897.72</v>
          </cell>
          <cell r="T398">
            <v>1177148897.72</v>
          </cell>
          <cell r="U398">
            <v>0</v>
          </cell>
          <cell r="V398">
            <v>-8489573038</v>
          </cell>
          <cell r="W398">
            <v>-8489573038</v>
          </cell>
          <cell r="X398">
            <v>0</v>
          </cell>
          <cell r="Y398">
            <v>1637885860.6600001</v>
          </cell>
          <cell r="Z398">
            <v>1637885860.6600001</v>
          </cell>
          <cell r="AA398">
            <v>0</v>
          </cell>
          <cell r="AB398">
            <v>1459251715.1199999</v>
          </cell>
          <cell r="AC398">
            <v>1459251715.1199999</v>
          </cell>
          <cell r="AD398">
            <v>0</v>
          </cell>
          <cell r="AE398">
            <v>0</v>
          </cell>
          <cell r="AF398">
            <v>0</v>
          </cell>
          <cell r="AG398">
            <v>0</v>
          </cell>
          <cell r="AH398">
            <v>0</v>
          </cell>
          <cell r="AI398">
            <v>0</v>
          </cell>
          <cell r="AJ398">
            <v>0</v>
          </cell>
          <cell r="AK398">
            <v>93851.7</v>
          </cell>
          <cell r="AL398">
            <v>93851.7</v>
          </cell>
          <cell r="AM398">
            <v>0</v>
          </cell>
          <cell r="AN398">
            <v>-1169354041.1300001</v>
          </cell>
        </row>
        <row r="399">
          <cell r="B399" t="str">
            <v>H9</v>
          </cell>
          <cell r="C399" t="str">
            <v>-</v>
          </cell>
          <cell r="D399" t="str">
            <v>HUTANG PT. TRITEGUH MANUNGGAL SEJATI  CIKUPA (JELLY)</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2603081424.6299996</v>
          </cell>
          <cell r="T399">
            <v>2603081424.6299996</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2603081424.6299996</v>
          </cell>
        </row>
        <row r="400">
          <cell r="B400" t="str">
            <v>H10</v>
          </cell>
          <cell r="C400" t="str">
            <v>-</v>
          </cell>
          <cell r="D400" t="str">
            <v>HUTANG PT. TRITEGUH MANUNGGAL SEJATI SIDOARJO KLETEK (JELLY)</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11500065157</v>
          </cell>
          <cell r="W400">
            <v>11500065157</v>
          </cell>
          <cell r="X400">
            <v>0</v>
          </cell>
          <cell r="Y400">
            <v>80384459</v>
          </cell>
          <cell r="Z400">
            <v>80384459</v>
          </cell>
          <cell r="AA400">
            <v>0</v>
          </cell>
          <cell r="AB400">
            <v>0</v>
          </cell>
          <cell r="AC400">
            <v>0</v>
          </cell>
          <cell r="AD400">
            <v>0</v>
          </cell>
          <cell r="AE400">
            <v>1188154561.5900002</v>
          </cell>
          <cell r="AF400">
            <v>1188154561.5900002</v>
          </cell>
          <cell r="AG400">
            <v>0</v>
          </cell>
          <cell r="AH400">
            <v>969018182.45225</v>
          </cell>
          <cell r="AI400">
            <v>969018182.45225</v>
          </cell>
          <cell r="AJ400">
            <v>0</v>
          </cell>
          <cell r="AK400">
            <v>855057865.52600002</v>
          </cell>
          <cell r="AL400">
            <v>855057865.52600002</v>
          </cell>
          <cell r="AM400">
            <v>0</v>
          </cell>
          <cell r="AN400">
            <v>14592680225.568251</v>
          </cell>
        </row>
        <row r="401">
          <cell r="B401" t="str">
            <v>No KD47</v>
          </cell>
          <cell r="C401">
            <v>0</v>
          </cell>
          <cell r="D401" t="str">
            <v>HD- TUDUNG PUTRA PUTRI JAYA</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row>
        <row r="402">
          <cell r="B402" t="str">
            <v>H11</v>
          </cell>
          <cell r="C402" t="str">
            <v>-</v>
          </cell>
          <cell r="D402" t="str">
            <v>HUTANG CV. MANDIRI (DETERJEN DIA)</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51190641</v>
          </cell>
          <cell r="W402">
            <v>51190641</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51190641</v>
          </cell>
        </row>
        <row r="403">
          <cell r="B403" t="str">
            <v>No KD54</v>
          </cell>
          <cell r="C403">
            <v>0</v>
          </cell>
          <cell r="D403" t="str">
            <v>HD NG- PT. AFI FARMA</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row>
        <row r="404">
          <cell r="B404" t="str">
            <v>No KD55</v>
          </cell>
          <cell r="C404">
            <v>0</v>
          </cell>
          <cell r="D404" t="str">
            <v>HD NG- PT. AGROKRIDA FOODTAMA ORGAMINDO</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row>
        <row r="405">
          <cell r="B405" t="str">
            <v>H12</v>
          </cell>
          <cell r="C405" t="str">
            <v>-</v>
          </cell>
          <cell r="D405" t="str">
            <v>HUTANG PT. URC INDONESIA</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3609347137</v>
          </cell>
          <cell r="W405">
            <v>3609347137</v>
          </cell>
          <cell r="X405">
            <v>0</v>
          </cell>
          <cell r="Y405">
            <v>0</v>
          </cell>
          <cell r="Z405">
            <v>0</v>
          </cell>
          <cell r="AA405">
            <v>0</v>
          </cell>
          <cell r="AB405">
            <v>0</v>
          </cell>
          <cell r="AC405">
            <v>0</v>
          </cell>
          <cell r="AD405">
            <v>0</v>
          </cell>
          <cell r="AE405">
            <v>25104953.069999933</v>
          </cell>
          <cell r="AF405">
            <v>25104953.069999933</v>
          </cell>
          <cell r="AG405">
            <v>0</v>
          </cell>
          <cell r="AH405">
            <v>0</v>
          </cell>
          <cell r="AI405">
            <v>0</v>
          </cell>
          <cell r="AJ405">
            <v>0</v>
          </cell>
          <cell r="AK405">
            <v>0</v>
          </cell>
          <cell r="AL405">
            <v>0</v>
          </cell>
          <cell r="AM405">
            <v>0</v>
          </cell>
          <cell r="AN405">
            <v>3634452090.0699997</v>
          </cell>
        </row>
        <row r="406">
          <cell r="B406" t="str">
            <v>H13</v>
          </cell>
          <cell r="C406" t="str">
            <v>-</v>
          </cell>
          <cell r="D406" t="str">
            <v>HUTANG PT. ADIMULIA SARIMAS INDUSTRI</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-45525</v>
          </cell>
          <cell r="W406">
            <v>-45525</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-45525</v>
          </cell>
        </row>
        <row r="407">
          <cell r="B407" t="str">
            <v>H14</v>
          </cell>
          <cell r="C407" t="str">
            <v>-</v>
          </cell>
          <cell r="D407" t="str">
            <v>HUTANG PT. AGRO FOOD INDUSTRY ORGANICS</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11087100</v>
          </cell>
          <cell r="W407">
            <v>11087100</v>
          </cell>
          <cell r="X407">
            <v>0</v>
          </cell>
          <cell r="Y407">
            <v>0</v>
          </cell>
          <cell r="Z407">
            <v>0</v>
          </cell>
          <cell r="AA407">
            <v>0</v>
          </cell>
          <cell r="AB407">
            <v>0</v>
          </cell>
          <cell r="AC407">
            <v>0</v>
          </cell>
          <cell r="AD407">
            <v>0</v>
          </cell>
          <cell r="AE407">
            <v>3098544</v>
          </cell>
          <cell r="AF407">
            <v>3098544</v>
          </cell>
          <cell r="AG407">
            <v>0</v>
          </cell>
          <cell r="AH407">
            <v>0</v>
          </cell>
          <cell r="AI407">
            <v>0</v>
          </cell>
          <cell r="AJ407">
            <v>0</v>
          </cell>
          <cell r="AK407">
            <v>0</v>
          </cell>
          <cell r="AL407">
            <v>0</v>
          </cell>
          <cell r="AM407">
            <v>0</v>
          </cell>
          <cell r="AN407">
            <v>14185644</v>
          </cell>
        </row>
        <row r="408">
          <cell r="B408" t="str">
            <v>H15</v>
          </cell>
          <cell r="C408" t="str">
            <v>-</v>
          </cell>
          <cell r="D408" t="str">
            <v>HUTANG PT. ANEKA RASA CIPTA FOOD</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row>
        <row r="409">
          <cell r="B409" t="str">
            <v>H16</v>
          </cell>
          <cell r="C409" t="str">
            <v>-</v>
          </cell>
          <cell r="D409" t="str">
            <v>HUTANG PT. COMMANDO BEAR INDONESIA</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row>
        <row r="410">
          <cell r="B410" t="str">
            <v>H17</v>
          </cell>
          <cell r="C410" t="str">
            <v>-</v>
          </cell>
          <cell r="D410" t="str">
            <v>HUTANG PT. DAYA MUDA AGUNG (BETADINE, VITEA)</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-109426671</v>
          </cell>
          <cell r="W410">
            <v>-109426671</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-109426671</v>
          </cell>
        </row>
        <row r="411">
          <cell r="B411" t="str">
            <v>H18</v>
          </cell>
          <cell r="C411" t="str">
            <v>-</v>
          </cell>
          <cell r="D411" t="str">
            <v>HUTANG PT. EKSPAND BERLIAN MULIA</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2588645</v>
          </cell>
          <cell r="AF411">
            <v>2588645</v>
          </cell>
          <cell r="AG411">
            <v>0</v>
          </cell>
          <cell r="AH411">
            <v>0</v>
          </cell>
          <cell r="AI411">
            <v>0</v>
          </cell>
          <cell r="AJ411">
            <v>0</v>
          </cell>
          <cell r="AK411">
            <v>0</v>
          </cell>
          <cell r="AL411">
            <v>0</v>
          </cell>
          <cell r="AM411">
            <v>0</v>
          </cell>
          <cell r="AN411">
            <v>2588645</v>
          </cell>
        </row>
        <row r="412">
          <cell r="B412" t="str">
            <v>H19</v>
          </cell>
          <cell r="C412" t="str">
            <v>-</v>
          </cell>
          <cell r="D412" t="str">
            <v>HUTANG PT. ENERGIZER INDONESIA (BATTERY,ENERGIZER,EVEREDAY)</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row>
        <row r="413">
          <cell r="B413" t="str">
            <v>H20</v>
          </cell>
          <cell r="C413" t="str">
            <v>-</v>
          </cell>
          <cell r="D413" t="str">
            <v>HUTANG PT. GOLDEN OASE TIRTA ABADI (ZHUKA, AQUA RASA)</v>
          </cell>
          <cell r="E413">
            <v>0</v>
          </cell>
          <cell r="F413">
            <v>0</v>
          </cell>
          <cell r="G413">
            <v>0</v>
          </cell>
          <cell r="H413">
            <v>0</v>
          </cell>
          <cell r="I413">
            <v>0</v>
          </cell>
          <cell r="J413">
            <v>0</v>
          </cell>
          <cell r="K413">
            <v>0</v>
          </cell>
          <cell r="L413">
            <v>0</v>
          </cell>
          <cell r="M413">
            <v>0</v>
          </cell>
          <cell r="N413">
            <v>0</v>
          </cell>
          <cell r="O413">
            <v>0</v>
          </cell>
          <cell r="P413">
            <v>40457043.5</v>
          </cell>
          <cell r="Q413">
            <v>40457043.5</v>
          </cell>
          <cell r="R413">
            <v>0</v>
          </cell>
          <cell r="S413">
            <v>505740991.5</v>
          </cell>
          <cell r="T413">
            <v>505740991.5</v>
          </cell>
          <cell r="U413">
            <v>0</v>
          </cell>
          <cell r="V413">
            <v>296950</v>
          </cell>
          <cell r="W413">
            <v>296950</v>
          </cell>
          <cell r="X413">
            <v>0</v>
          </cell>
          <cell r="Y413">
            <v>17339978.399999999</v>
          </cell>
          <cell r="Z413">
            <v>17339978.399999999</v>
          </cell>
          <cell r="AA413">
            <v>0</v>
          </cell>
          <cell r="AB413">
            <v>0</v>
          </cell>
          <cell r="AC413">
            <v>0</v>
          </cell>
          <cell r="AD413">
            <v>0</v>
          </cell>
          <cell r="AE413">
            <v>76817479</v>
          </cell>
          <cell r="AF413">
            <v>76817479</v>
          </cell>
          <cell r="AG413">
            <v>0</v>
          </cell>
          <cell r="AH413">
            <v>0</v>
          </cell>
          <cell r="AI413">
            <v>0</v>
          </cell>
          <cell r="AJ413">
            <v>0</v>
          </cell>
          <cell r="AK413">
            <v>0</v>
          </cell>
          <cell r="AL413">
            <v>0</v>
          </cell>
          <cell r="AM413">
            <v>0</v>
          </cell>
          <cell r="AN413">
            <v>640652442.39999998</v>
          </cell>
        </row>
        <row r="414">
          <cell r="B414" t="str">
            <v>H21</v>
          </cell>
          <cell r="C414" t="str">
            <v>-</v>
          </cell>
          <cell r="D414" t="str">
            <v>HUTANG PT. GONDOWANGI TRADISIONAL KOSMETIKA</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row>
        <row r="415">
          <cell r="B415" t="str">
            <v>H22</v>
          </cell>
          <cell r="C415" t="str">
            <v>-</v>
          </cell>
          <cell r="D415" t="str">
            <v>HUTANG PT. I TSUN FOOD INDONESIA (DIAMIKU)</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47707199</v>
          </cell>
          <cell r="AF415">
            <v>47707199</v>
          </cell>
          <cell r="AG415">
            <v>0</v>
          </cell>
          <cell r="AH415">
            <v>0</v>
          </cell>
          <cell r="AI415">
            <v>0</v>
          </cell>
          <cell r="AJ415">
            <v>0</v>
          </cell>
          <cell r="AK415">
            <v>0</v>
          </cell>
          <cell r="AL415">
            <v>0</v>
          </cell>
          <cell r="AM415">
            <v>0</v>
          </cell>
          <cell r="AN415">
            <v>47707199</v>
          </cell>
        </row>
        <row r="416">
          <cell r="B416" t="str">
            <v>H23</v>
          </cell>
          <cell r="C416" t="str">
            <v>-</v>
          </cell>
          <cell r="D416" t="str">
            <v>HUTANG PT. INCASI RAYA (MINYAK G. SARI MURNI)</v>
          </cell>
          <cell r="E416">
            <v>0</v>
          </cell>
          <cell r="F416">
            <v>0</v>
          </cell>
          <cell r="G416">
            <v>0</v>
          </cell>
          <cell r="H416">
            <v>0</v>
          </cell>
          <cell r="I416">
            <v>0</v>
          </cell>
          <cell r="J416">
            <v>1055978</v>
          </cell>
          <cell r="K416">
            <v>1055978</v>
          </cell>
          <cell r="L416">
            <v>0</v>
          </cell>
          <cell r="M416">
            <v>260099180</v>
          </cell>
          <cell r="N416">
            <v>260099180</v>
          </cell>
          <cell r="O416">
            <v>0</v>
          </cell>
          <cell r="P416">
            <v>399868347</v>
          </cell>
          <cell r="Q416">
            <v>399868347</v>
          </cell>
          <cell r="R416">
            <v>0</v>
          </cell>
          <cell r="S416">
            <v>945857374</v>
          </cell>
          <cell r="T416">
            <v>945857374</v>
          </cell>
          <cell r="U416">
            <v>0</v>
          </cell>
          <cell r="V416">
            <v>234854818</v>
          </cell>
          <cell r="W416">
            <v>234854818</v>
          </cell>
          <cell r="X416">
            <v>0</v>
          </cell>
          <cell r="Y416">
            <v>1031156324.0000002</v>
          </cell>
          <cell r="Z416">
            <v>1031156324.0000002</v>
          </cell>
          <cell r="AA416">
            <v>0</v>
          </cell>
          <cell r="AB416">
            <v>2331619614.5999999</v>
          </cell>
          <cell r="AC416">
            <v>2331619614.5999999</v>
          </cell>
          <cell r="AD416">
            <v>0</v>
          </cell>
          <cell r="AE416">
            <v>1146031415.2400002</v>
          </cell>
          <cell r="AF416">
            <v>1146031415.2400002</v>
          </cell>
          <cell r="AG416">
            <v>0</v>
          </cell>
          <cell r="AH416">
            <v>942083979.88</v>
          </cell>
          <cell r="AI416">
            <v>942083979.88</v>
          </cell>
          <cell r="AJ416">
            <v>0</v>
          </cell>
          <cell r="AK416">
            <v>0</v>
          </cell>
          <cell r="AL416">
            <v>0</v>
          </cell>
          <cell r="AM416">
            <v>0</v>
          </cell>
          <cell r="AN416">
            <v>7292627030.7200003</v>
          </cell>
        </row>
        <row r="417">
          <cell r="B417" t="str">
            <v>H24</v>
          </cell>
          <cell r="C417" t="str">
            <v>-</v>
          </cell>
          <cell r="D417" t="str">
            <v>HUTANG PT. INDOBISKUIT MANDIRI MAKMUR (DUETO,TRENZ.COPENHAGEN,FAMILIA)</v>
          </cell>
          <cell r="E417">
            <v>0</v>
          </cell>
          <cell r="F417">
            <v>0</v>
          </cell>
          <cell r="G417">
            <v>0</v>
          </cell>
          <cell r="H417">
            <v>0</v>
          </cell>
          <cell r="I417">
            <v>0</v>
          </cell>
          <cell r="J417">
            <v>1130984308</v>
          </cell>
          <cell r="K417">
            <v>1130984308</v>
          </cell>
          <cell r="L417">
            <v>0</v>
          </cell>
          <cell r="M417">
            <v>346255583</v>
          </cell>
          <cell r="N417">
            <v>346255583</v>
          </cell>
          <cell r="O417">
            <v>0</v>
          </cell>
          <cell r="P417">
            <v>305064248</v>
          </cell>
          <cell r="Q417">
            <v>305064248</v>
          </cell>
          <cell r="R417">
            <v>0</v>
          </cell>
          <cell r="S417">
            <v>419143876.60000002</v>
          </cell>
          <cell r="T417">
            <v>419143876.60000002</v>
          </cell>
          <cell r="U417">
            <v>0</v>
          </cell>
          <cell r="V417">
            <v>2225097769</v>
          </cell>
          <cell r="W417">
            <v>2225097769</v>
          </cell>
          <cell r="X417">
            <v>0</v>
          </cell>
          <cell r="Y417">
            <v>316807524.19999999</v>
          </cell>
          <cell r="Z417">
            <v>316807524.19999999</v>
          </cell>
          <cell r="AA417">
            <v>0</v>
          </cell>
          <cell r="AB417">
            <v>500591547.60000002</v>
          </cell>
          <cell r="AC417">
            <v>500591547.60000002</v>
          </cell>
          <cell r="AD417">
            <v>0</v>
          </cell>
          <cell r="AE417">
            <v>376471238.20000005</v>
          </cell>
          <cell r="AF417">
            <v>376471238.20000005</v>
          </cell>
          <cell r="AG417">
            <v>0</v>
          </cell>
          <cell r="AH417">
            <v>216449338.49999997</v>
          </cell>
          <cell r="AI417">
            <v>216449338.49999997</v>
          </cell>
          <cell r="AJ417">
            <v>0</v>
          </cell>
          <cell r="AK417">
            <v>8906694.4000000004</v>
          </cell>
          <cell r="AL417">
            <v>8906694.4000000004</v>
          </cell>
          <cell r="AM417">
            <v>0</v>
          </cell>
          <cell r="AN417">
            <v>5845772127.5</v>
          </cell>
        </row>
        <row r="418">
          <cell r="B418" t="str">
            <v>H25</v>
          </cell>
          <cell r="C418" t="str">
            <v>-</v>
          </cell>
          <cell r="D418" t="str">
            <v>HUTANG PT. JAKARANATAMA (GAGA)</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row>
        <row r="419">
          <cell r="B419" t="str">
            <v>H26</v>
          </cell>
          <cell r="C419" t="str">
            <v>-</v>
          </cell>
          <cell r="D419" t="str">
            <v>HUTANG PT. JICO AGUNG (MSG INDORASA)</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row>
        <row r="420">
          <cell r="B420" t="str">
            <v>H27</v>
          </cell>
          <cell r="C420" t="str">
            <v>-</v>
          </cell>
          <cell r="D420" t="str">
            <v>HUTANG PT. JOHNSON &amp; JOHNSON IND. (J&amp;J BABY CARE,CAREFREE,CLEAN &amp; CLEAR)</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-662261196</v>
          </cell>
          <cell r="W420">
            <v>-662261196</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-662261196</v>
          </cell>
        </row>
        <row r="421">
          <cell r="B421" t="str">
            <v>H28</v>
          </cell>
          <cell r="C421" t="str">
            <v>-</v>
          </cell>
          <cell r="D421" t="str">
            <v xml:space="preserve">HUTANG PT. KERBAU SOLO </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row>
        <row r="422">
          <cell r="B422" t="str">
            <v>H29</v>
          </cell>
          <cell r="C422" t="str">
            <v>-</v>
          </cell>
          <cell r="D422" t="str">
            <v>HUTANG PT. KUSUMA INTI TOBACO</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row>
        <row r="423">
          <cell r="B423" t="str">
            <v>H30</v>
          </cell>
          <cell r="C423" t="str">
            <v>-</v>
          </cell>
          <cell r="D423" t="str">
            <v>HUTANG PT. MULYO RAHARJO</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row>
        <row r="424">
          <cell r="B424" t="str">
            <v>H31</v>
          </cell>
          <cell r="C424" t="str">
            <v>-</v>
          </cell>
          <cell r="D424" t="str">
            <v>HUTANG PT. NESTLE INDONESIA (MILKMAID)</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row>
        <row r="425">
          <cell r="B425" t="str">
            <v>No KD49</v>
          </cell>
          <cell r="C425">
            <v>0</v>
          </cell>
          <cell r="D425" t="str">
            <v>HD NG- PT. NINE (NUTRI INTERGLOBALEXPRORINDO)</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row>
        <row r="426">
          <cell r="B426" t="str">
            <v>H32</v>
          </cell>
          <cell r="C426" t="str">
            <v>-</v>
          </cell>
          <cell r="D426" t="str">
            <v>HUTANG PT. NUTRIFOOD INDONESIA (HORE)</v>
          </cell>
          <cell r="E426">
            <v>0</v>
          </cell>
          <cell r="F426">
            <v>0</v>
          </cell>
          <cell r="G426">
            <v>0</v>
          </cell>
          <cell r="H426">
            <v>0</v>
          </cell>
          <cell r="I426">
            <v>0</v>
          </cell>
          <cell r="J426">
            <v>0</v>
          </cell>
          <cell r="K426">
            <v>0</v>
          </cell>
          <cell r="L426">
            <v>0</v>
          </cell>
          <cell r="M426">
            <v>0</v>
          </cell>
          <cell r="N426">
            <v>0</v>
          </cell>
          <cell r="O426">
            <v>0</v>
          </cell>
          <cell r="P426">
            <v>76938762.409999996</v>
          </cell>
          <cell r="Q426">
            <v>76938762.409999996</v>
          </cell>
          <cell r="R426">
            <v>0</v>
          </cell>
          <cell r="S426">
            <v>921429236.23280001</v>
          </cell>
          <cell r="T426">
            <v>921429236.23280001</v>
          </cell>
          <cell r="U426">
            <v>0</v>
          </cell>
          <cell r="V426">
            <v>-267424785</v>
          </cell>
          <cell r="W426">
            <v>-267424785</v>
          </cell>
          <cell r="X426">
            <v>0</v>
          </cell>
          <cell r="Y426">
            <v>932513679.4000001</v>
          </cell>
          <cell r="Z426">
            <v>932513679.4000001</v>
          </cell>
          <cell r="AA426">
            <v>0</v>
          </cell>
          <cell r="AB426">
            <v>443412599.60000002</v>
          </cell>
          <cell r="AC426">
            <v>443412599.60000002</v>
          </cell>
          <cell r="AD426">
            <v>0</v>
          </cell>
          <cell r="AE426">
            <v>4321838336.6100006</v>
          </cell>
          <cell r="AF426">
            <v>4321838336.6100006</v>
          </cell>
          <cell r="AG426">
            <v>0</v>
          </cell>
          <cell r="AH426">
            <v>1911510459.6230397</v>
          </cell>
          <cell r="AI426">
            <v>1911510459.6230397</v>
          </cell>
          <cell r="AJ426">
            <v>0</v>
          </cell>
          <cell r="AK426">
            <v>93472138.670000002</v>
          </cell>
          <cell r="AL426">
            <v>93472138.670000002</v>
          </cell>
          <cell r="AM426">
            <v>0</v>
          </cell>
          <cell r="AN426">
            <v>8433690427.5458393</v>
          </cell>
        </row>
        <row r="427">
          <cell r="B427" t="str">
            <v>H33</v>
          </cell>
          <cell r="C427" t="str">
            <v>-</v>
          </cell>
          <cell r="D427" t="str">
            <v>HUTANG PT. PRESTASI FOOD INDUSTRY</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39600000</v>
          </cell>
          <cell r="W427">
            <v>39600000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39600000</v>
          </cell>
        </row>
        <row r="428">
          <cell r="B428" t="str">
            <v>H34</v>
          </cell>
          <cell r="C428" t="str">
            <v>-</v>
          </cell>
          <cell r="D428" t="str">
            <v>HUTANG PT. SARI HUSADA (SGM BISKUIT)</v>
          </cell>
          <cell r="E428">
            <v>0</v>
          </cell>
          <cell r="F428">
            <v>0</v>
          </cell>
          <cell r="G428">
            <v>0</v>
          </cell>
          <cell r="H428">
            <v>0</v>
          </cell>
          <cell r="I428">
            <v>0</v>
          </cell>
          <cell r="J428">
            <v>396914503</v>
          </cell>
          <cell r="K428">
            <v>396914503</v>
          </cell>
          <cell r="L428">
            <v>0</v>
          </cell>
          <cell r="M428">
            <v>0</v>
          </cell>
          <cell r="N428">
            <v>0</v>
          </cell>
          <cell r="O428">
            <v>0</v>
          </cell>
          <cell r="P428">
            <v>0</v>
          </cell>
          <cell r="Q428">
            <v>0</v>
          </cell>
          <cell r="R428">
            <v>0</v>
          </cell>
          <cell r="S428">
            <v>63972828.891249999</v>
          </cell>
          <cell r="T428">
            <v>63972828.891249999</v>
          </cell>
          <cell r="U428">
            <v>0</v>
          </cell>
          <cell r="V428">
            <v>-29682787</v>
          </cell>
          <cell r="W428">
            <v>-29682787</v>
          </cell>
          <cell r="X428">
            <v>0</v>
          </cell>
          <cell r="Y428">
            <v>50125307.415000007</v>
          </cell>
          <cell r="Z428">
            <v>50125307.415000007</v>
          </cell>
          <cell r="AA428">
            <v>0</v>
          </cell>
          <cell r="AB428">
            <v>56655457.5</v>
          </cell>
          <cell r="AC428">
            <v>56655457.5</v>
          </cell>
          <cell r="AD428">
            <v>0</v>
          </cell>
          <cell r="AE428">
            <v>57152885.609999999</v>
          </cell>
          <cell r="AF428">
            <v>57152885.609999999</v>
          </cell>
          <cell r="AG428">
            <v>0</v>
          </cell>
          <cell r="AH428">
            <v>24128825.549000002</v>
          </cell>
          <cell r="AI428">
            <v>24128825.549000002</v>
          </cell>
          <cell r="AJ428">
            <v>0</v>
          </cell>
          <cell r="AK428">
            <v>6644569.5099999998</v>
          </cell>
          <cell r="AL428">
            <v>6644569.5099999998</v>
          </cell>
          <cell r="AM428">
            <v>0</v>
          </cell>
          <cell r="AN428">
            <v>625911590.47525001</v>
          </cell>
        </row>
        <row r="429">
          <cell r="B429" t="str">
            <v>H35</v>
          </cell>
          <cell r="C429" t="str">
            <v>-</v>
          </cell>
          <cell r="D429" t="str">
            <v>HUTANG PT. SENTOSA KARYA GEMILANG/SINDE (ENA'O,LASEGAR)</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-138819531</v>
          </cell>
          <cell r="W429">
            <v>-138819531</v>
          </cell>
          <cell r="X429">
            <v>0</v>
          </cell>
          <cell r="Y429">
            <v>0</v>
          </cell>
          <cell r="Z429">
            <v>0</v>
          </cell>
          <cell r="AA429">
            <v>0</v>
          </cell>
          <cell r="AB429">
            <v>0</v>
          </cell>
          <cell r="AC429">
            <v>0</v>
          </cell>
          <cell r="AD429">
            <v>0</v>
          </cell>
          <cell r="AE429">
            <v>89399136.180000007</v>
          </cell>
          <cell r="AF429">
            <v>89399136.180000007</v>
          </cell>
          <cell r="AG429">
            <v>0</v>
          </cell>
          <cell r="AH429">
            <v>0</v>
          </cell>
          <cell r="AI429">
            <v>0</v>
          </cell>
          <cell r="AJ429">
            <v>0</v>
          </cell>
          <cell r="AK429">
            <v>0</v>
          </cell>
          <cell r="AL429">
            <v>0</v>
          </cell>
          <cell r="AM429">
            <v>0</v>
          </cell>
          <cell r="AN429">
            <v>-49420394.819999993</v>
          </cell>
        </row>
        <row r="430">
          <cell r="B430" t="str">
            <v>H36</v>
          </cell>
          <cell r="C430" t="str">
            <v>-</v>
          </cell>
          <cell r="D430" t="str">
            <v>HUTANG PT. SPARINDO MUSTIKA (NOSY,PLACENTA,RDL)</v>
          </cell>
          <cell r="E430">
            <v>0</v>
          </cell>
          <cell r="F430">
            <v>0</v>
          </cell>
          <cell r="G430">
            <v>0</v>
          </cell>
          <cell r="H430">
            <v>0</v>
          </cell>
          <cell r="I430">
            <v>0</v>
          </cell>
          <cell r="J430">
            <v>0</v>
          </cell>
          <cell r="K430">
            <v>0</v>
          </cell>
          <cell r="L430">
            <v>0</v>
          </cell>
          <cell r="M430">
            <v>0</v>
          </cell>
          <cell r="N430">
            <v>0</v>
          </cell>
          <cell r="O430">
            <v>0</v>
          </cell>
          <cell r="P430">
            <v>1696341</v>
          </cell>
          <cell r="Q430">
            <v>1696341</v>
          </cell>
          <cell r="R430">
            <v>0</v>
          </cell>
          <cell r="S430">
            <v>65423804.88000001</v>
          </cell>
          <cell r="T430">
            <v>65423804.88000001</v>
          </cell>
          <cell r="U430">
            <v>0</v>
          </cell>
          <cell r="V430">
            <v>112015717</v>
          </cell>
          <cell r="W430">
            <v>112015717</v>
          </cell>
          <cell r="X430">
            <v>0</v>
          </cell>
          <cell r="Y430">
            <v>16283711</v>
          </cell>
          <cell r="Z430">
            <v>16283711</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195419573.88</v>
          </cell>
        </row>
        <row r="431">
          <cell r="B431" t="str">
            <v>H37</v>
          </cell>
          <cell r="C431" t="str">
            <v>-</v>
          </cell>
          <cell r="D431" t="str">
            <v>HUTANG PT. TANG MAS (FRUTANG)</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row>
        <row r="432">
          <cell r="B432" t="str">
            <v>H38</v>
          </cell>
          <cell r="C432" t="str">
            <v>-</v>
          </cell>
          <cell r="D432" t="str">
            <v>HUTANG PT. TIGA PILAR SEJAHTERA (BIHUNKU)</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564286636</v>
          </cell>
          <cell r="W432">
            <v>564286636</v>
          </cell>
          <cell r="X432">
            <v>0</v>
          </cell>
          <cell r="Y432">
            <v>0</v>
          </cell>
          <cell r="Z432">
            <v>0</v>
          </cell>
          <cell r="AA432">
            <v>0</v>
          </cell>
          <cell r="AB432">
            <v>0</v>
          </cell>
          <cell r="AC432">
            <v>0</v>
          </cell>
          <cell r="AD432">
            <v>0</v>
          </cell>
          <cell r="AE432">
            <v>71133217.099999994</v>
          </cell>
          <cell r="AF432">
            <v>71133217.099999994</v>
          </cell>
          <cell r="AG432">
            <v>0</v>
          </cell>
          <cell r="AH432">
            <v>0</v>
          </cell>
          <cell r="AI432">
            <v>0</v>
          </cell>
          <cell r="AJ432">
            <v>0</v>
          </cell>
          <cell r="AK432">
            <v>0</v>
          </cell>
          <cell r="AL432">
            <v>0</v>
          </cell>
          <cell r="AM432">
            <v>0</v>
          </cell>
          <cell r="AN432">
            <v>635419853.10000002</v>
          </cell>
        </row>
        <row r="433">
          <cell r="B433" t="str">
            <v>H39</v>
          </cell>
          <cell r="C433" t="str">
            <v>-</v>
          </cell>
          <cell r="D433" t="str">
            <v>HUTANG PT. TROPICANA MAS PHARMACEUTICAL (OBH TROPICA)</v>
          </cell>
          <cell r="E433">
            <v>0</v>
          </cell>
          <cell r="F433">
            <v>0</v>
          </cell>
          <cell r="G433">
            <v>0</v>
          </cell>
          <cell r="H433">
            <v>0</v>
          </cell>
          <cell r="I433">
            <v>0</v>
          </cell>
          <cell r="J433">
            <v>0</v>
          </cell>
          <cell r="K433">
            <v>0</v>
          </cell>
          <cell r="L433">
            <v>0</v>
          </cell>
          <cell r="M433">
            <v>9043650</v>
          </cell>
          <cell r="N433">
            <v>9043650</v>
          </cell>
          <cell r="O433">
            <v>0</v>
          </cell>
          <cell r="P433">
            <v>0</v>
          </cell>
          <cell r="Q433">
            <v>0</v>
          </cell>
          <cell r="R433">
            <v>0</v>
          </cell>
          <cell r="S433">
            <v>0</v>
          </cell>
          <cell r="T433">
            <v>0</v>
          </cell>
          <cell r="U433">
            <v>0</v>
          </cell>
          <cell r="V433">
            <v>22215600</v>
          </cell>
          <cell r="W433">
            <v>22215600</v>
          </cell>
          <cell r="X433">
            <v>0</v>
          </cell>
          <cell r="Y433">
            <v>0</v>
          </cell>
          <cell r="Z433">
            <v>0</v>
          </cell>
          <cell r="AA433">
            <v>0</v>
          </cell>
          <cell r="AB433">
            <v>0</v>
          </cell>
          <cell r="AC433">
            <v>0</v>
          </cell>
          <cell r="AD433">
            <v>0</v>
          </cell>
          <cell r="AE433">
            <v>10960944</v>
          </cell>
          <cell r="AF433">
            <v>10960944</v>
          </cell>
          <cell r="AG433">
            <v>0</v>
          </cell>
          <cell r="AH433">
            <v>0</v>
          </cell>
          <cell r="AI433">
            <v>0</v>
          </cell>
          <cell r="AJ433">
            <v>0</v>
          </cell>
          <cell r="AK433">
            <v>0</v>
          </cell>
          <cell r="AL433">
            <v>0</v>
          </cell>
          <cell r="AM433">
            <v>0</v>
          </cell>
          <cell r="AN433">
            <v>42220194</v>
          </cell>
        </row>
        <row r="434">
          <cell r="B434" t="str">
            <v>H40</v>
          </cell>
          <cell r="C434" t="str">
            <v>-</v>
          </cell>
          <cell r="D434" t="str">
            <v xml:space="preserve">HUTANG PT. TUNGGAL PUTRI MANDIRI </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row>
        <row r="435">
          <cell r="B435" t="str">
            <v>H41</v>
          </cell>
          <cell r="C435" t="str">
            <v>-</v>
          </cell>
          <cell r="D435" t="str">
            <v>HUTANG PT. CARA SEHAT FARMA ( SPONTAN, MOGU,</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699906240</v>
          </cell>
          <cell r="W435">
            <v>699906240</v>
          </cell>
          <cell r="X435">
            <v>0</v>
          </cell>
          <cell r="Y435">
            <v>0</v>
          </cell>
          <cell r="Z435">
            <v>0</v>
          </cell>
          <cell r="AA435">
            <v>0</v>
          </cell>
          <cell r="AB435">
            <v>0</v>
          </cell>
          <cell r="AC435">
            <v>0</v>
          </cell>
          <cell r="AD435">
            <v>0</v>
          </cell>
          <cell r="AE435">
            <v>91754009</v>
          </cell>
          <cell r="AF435">
            <v>91754009</v>
          </cell>
          <cell r="AG435">
            <v>0</v>
          </cell>
          <cell r="AH435">
            <v>0</v>
          </cell>
          <cell r="AI435">
            <v>0</v>
          </cell>
          <cell r="AJ435">
            <v>0</v>
          </cell>
          <cell r="AK435">
            <v>0</v>
          </cell>
          <cell r="AL435">
            <v>0</v>
          </cell>
          <cell r="AM435">
            <v>0</v>
          </cell>
          <cell r="AN435">
            <v>791660249</v>
          </cell>
        </row>
        <row r="436">
          <cell r="B436" t="str">
            <v>H42</v>
          </cell>
          <cell r="C436" t="str">
            <v>-</v>
          </cell>
          <cell r="D436" t="str">
            <v>HUTANG PT. ULAM TIBA HALIM (ICE MINT, MARIMAS,MILKIMAS,MARITEA)</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row>
        <row r="437">
          <cell r="B437" t="str">
            <v>H43</v>
          </cell>
          <cell r="C437" t="str">
            <v>-</v>
          </cell>
          <cell r="D437" t="str">
            <v>HUTANG PT. WIGO DISTRIBUSI FARMASI (SIMPLEX)</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76675728</v>
          </cell>
          <cell r="W437">
            <v>76675728</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76675728</v>
          </cell>
        </row>
        <row r="438">
          <cell r="B438" t="str">
            <v>H44</v>
          </cell>
          <cell r="C438" t="str">
            <v>-</v>
          </cell>
          <cell r="D438" t="str">
            <v>HUTANG PT. WIRA NIAGA LANGGENG</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row>
        <row r="439">
          <cell r="B439" t="str">
            <v>H45</v>
          </cell>
          <cell r="C439" t="str">
            <v>-</v>
          </cell>
          <cell r="D439" t="str">
            <v>HUTANG PT. WIRASNIAGA SEMESTA</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80</v>
          </cell>
          <cell r="W439">
            <v>80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80</v>
          </cell>
        </row>
        <row r="440">
          <cell r="B440" t="str">
            <v>H46</v>
          </cell>
          <cell r="C440" t="str">
            <v>-</v>
          </cell>
          <cell r="D440" t="str">
            <v>HUTANG PT. AB FOOD &amp; BEVERAGES INDONESIA (OVALTINE)</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row>
        <row r="441">
          <cell r="B441" t="str">
            <v>H47</v>
          </cell>
          <cell r="C441" t="str">
            <v>-</v>
          </cell>
          <cell r="D441" t="str">
            <v>HUTANG PT. HUDSON INDONESIA (MAMBO)</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1255823</v>
          </cell>
          <cell r="W441">
            <v>1255823</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1255823</v>
          </cell>
        </row>
        <row r="442">
          <cell r="B442" t="str">
            <v>H48</v>
          </cell>
          <cell r="C442" t="str">
            <v>-</v>
          </cell>
          <cell r="D442" t="str">
            <v>HUTANG PT. EASTERN PEARL FLOUR MILL (TEPUNG TERIGU)</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-240</v>
          </cell>
          <cell r="W442">
            <v>-240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-240</v>
          </cell>
        </row>
        <row r="443">
          <cell r="B443" t="str">
            <v>H49</v>
          </cell>
          <cell r="C443" t="str">
            <v>-</v>
          </cell>
          <cell r="D443" t="str">
            <v>HUTANG PT. ANUGERAH PRAHMINDO LESTARI (OBH COMBI)</v>
          </cell>
          <cell r="E443">
            <v>0</v>
          </cell>
          <cell r="F443">
            <v>0</v>
          </cell>
          <cell r="G443">
            <v>0</v>
          </cell>
          <cell r="H443">
            <v>0</v>
          </cell>
          <cell r="I443">
            <v>0</v>
          </cell>
          <cell r="J443">
            <v>0</v>
          </cell>
          <cell r="K443">
            <v>0</v>
          </cell>
          <cell r="L443">
            <v>0</v>
          </cell>
          <cell r="M443">
            <v>0</v>
          </cell>
          <cell r="N443">
            <v>0</v>
          </cell>
          <cell r="O443">
            <v>0</v>
          </cell>
          <cell r="P443">
            <v>54935280</v>
          </cell>
          <cell r="Q443">
            <v>54935280</v>
          </cell>
          <cell r="R443">
            <v>0</v>
          </cell>
          <cell r="S443">
            <v>0</v>
          </cell>
          <cell r="T443">
            <v>0</v>
          </cell>
          <cell r="U443">
            <v>0</v>
          </cell>
          <cell r="V443">
            <v>3423629</v>
          </cell>
          <cell r="W443">
            <v>3423629</v>
          </cell>
          <cell r="X443">
            <v>0</v>
          </cell>
          <cell r="Y443">
            <v>33259961</v>
          </cell>
          <cell r="Z443">
            <v>33259961</v>
          </cell>
          <cell r="AA443">
            <v>0</v>
          </cell>
          <cell r="AB443">
            <v>35061146.5</v>
          </cell>
          <cell r="AC443">
            <v>35061146.5</v>
          </cell>
          <cell r="AD443">
            <v>0</v>
          </cell>
          <cell r="AE443">
            <v>0</v>
          </cell>
          <cell r="AF443">
            <v>0</v>
          </cell>
          <cell r="AG443">
            <v>0</v>
          </cell>
          <cell r="AH443">
            <v>24064149.100000001</v>
          </cell>
          <cell r="AI443">
            <v>24064149.100000001</v>
          </cell>
          <cell r="AJ443">
            <v>0</v>
          </cell>
          <cell r="AK443">
            <v>7774668</v>
          </cell>
          <cell r="AL443">
            <v>7774668</v>
          </cell>
          <cell r="AM443">
            <v>0</v>
          </cell>
          <cell r="AN443">
            <v>158518833.59999999</v>
          </cell>
        </row>
        <row r="444">
          <cell r="B444" t="str">
            <v>H50</v>
          </cell>
          <cell r="C444" t="str">
            <v>-</v>
          </cell>
          <cell r="D444" t="str">
            <v>HUTANG PT. CORNINDO BOGA JAYA</v>
          </cell>
          <cell r="E444">
            <v>0</v>
          </cell>
          <cell r="F444">
            <v>0</v>
          </cell>
          <cell r="G444">
            <v>0</v>
          </cell>
          <cell r="H444">
            <v>0</v>
          </cell>
          <cell r="I444">
            <v>0</v>
          </cell>
          <cell r="J444">
            <v>499442899</v>
          </cell>
          <cell r="K444">
            <v>499442899</v>
          </cell>
          <cell r="L444">
            <v>0</v>
          </cell>
          <cell r="M444">
            <v>30266445</v>
          </cell>
          <cell r="N444">
            <v>30266445</v>
          </cell>
          <cell r="O444">
            <v>0</v>
          </cell>
          <cell r="P444">
            <v>33992970</v>
          </cell>
          <cell r="Q444">
            <v>33992970</v>
          </cell>
          <cell r="R444">
            <v>0</v>
          </cell>
          <cell r="S444">
            <v>162226020</v>
          </cell>
          <cell r="T444">
            <v>162226020</v>
          </cell>
          <cell r="U444">
            <v>0</v>
          </cell>
          <cell r="V444">
            <v>94727920</v>
          </cell>
          <cell r="W444">
            <v>94727920</v>
          </cell>
          <cell r="X444">
            <v>0</v>
          </cell>
          <cell r="Y444">
            <v>63708315</v>
          </cell>
          <cell r="Z444">
            <v>63708315</v>
          </cell>
          <cell r="AA444">
            <v>0</v>
          </cell>
          <cell r="AB444">
            <v>46842035</v>
          </cell>
          <cell r="AC444">
            <v>46842035</v>
          </cell>
          <cell r="AD444">
            <v>0</v>
          </cell>
          <cell r="AE444">
            <v>12614200</v>
          </cell>
          <cell r="AF444">
            <v>12614200</v>
          </cell>
          <cell r="AG444">
            <v>0</v>
          </cell>
          <cell r="AH444">
            <v>49964475</v>
          </cell>
          <cell r="AI444">
            <v>49964475</v>
          </cell>
          <cell r="AJ444">
            <v>0</v>
          </cell>
          <cell r="AK444">
            <v>2970000</v>
          </cell>
          <cell r="AL444">
            <v>2970000</v>
          </cell>
          <cell r="AM444">
            <v>0</v>
          </cell>
          <cell r="AN444">
            <v>996755279</v>
          </cell>
        </row>
        <row r="445">
          <cell r="B445" t="str">
            <v>H51</v>
          </cell>
          <cell r="C445" t="str">
            <v>-</v>
          </cell>
          <cell r="D445" t="str">
            <v>HUTANG PT. DAIRYLAND ( PRESTINE)</v>
          </cell>
          <cell r="E445">
            <v>0</v>
          </cell>
          <cell r="F445">
            <v>0</v>
          </cell>
          <cell r="G445">
            <v>0</v>
          </cell>
          <cell r="H445">
            <v>0</v>
          </cell>
          <cell r="I445">
            <v>0</v>
          </cell>
          <cell r="J445">
            <v>605971422</v>
          </cell>
          <cell r="K445">
            <v>605971422</v>
          </cell>
          <cell r="L445">
            <v>0</v>
          </cell>
          <cell r="M445">
            <v>0</v>
          </cell>
          <cell r="N445">
            <v>0</v>
          </cell>
          <cell r="O445">
            <v>0</v>
          </cell>
          <cell r="P445">
            <v>0</v>
          </cell>
          <cell r="Q445">
            <v>0</v>
          </cell>
          <cell r="R445">
            <v>0</v>
          </cell>
          <cell r="S445">
            <v>0</v>
          </cell>
          <cell r="T445">
            <v>0</v>
          </cell>
          <cell r="U445">
            <v>0</v>
          </cell>
          <cell r="V445">
            <v>17018931</v>
          </cell>
          <cell r="W445">
            <v>17018931</v>
          </cell>
          <cell r="X445">
            <v>0</v>
          </cell>
          <cell r="Y445">
            <v>54513920.460000001</v>
          </cell>
          <cell r="Z445">
            <v>54513920.460000001</v>
          </cell>
          <cell r="AA445">
            <v>0</v>
          </cell>
          <cell r="AB445">
            <v>92758632</v>
          </cell>
          <cell r="AC445">
            <v>92758632</v>
          </cell>
          <cell r="AD445">
            <v>0</v>
          </cell>
          <cell r="AE445">
            <v>117204936.12</v>
          </cell>
          <cell r="AF445">
            <v>117204936.12</v>
          </cell>
          <cell r="AG445">
            <v>0</v>
          </cell>
          <cell r="AH445">
            <v>105329703.56799999</v>
          </cell>
          <cell r="AI445">
            <v>105329703.56799999</v>
          </cell>
          <cell r="AJ445">
            <v>0</v>
          </cell>
          <cell r="AK445">
            <v>12994809</v>
          </cell>
          <cell r="AL445">
            <v>12994809</v>
          </cell>
          <cell r="AM445">
            <v>0</v>
          </cell>
          <cell r="AN445">
            <v>1005792354.148</v>
          </cell>
        </row>
        <row r="446">
          <cell r="B446" t="str">
            <v>H52</v>
          </cell>
          <cell r="C446" t="str">
            <v>-</v>
          </cell>
          <cell r="D446" t="str">
            <v>HUTANG PT. COCOMAS</v>
          </cell>
          <cell r="E446">
            <v>0</v>
          </cell>
          <cell r="F446">
            <v>0</v>
          </cell>
          <cell r="G446">
            <v>0</v>
          </cell>
          <cell r="H446">
            <v>0</v>
          </cell>
          <cell r="I446">
            <v>0</v>
          </cell>
          <cell r="J446">
            <v>150437100</v>
          </cell>
          <cell r="K446">
            <v>150437100</v>
          </cell>
          <cell r="L446">
            <v>0</v>
          </cell>
          <cell r="M446">
            <v>119601125</v>
          </cell>
          <cell r="N446">
            <v>119601125</v>
          </cell>
          <cell r="O446">
            <v>0</v>
          </cell>
          <cell r="P446">
            <v>87365149.199999988</v>
          </cell>
          <cell r="Q446">
            <v>87365149.199999988</v>
          </cell>
          <cell r="R446">
            <v>0</v>
          </cell>
          <cell r="S446">
            <v>0</v>
          </cell>
          <cell r="T446">
            <v>0</v>
          </cell>
          <cell r="U446">
            <v>0</v>
          </cell>
          <cell r="V446">
            <v>110027300</v>
          </cell>
          <cell r="W446">
            <v>110027300</v>
          </cell>
          <cell r="X446">
            <v>0</v>
          </cell>
          <cell r="Y446">
            <v>0</v>
          </cell>
          <cell r="Z446">
            <v>0</v>
          </cell>
          <cell r="AA446">
            <v>0</v>
          </cell>
          <cell r="AB446">
            <v>14421506</v>
          </cell>
          <cell r="AC446">
            <v>14421506</v>
          </cell>
          <cell r="AD446">
            <v>0</v>
          </cell>
          <cell r="AE446">
            <v>75104700</v>
          </cell>
          <cell r="AF446">
            <v>75104700</v>
          </cell>
          <cell r="AG446">
            <v>0</v>
          </cell>
          <cell r="AH446">
            <v>90496340</v>
          </cell>
          <cell r="AI446">
            <v>90496340</v>
          </cell>
          <cell r="AJ446">
            <v>0</v>
          </cell>
          <cell r="AK446">
            <v>0</v>
          </cell>
          <cell r="AL446">
            <v>0</v>
          </cell>
          <cell r="AM446">
            <v>0</v>
          </cell>
          <cell r="AN446">
            <v>647453220.20000005</v>
          </cell>
        </row>
        <row r="447">
          <cell r="B447" t="str">
            <v>H53</v>
          </cell>
          <cell r="C447" t="str">
            <v>-</v>
          </cell>
          <cell r="D447" t="str">
            <v>HUTANG PT. GREENSPOT</v>
          </cell>
          <cell r="E447">
            <v>0</v>
          </cell>
          <cell r="F447">
            <v>0</v>
          </cell>
          <cell r="G447">
            <v>443537681</v>
          </cell>
          <cell r="H447">
            <v>443537681</v>
          </cell>
          <cell r="I447">
            <v>0</v>
          </cell>
          <cell r="J447">
            <v>0</v>
          </cell>
          <cell r="K447">
            <v>0</v>
          </cell>
          <cell r="L447">
            <v>0</v>
          </cell>
          <cell r="M447">
            <v>0</v>
          </cell>
          <cell r="N447">
            <v>0</v>
          </cell>
          <cell r="O447">
            <v>0</v>
          </cell>
          <cell r="P447">
            <v>0</v>
          </cell>
          <cell r="Q447">
            <v>0</v>
          </cell>
          <cell r="R447">
            <v>0</v>
          </cell>
          <cell r="S447">
            <v>0</v>
          </cell>
          <cell r="T447">
            <v>0</v>
          </cell>
          <cell r="U447">
            <v>0</v>
          </cell>
          <cell r="V447">
            <v>-168070</v>
          </cell>
          <cell r="W447">
            <v>-168070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20385790</v>
          </cell>
          <cell r="AL447">
            <v>20385790</v>
          </cell>
          <cell r="AM447">
            <v>0</v>
          </cell>
          <cell r="AN447">
            <v>463755401</v>
          </cell>
        </row>
        <row r="448">
          <cell r="B448" t="str">
            <v>H54</v>
          </cell>
          <cell r="C448">
            <v>0</v>
          </cell>
          <cell r="D448" t="str">
            <v>HUTANG PT. GARUDA FOOD PUTRA PUTRI JAYA KRIAN</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185910527</v>
          </cell>
          <cell r="Z448">
            <v>185910527</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185910527</v>
          </cell>
        </row>
        <row r="449">
          <cell r="B449" t="str">
            <v>H55</v>
          </cell>
          <cell r="C449" t="str">
            <v>-</v>
          </cell>
          <cell r="D449" t="str">
            <v>HUTANG PT. NIRMALA TIRTA AGUNG</v>
          </cell>
          <cell r="E449">
            <v>0</v>
          </cell>
          <cell r="F449">
            <v>0</v>
          </cell>
          <cell r="G449">
            <v>0</v>
          </cell>
          <cell r="H449">
            <v>0</v>
          </cell>
          <cell r="I449">
            <v>0</v>
          </cell>
          <cell r="J449">
            <v>0</v>
          </cell>
          <cell r="K449">
            <v>0</v>
          </cell>
          <cell r="L449">
            <v>0</v>
          </cell>
          <cell r="M449">
            <v>77875006</v>
          </cell>
          <cell r="N449">
            <v>77875006</v>
          </cell>
          <cell r="O449">
            <v>0</v>
          </cell>
          <cell r="P449">
            <v>45339987.019999996</v>
          </cell>
          <cell r="Q449">
            <v>45339987.019999996</v>
          </cell>
          <cell r="R449">
            <v>0</v>
          </cell>
          <cell r="S449">
            <v>16491750</v>
          </cell>
          <cell r="T449">
            <v>16491750</v>
          </cell>
          <cell r="U449">
            <v>0</v>
          </cell>
          <cell r="V449">
            <v>30384741</v>
          </cell>
          <cell r="W449">
            <v>30384741</v>
          </cell>
          <cell r="X449">
            <v>0</v>
          </cell>
          <cell r="Y449">
            <v>65937015.643821001</v>
          </cell>
          <cell r="Z449">
            <v>65937015.643821001</v>
          </cell>
          <cell r="AA449">
            <v>0</v>
          </cell>
          <cell r="AB449">
            <v>101990986</v>
          </cell>
          <cell r="AC449">
            <v>101990986</v>
          </cell>
          <cell r="AD449">
            <v>0</v>
          </cell>
          <cell r="AE449">
            <v>11990013</v>
          </cell>
          <cell r="AF449">
            <v>11990013</v>
          </cell>
          <cell r="AG449">
            <v>0</v>
          </cell>
          <cell r="AH449">
            <v>18002244.166666668</v>
          </cell>
          <cell r="AI449">
            <v>18002244.166666668</v>
          </cell>
          <cell r="AJ449">
            <v>0</v>
          </cell>
          <cell r="AK449">
            <v>0</v>
          </cell>
          <cell r="AL449">
            <v>0</v>
          </cell>
          <cell r="AM449">
            <v>0</v>
          </cell>
          <cell r="AN449">
            <v>368011742.83048767</v>
          </cell>
        </row>
        <row r="450">
          <cell r="B450" t="str">
            <v>H56</v>
          </cell>
          <cell r="C450" t="str">
            <v>-</v>
          </cell>
          <cell r="D450" t="str">
            <v>HUTANG PT. ULKER</v>
          </cell>
          <cell r="E450">
            <v>0</v>
          </cell>
          <cell r="F450">
            <v>0</v>
          </cell>
          <cell r="G450">
            <v>85045400</v>
          </cell>
          <cell r="H450">
            <v>85045400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85045400</v>
          </cell>
        </row>
        <row r="451">
          <cell r="B451" t="str">
            <v>H57</v>
          </cell>
          <cell r="C451" t="str">
            <v>-</v>
          </cell>
          <cell r="D451" t="str">
            <v>HUTANG PT.</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row>
        <row r="452">
          <cell r="B452" t="str">
            <v>H58</v>
          </cell>
          <cell r="C452">
            <v>0</v>
          </cell>
          <cell r="D452" t="str">
            <v>HUTANG PT.</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16456585.000000009</v>
          </cell>
          <cell r="AF452">
            <v>16456585.000000009</v>
          </cell>
          <cell r="AG452">
            <v>0</v>
          </cell>
          <cell r="AH452">
            <v>0</v>
          </cell>
          <cell r="AI452">
            <v>0</v>
          </cell>
          <cell r="AJ452">
            <v>0</v>
          </cell>
          <cell r="AK452">
            <v>0</v>
          </cell>
          <cell r="AL452">
            <v>0</v>
          </cell>
          <cell r="AM452">
            <v>0</v>
          </cell>
          <cell r="AN452">
            <v>16456585.000000009</v>
          </cell>
        </row>
        <row r="453">
          <cell r="B453" t="str">
            <v>H59</v>
          </cell>
          <cell r="C453" t="str">
            <v>-</v>
          </cell>
          <cell r="D453" t="str">
            <v>HUTANG PT.SINAR NIAGA SENTOSA</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row>
        <row r="454">
          <cell r="B454" t="str">
            <v>H60</v>
          </cell>
          <cell r="C454" t="str">
            <v>-</v>
          </cell>
          <cell r="D454" t="str">
            <v>HUTANG PT.SUMATERA NIAGA SEJAHTERA</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row>
        <row r="455">
          <cell r="B455" t="str">
            <v>H61</v>
          </cell>
          <cell r="C455" t="str">
            <v>-</v>
          </cell>
          <cell r="D455" t="str">
            <v>HUTANG PT.SEMPURNA NIAGA SUMATERA</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row>
        <row r="456">
          <cell r="B456" t="str">
            <v>H62</v>
          </cell>
          <cell r="C456" t="str">
            <v>-</v>
          </cell>
          <cell r="D456" t="str">
            <v>HUTANG PT.SINAR NIAGA SUMATERA</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row>
        <row r="457">
          <cell r="B457" t="str">
            <v>H63</v>
          </cell>
          <cell r="C457" t="str">
            <v>-</v>
          </cell>
          <cell r="D457" t="str">
            <v>HUTANG PT.SINAR NIAGA SEJAHTERA</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row>
        <row r="458">
          <cell r="B458" t="str">
            <v>H64</v>
          </cell>
          <cell r="C458" t="str">
            <v>-</v>
          </cell>
          <cell r="D458" t="str">
            <v>HUTANG PT.SINAR NIAGA SEJATI</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row>
        <row r="459">
          <cell r="B459" t="str">
            <v>H65</v>
          </cell>
          <cell r="C459" t="str">
            <v>-</v>
          </cell>
          <cell r="D459" t="str">
            <v>HUTANG PT.SINAR NIAGA SUKSES</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row>
        <row r="460">
          <cell r="B460" t="str">
            <v>H66</v>
          </cell>
          <cell r="C460" t="str">
            <v>-</v>
          </cell>
          <cell r="D460" t="str">
            <v>HUTANG PT.SEMESTA NIAGA SEJAHTERA</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row>
        <row r="461">
          <cell r="B461" t="str">
            <v>H67</v>
          </cell>
          <cell r="C461" t="str">
            <v>-</v>
          </cell>
          <cell r="D461" t="str">
            <v>HUTANG PT.SURYA NIAGA SEJAHTERA</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row>
        <row r="462">
          <cell r="B462" t="str">
            <v>H68</v>
          </cell>
          <cell r="C462" t="str">
            <v>-</v>
          </cell>
          <cell r="D462" t="str">
            <v>HUTANG PT.SUBUR NIAGA SEJAHTERA</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row>
        <row r="463">
          <cell r="B463" t="str">
            <v>H69</v>
          </cell>
          <cell r="C463" t="str">
            <v>-</v>
          </cell>
          <cell r="D463" t="str">
            <v>HUTANG PT.SUMBER NIAGA SEJAHTERA</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row>
        <row r="464">
          <cell r="B464" t="str">
            <v>HP1</v>
          </cell>
          <cell r="C464" t="str">
            <v>-</v>
          </cell>
          <cell r="D464" t="str">
            <v>PPN Keluaran</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454186162.67999798</v>
          </cell>
          <cell r="AC464">
            <v>454186162.67999798</v>
          </cell>
          <cell r="AD464">
            <v>0</v>
          </cell>
          <cell r="AE464">
            <v>0</v>
          </cell>
          <cell r="AF464">
            <v>0</v>
          </cell>
          <cell r="AG464">
            <v>0</v>
          </cell>
          <cell r="AH464">
            <v>5.9604644775390625E-8</v>
          </cell>
          <cell r="AI464">
            <v>5.9604644775390625E-8</v>
          </cell>
          <cell r="AJ464">
            <v>0</v>
          </cell>
          <cell r="AK464">
            <v>-741604.36877644062</v>
          </cell>
          <cell r="AL464">
            <v>-741604.36877644062</v>
          </cell>
          <cell r="AM464">
            <v>0</v>
          </cell>
          <cell r="AN464">
            <v>453444558.3112216</v>
          </cell>
        </row>
        <row r="465">
          <cell r="B465" t="str">
            <v>HP2</v>
          </cell>
          <cell r="C465" t="str">
            <v>-</v>
          </cell>
          <cell r="D465" t="str">
            <v>PPh Art.21</v>
          </cell>
          <cell r="E465">
            <v>0</v>
          </cell>
          <cell r="F465">
            <v>0</v>
          </cell>
          <cell r="G465">
            <v>568302261</v>
          </cell>
          <cell r="H465">
            <v>568302261</v>
          </cell>
          <cell r="I465">
            <v>0</v>
          </cell>
          <cell r="J465">
            <v>74482283</v>
          </cell>
          <cell r="K465">
            <v>74482283</v>
          </cell>
          <cell r="L465">
            <v>0</v>
          </cell>
          <cell r="M465">
            <v>118167340</v>
          </cell>
          <cell r="N465">
            <v>118167340</v>
          </cell>
          <cell r="O465">
            <v>0</v>
          </cell>
          <cell r="P465">
            <v>66678587</v>
          </cell>
          <cell r="Q465">
            <v>66678587</v>
          </cell>
          <cell r="R465">
            <v>0</v>
          </cell>
          <cell r="S465">
            <v>282756650</v>
          </cell>
          <cell r="T465">
            <v>282756650</v>
          </cell>
          <cell r="U465">
            <v>0</v>
          </cell>
          <cell r="V465">
            <v>11769184.52973529</v>
          </cell>
          <cell r="W465">
            <v>11769184.52973529</v>
          </cell>
          <cell r="X465">
            <v>0</v>
          </cell>
          <cell r="Y465">
            <v>66610680</v>
          </cell>
          <cell r="Z465">
            <v>66610680</v>
          </cell>
          <cell r="AA465">
            <v>0</v>
          </cell>
          <cell r="AB465">
            <v>22856583</v>
          </cell>
          <cell r="AC465">
            <v>22856583</v>
          </cell>
          <cell r="AD465">
            <v>0</v>
          </cell>
          <cell r="AE465">
            <v>110574476</v>
          </cell>
          <cell r="AF465">
            <v>110574476</v>
          </cell>
          <cell r="AG465">
            <v>0</v>
          </cell>
          <cell r="AH465">
            <v>26684873.439999998</v>
          </cell>
          <cell r="AI465">
            <v>26684873.439999998</v>
          </cell>
          <cell r="AJ465">
            <v>0</v>
          </cell>
          <cell r="AK465">
            <v>1052298.5</v>
          </cell>
          <cell r="AL465">
            <v>1052298.5</v>
          </cell>
          <cell r="AM465">
            <v>0</v>
          </cell>
          <cell r="AN465">
            <v>1349935216.4697351</v>
          </cell>
        </row>
        <row r="466">
          <cell r="B466" t="str">
            <v>HP3</v>
          </cell>
          <cell r="C466" t="str">
            <v>-</v>
          </cell>
          <cell r="D466" t="str">
            <v>PPh Art.23</v>
          </cell>
          <cell r="E466">
            <v>0</v>
          </cell>
          <cell r="F466">
            <v>0</v>
          </cell>
          <cell r="G466">
            <v>-1.4901161193847656E-8</v>
          </cell>
          <cell r="H466">
            <v>-1.4901161193847656E-8</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-1.4901161193847656E-8</v>
          </cell>
        </row>
        <row r="467">
          <cell r="B467" t="str">
            <v>HP4</v>
          </cell>
          <cell r="C467" t="str">
            <v>-</v>
          </cell>
          <cell r="D467" t="str">
            <v>PPh Art. Pasal 4 (2)</v>
          </cell>
          <cell r="E467">
            <v>0</v>
          </cell>
          <cell r="F467">
            <v>0</v>
          </cell>
          <cell r="G467">
            <v>0.32999999821186066</v>
          </cell>
          <cell r="H467">
            <v>0.32999999821186066</v>
          </cell>
          <cell r="I467">
            <v>0</v>
          </cell>
          <cell r="J467">
            <v>0</v>
          </cell>
          <cell r="K467">
            <v>0</v>
          </cell>
          <cell r="L467">
            <v>0</v>
          </cell>
          <cell r="M467">
            <v>0</v>
          </cell>
          <cell r="N467">
            <v>0</v>
          </cell>
          <cell r="O467">
            <v>0</v>
          </cell>
          <cell r="P467">
            <v>0</v>
          </cell>
          <cell r="Q467">
            <v>0</v>
          </cell>
          <cell r="R467">
            <v>0</v>
          </cell>
          <cell r="S467">
            <v>0</v>
          </cell>
          <cell r="T467">
            <v>0</v>
          </cell>
          <cell r="U467">
            <v>0</v>
          </cell>
          <cell r="V467">
            <v>2736600</v>
          </cell>
          <cell r="W467">
            <v>2736600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2736600.3299999982</v>
          </cell>
        </row>
        <row r="468">
          <cell r="B468" t="str">
            <v>HP5</v>
          </cell>
          <cell r="C468" t="str">
            <v>-</v>
          </cell>
          <cell r="D468" t="str">
            <v>PPh Art.25</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row>
        <row r="469">
          <cell r="B469" t="str">
            <v>HP6</v>
          </cell>
          <cell r="C469" t="str">
            <v>-</v>
          </cell>
          <cell r="D469" t="str">
            <v>PPh Art.29</v>
          </cell>
          <cell r="E469">
            <v>0</v>
          </cell>
          <cell r="F469">
            <v>0</v>
          </cell>
          <cell r="G469">
            <v>350651879</v>
          </cell>
          <cell r="H469">
            <v>350651879</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350651879</v>
          </cell>
        </row>
        <row r="470">
          <cell r="B470" t="str">
            <v>HB1</v>
          </cell>
          <cell r="C470" t="str">
            <v>-</v>
          </cell>
          <cell r="D470" t="str">
            <v>Hutang Bank NISP</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row>
        <row r="471">
          <cell r="B471" t="str">
            <v>HB2</v>
          </cell>
          <cell r="C471" t="str">
            <v>-</v>
          </cell>
          <cell r="D471" t="str">
            <v>HTG NISP 104.010.00061.7 DL</v>
          </cell>
          <cell r="E471">
            <v>0</v>
          </cell>
          <cell r="F471">
            <v>0</v>
          </cell>
          <cell r="G471">
            <v>-0.20833301544189453</v>
          </cell>
          <cell r="H471">
            <v>-0.20833301544189453</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-0.20833301544189453</v>
          </cell>
        </row>
        <row r="472">
          <cell r="B472" t="str">
            <v>HB3</v>
          </cell>
          <cell r="C472" t="str">
            <v>-</v>
          </cell>
          <cell r="D472" t="str">
            <v>HTG NISP 104.010.00061.7 - PRK</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row>
        <row r="473">
          <cell r="B473" t="str">
            <v>HB4</v>
          </cell>
          <cell r="C473" t="str">
            <v>-</v>
          </cell>
          <cell r="D473" t="str">
            <v>HTG DANAMON 0069001170 PRK</v>
          </cell>
          <cell r="E473">
            <v>0</v>
          </cell>
          <cell r="F473">
            <v>0</v>
          </cell>
          <cell r="G473">
            <v>29809694173.669998</v>
          </cell>
          <cell r="H473">
            <v>29809694173.669998</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29809694173.669998</v>
          </cell>
        </row>
        <row r="474">
          <cell r="B474" t="str">
            <v>HB5</v>
          </cell>
          <cell r="C474" t="str">
            <v>-</v>
          </cell>
          <cell r="D474" t="str">
            <v>HTG DANAMON 0069001170 DL</v>
          </cell>
          <cell r="E474">
            <v>0</v>
          </cell>
          <cell r="F474">
            <v>0</v>
          </cell>
          <cell r="G474">
            <v>21350000000</v>
          </cell>
          <cell r="H474">
            <v>21350000000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21350000000</v>
          </cell>
        </row>
        <row r="475">
          <cell r="B475" t="str">
            <v>HB6</v>
          </cell>
          <cell r="C475" t="str">
            <v>-</v>
          </cell>
          <cell r="D475" t="str">
            <v>Hutang Bank F</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row>
        <row r="476">
          <cell r="B476" t="str">
            <v>HB7</v>
          </cell>
          <cell r="C476" t="str">
            <v>-</v>
          </cell>
          <cell r="D476" t="str">
            <v>Hutang Bank G</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row>
        <row r="477">
          <cell r="B477" t="str">
            <v>HB8</v>
          </cell>
          <cell r="C477" t="str">
            <v>-</v>
          </cell>
          <cell r="D477" t="str">
            <v>Hutang Bank H</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row>
        <row r="478">
          <cell r="B478" t="str">
            <v>HB9</v>
          </cell>
          <cell r="C478" t="str">
            <v>-</v>
          </cell>
          <cell r="D478" t="str">
            <v>Hutang Bank I</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row>
        <row r="479">
          <cell r="B479" t="str">
            <v>HB10</v>
          </cell>
          <cell r="C479" t="str">
            <v>-</v>
          </cell>
          <cell r="D479" t="str">
            <v>Hutang Bank J</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row>
        <row r="480">
          <cell r="B480" t="str">
            <v>HBY1</v>
          </cell>
          <cell r="C480" t="str">
            <v>-</v>
          </cell>
          <cell r="D480" t="str">
            <v>Hutang Biaya Gaji &amp; Premi</v>
          </cell>
          <cell r="E480">
            <v>0</v>
          </cell>
          <cell r="F480">
            <v>0</v>
          </cell>
          <cell r="G480">
            <v>0</v>
          </cell>
          <cell r="H480">
            <v>0</v>
          </cell>
          <cell r="I480">
            <v>0</v>
          </cell>
          <cell r="J480">
            <v>52750970</v>
          </cell>
          <cell r="K480">
            <v>52750970</v>
          </cell>
          <cell r="L480">
            <v>0</v>
          </cell>
          <cell r="M480">
            <v>39205851</v>
          </cell>
          <cell r="N480">
            <v>39205851</v>
          </cell>
          <cell r="O480">
            <v>0</v>
          </cell>
          <cell r="P480">
            <v>74967620.860000134</v>
          </cell>
          <cell r="Q480">
            <v>74967620.860000134</v>
          </cell>
          <cell r="R480">
            <v>0</v>
          </cell>
          <cell r="S480">
            <v>137587978</v>
          </cell>
          <cell r="T480">
            <v>137587978</v>
          </cell>
          <cell r="U480">
            <v>0</v>
          </cell>
          <cell r="V480">
            <v>-34230165</v>
          </cell>
          <cell r="W480">
            <v>-34230165</v>
          </cell>
          <cell r="X480">
            <v>0</v>
          </cell>
          <cell r="Y480">
            <v>0</v>
          </cell>
          <cell r="Z480">
            <v>0</v>
          </cell>
          <cell r="AA480">
            <v>0</v>
          </cell>
          <cell r="AB480">
            <v>152675225</v>
          </cell>
          <cell r="AC480">
            <v>152675225</v>
          </cell>
          <cell r="AD480">
            <v>0</v>
          </cell>
          <cell r="AE480">
            <v>202572221.97999999</v>
          </cell>
          <cell r="AF480">
            <v>202572221.97999999</v>
          </cell>
          <cell r="AG480">
            <v>0</v>
          </cell>
          <cell r="AH480">
            <v>1.9699999988079071</v>
          </cell>
          <cell r="AI480">
            <v>1.9699999988079071</v>
          </cell>
          <cell r="AJ480">
            <v>0</v>
          </cell>
          <cell r="AK480">
            <v>35166681.029999994</v>
          </cell>
          <cell r="AL480">
            <v>35166681.029999994</v>
          </cell>
          <cell r="AM480">
            <v>0</v>
          </cell>
          <cell r="AN480">
            <v>660696384.84000015</v>
          </cell>
        </row>
        <row r="481">
          <cell r="B481" t="str">
            <v>HBY2</v>
          </cell>
          <cell r="C481" t="str">
            <v>-</v>
          </cell>
          <cell r="D481" t="str">
            <v>Hutang Biaya Telepon, Listrik &amp; PAM</v>
          </cell>
          <cell r="E481">
            <v>0</v>
          </cell>
          <cell r="F481">
            <v>0</v>
          </cell>
          <cell r="G481">
            <v>0</v>
          </cell>
          <cell r="H481">
            <v>0</v>
          </cell>
          <cell r="I481">
            <v>0</v>
          </cell>
          <cell r="J481">
            <v>4503300</v>
          </cell>
          <cell r="K481">
            <v>4503300</v>
          </cell>
          <cell r="L481">
            <v>0</v>
          </cell>
          <cell r="M481">
            <v>16603940</v>
          </cell>
          <cell r="N481">
            <v>16603940</v>
          </cell>
          <cell r="O481">
            <v>0</v>
          </cell>
          <cell r="P481">
            <v>6192319</v>
          </cell>
          <cell r="Q481">
            <v>6192319</v>
          </cell>
          <cell r="R481">
            <v>0</v>
          </cell>
          <cell r="S481">
            <v>0</v>
          </cell>
          <cell r="T481">
            <v>0</v>
          </cell>
          <cell r="U481">
            <v>0</v>
          </cell>
          <cell r="V481">
            <v>49299115</v>
          </cell>
          <cell r="W481">
            <v>49299115</v>
          </cell>
          <cell r="X481">
            <v>0</v>
          </cell>
          <cell r="Y481">
            <v>0</v>
          </cell>
          <cell r="Z481">
            <v>0</v>
          </cell>
          <cell r="AA481">
            <v>0</v>
          </cell>
          <cell r="AB481">
            <v>0</v>
          </cell>
          <cell r="AC481">
            <v>0</v>
          </cell>
          <cell r="AD481">
            <v>0</v>
          </cell>
          <cell r="AE481">
            <v>8629203</v>
          </cell>
          <cell r="AF481">
            <v>8629203</v>
          </cell>
          <cell r="AG481">
            <v>0</v>
          </cell>
          <cell r="AH481">
            <v>2900000</v>
          </cell>
          <cell r="AI481">
            <v>2900000</v>
          </cell>
          <cell r="AJ481">
            <v>0</v>
          </cell>
          <cell r="AK481">
            <v>0</v>
          </cell>
          <cell r="AL481">
            <v>0</v>
          </cell>
          <cell r="AM481">
            <v>0</v>
          </cell>
          <cell r="AN481">
            <v>88127877</v>
          </cell>
        </row>
        <row r="482">
          <cell r="B482" t="str">
            <v>HBY3</v>
          </cell>
          <cell r="C482" t="str">
            <v>-</v>
          </cell>
          <cell r="D482" t="str">
            <v>Hutang Biaya Pengiriman</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row>
        <row r="483">
          <cell r="B483" t="str">
            <v>HBY4</v>
          </cell>
          <cell r="C483" t="str">
            <v>-</v>
          </cell>
          <cell r="D483" t="str">
            <v>Hutang Biaya Sewa Gedung</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-3</v>
          </cell>
          <cell r="W483">
            <v>-3</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-3</v>
          </cell>
        </row>
        <row r="484">
          <cell r="B484" t="str">
            <v>HBY5</v>
          </cell>
          <cell r="C484" t="str">
            <v>-</v>
          </cell>
          <cell r="D484" t="str">
            <v>Hutang Biaya Sewa Peralatan</v>
          </cell>
          <cell r="E484">
            <v>0</v>
          </cell>
          <cell r="F484">
            <v>0</v>
          </cell>
          <cell r="G484">
            <v>0</v>
          </cell>
          <cell r="H484">
            <v>0</v>
          </cell>
          <cell r="I484">
            <v>0</v>
          </cell>
          <cell r="J484">
            <v>201033031</v>
          </cell>
          <cell r="K484">
            <v>201033031</v>
          </cell>
          <cell r="L484">
            <v>0</v>
          </cell>
          <cell r="M484">
            <v>0</v>
          </cell>
          <cell r="N484">
            <v>0</v>
          </cell>
          <cell r="O484">
            <v>0</v>
          </cell>
          <cell r="P484">
            <v>0</v>
          </cell>
          <cell r="Q484">
            <v>0</v>
          </cell>
          <cell r="R484">
            <v>0</v>
          </cell>
          <cell r="S484">
            <v>0</v>
          </cell>
          <cell r="T484">
            <v>0</v>
          </cell>
          <cell r="U484">
            <v>0</v>
          </cell>
          <cell r="V484">
            <v>0</v>
          </cell>
          <cell r="W484">
            <v>0</v>
          </cell>
          <cell r="X484">
            <v>0</v>
          </cell>
          <cell r="Y484">
            <v>6469341</v>
          </cell>
          <cell r="Z484">
            <v>6469341</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207502372</v>
          </cell>
        </row>
        <row r="485">
          <cell r="B485" t="str">
            <v>HBY6</v>
          </cell>
          <cell r="C485" t="str">
            <v>-</v>
          </cell>
          <cell r="D485" t="str">
            <v>Hutang Biaya Bensin</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7210000</v>
          </cell>
          <cell r="AI485">
            <v>7210000</v>
          </cell>
          <cell r="AJ485">
            <v>0</v>
          </cell>
          <cell r="AK485">
            <v>0</v>
          </cell>
          <cell r="AL485">
            <v>0</v>
          </cell>
          <cell r="AM485">
            <v>0</v>
          </cell>
          <cell r="AN485">
            <v>7210000</v>
          </cell>
        </row>
        <row r="486">
          <cell r="B486" t="str">
            <v>HBY7</v>
          </cell>
          <cell r="C486" t="str">
            <v>-</v>
          </cell>
          <cell r="D486" t="str">
            <v>Hutang Biaya Cetak dan Fotocopy</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row>
        <row r="487">
          <cell r="B487" t="str">
            <v>HBY8</v>
          </cell>
          <cell r="C487" t="str">
            <v>-</v>
          </cell>
          <cell r="D487" t="str">
            <v>Hutang Biaya Alat Tulis Kantor</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row>
        <row r="488">
          <cell r="B488" t="str">
            <v>HBY9</v>
          </cell>
          <cell r="C488" t="str">
            <v>-</v>
          </cell>
          <cell r="D488" t="str">
            <v>Hutang Biaya Pemeliharaan</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row>
        <row r="489">
          <cell r="B489" t="str">
            <v>HBY10</v>
          </cell>
          <cell r="C489" t="str">
            <v>-</v>
          </cell>
          <cell r="D489" t="str">
            <v>Hutang Biaya Bunga</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-7.4505805969238281E-9</v>
          </cell>
          <cell r="AI489">
            <v>-7.4505805969238281E-9</v>
          </cell>
          <cell r="AJ489">
            <v>0</v>
          </cell>
          <cell r="AK489">
            <v>0</v>
          </cell>
          <cell r="AL489">
            <v>0</v>
          </cell>
          <cell r="AM489">
            <v>0</v>
          </cell>
          <cell r="AN489">
            <v>-7.4505805969238281E-9</v>
          </cell>
        </row>
        <row r="490">
          <cell r="B490" t="str">
            <v>HBY11</v>
          </cell>
          <cell r="C490" t="str">
            <v>-</v>
          </cell>
          <cell r="D490" t="str">
            <v>Hutang Promosi</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21842564</v>
          </cell>
          <cell r="T490">
            <v>21842564</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21842564</v>
          </cell>
        </row>
        <row r="491">
          <cell r="B491" t="str">
            <v>HBY12</v>
          </cell>
          <cell r="C491" t="str">
            <v>-</v>
          </cell>
          <cell r="D491" t="str">
            <v>Hutang Telekomunikasi</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row>
        <row r="492">
          <cell r="B492" t="str">
            <v>HBY13</v>
          </cell>
          <cell r="C492" t="str">
            <v>-</v>
          </cell>
          <cell r="D492" t="str">
            <v>Hutang Kas  Kecil</v>
          </cell>
          <cell r="E492">
            <v>0</v>
          </cell>
          <cell r="F492">
            <v>0</v>
          </cell>
          <cell r="G492">
            <v>10577830</v>
          </cell>
          <cell r="H492">
            <v>10577830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2487225</v>
          </cell>
          <cell r="Z492">
            <v>2487225</v>
          </cell>
          <cell r="AA492">
            <v>0</v>
          </cell>
          <cell r="AB492">
            <v>0</v>
          </cell>
          <cell r="AC492">
            <v>0</v>
          </cell>
          <cell r="AD492">
            <v>0</v>
          </cell>
          <cell r="AE492">
            <v>0</v>
          </cell>
          <cell r="AF492">
            <v>0</v>
          </cell>
          <cell r="AG492">
            <v>0</v>
          </cell>
          <cell r="AH492">
            <v>5743378.6200000001</v>
          </cell>
          <cell r="AI492">
            <v>5743378.6200000001</v>
          </cell>
          <cell r="AJ492">
            <v>0</v>
          </cell>
          <cell r="AK492">
            <v>8258261</v>
          </cell>
          <cell r="AL492">
            <v>8258261</v>
          </cell>
          <cell r="AM492">
            <v>0</v>
          </cell>
          <cell r="AN492">
            <v>27066694.620000001</v>
          </cell>
        </row>
        <row r="493">
          <cell r="B493" t="str">
            <v>HBY14</v>
          </cell>
          <cell r="C493" t="str">
            <v>-</v>
          </cell>
          <cell r="D493" t="str">
            <v>Cadangan Management Fee</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row>
        <row r="494">
          <cell r="B494" t="str">
            <v>HBY15</v>
          </cell>
          <cell r="C494" t="str">
            <v>-</v>
          </cell>
          <cell r="D494" t="str">
            <v>Cadangan Bisnis Development</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row>
        <row r="495">
          <cell r="B495" t="str">
            <v>HBY16</v>
          </cell>
          <cell r="C495" t="str">
            <v>-</v>
          </cell>
          <cell r="D495" t="str">
            <v>Biaya YMH Dibayar Lainnya</v>
          </cell>
          <cell r="E495">
            <v>0</v>
          </cell>
          <cell r="F495">
            <v>0</v>
          </cell>
          <cell r="G495">
            <v>0</v>
          </cell>
          <cell r="H495">
            <v>0</v>
          </cell>
          <cell r="I495">
            <v>0</v>
          </cell>
          <cell r="J495">
            <v>355694281</v>
          </cell>
          <cell r="K495">
            <v>355694281</v>
          </cell>
          <cell r="L495">
            <v>0</v>
          </cell>
          <cell r="M495">
            <v>0</v>
          </cell>
          <cell r="N495">
            <v>0</v>
          </cell>
          <cell r="O495">
            <v>0</v>
          </cell>
          <cell r="P495">
            <v>0</v>
          </cell>
          <cell r="Q495">
            <v>0</v>
          </cell>
          <cell r="R495">
            <v>0</v>
          </cell>
          <cell r="S495">
            <v>55459876</v>
          </cell>
          <cell r="T495">
            <v>55459876</v>
          </cell>
          <cell r="U495">
            <v>0</v>
          </cell>
          <cell r="V495">
            <v>0</v>
          </cell>
          <cell r="W495">
            <v>0</v>
          </cell>
          <cell r="X495">
            <v>0</v>
          </cell>
          <cell r="Y495">
            <v>89768471</v>
          </cell>
          <cell r="Z495">
            <v>89768471</v>
          </cell>
          <cell r="AA495">
            <v>0</v>
          </cell>
          <cell r="AB495">
            <v>944338242</v>
          </cell>
          <cell r="AC495">
            <v>944338242</v>
          </cell>
          <cell r="AD495">
            <v>0</v>
          </cell>
          <cell r="AE495">
            <v>118349581.94</v>
          </cell>
          <cell r="AF495">
            <v>118349581.94</v>
          </cell>
          <cell r="AG495">
            <v>0</v>
          </cell>
          <cell r="AH495">
            <v>35095785.100000083</v>
          </cell>
          <cell r="AI495">
            <v>35095785.100000083</v>
          </cell>
          <cell r="AJ495">
            <v>0</v>
          </cell>
          <cell r="AK495">
            <v>294782914.90000004</v>
          </cell>
          <cell r="AL495">
            <v>294782914.90000004</v>
          </cell>
          <cell r="AM495">
            <v>0</v>
          </cell>
          <cell r="AN495">
            <v>1893489151.9400001</v>
          </cell>
        </row>
        <row r="496">
          <cell r="B496" t="str">
            <v>HL1</v>
          </cell>
          <cell r="C496" t="str">
            <v>-</v>
          </cell>
          <cell r="D496" t="str">
            <v>Hutang Promosi</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row>
        <row r="497">
          <cell r="B497" t="str">
            <v>HL2</v>
          </cell>
          <cell r="C497" t="str">
            <v>-</v>
          </cell>
          <cell r="D497" t="str">
            <v>Hutang Leasing Jangka Pendek</v>
          </cell>
          <cell r="E497">
            <v>0</v>
          </cell>
          <cell r="F497">
            <v>0</v>
          </cell>
          <cell r="G497">
            <v>43270962.329999998</v>
          </cell>
          <cell r="H497">
            <v>43270962.329999998</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43270962.329999998</v>
          </cell>
        </row>
        <row r="498">
          <cell r="B498" t="str">
            <v>HL3</v>
          </cell>
          <cell r="C498" t="str">
            <v>-</v>
          </cell>
          <cell r="D498" t="str">
            <v>Hutang Petty Cash</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73259990</v>
          </cell>
          <cell r="T498">
            <v>73259990</v>
          </cell>
          <cell r="U498">
            <v>0</v>
          </cell>
          <cell r="V498">
            <v>0</v>
          </cell>
          <cell r="W498">
            <v>0</v>
          </cell>
          <cell r="X498">
            <v>0</v>
          </cell>
          <cell r="Y498">
            <v>0</v>
          </cell>
          <cell r="Z498">
            <v>0</v>
          </cell>
          <cell r="AA498">
            <v>0</v>
          </cell>
          <cell r="AB498">
            <v>0</v>
          </cell>
          <cell r="AC498">
            <v>0</v>
          </cell>
          <cell r="AD498">
            <v>0</v>
          </cell>
          <cell r="AE498">
            <v>69131987.489999995</v>
          </cell>
          <cell r="AF498">
            <v>69131987.489999995</v>
          </cell>
          <cell r="AG498">
            <v>0</v>
          </cell>
          <cell r="AH498">
            <v>0</v>
          </cell>
          <cell r="AI498">
            <v>0</v>
          </cell>
          <cell r="AJ498">
            <v>0</v>
          </cell>
          <cell r="AK498">
            <v>0</v>
          </cell>
          <cell r="AL498">
            <v>0</v>
          </cell>
          <cell r="AM498">
            <v>0</v>
          </cell>
          <cell r="AN498">
            <v>142391977.49000001</v>
          </cell>
        </row>
        <row r="499">
          <cell r="B499" t="str">
            <v>HL4</v>
          </cell>
          <cell r="C499" t="str">
            <v>-</v>
          </cell>
          <cell r="D499" t="str">
            <v>Hutang Pabrik</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376364401</v>
          </cell>
          <cell r="Z499">
            <v>376364401</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376364401</v>
          </cell>
        </row>
        <row r="500">
          <cell r="B500" t="str">
            <v>HL5</v>
          </cell>
          <cell r="C500" t="str">
            <v>-</v>
          </cell>
          <cell r="D500" t="str">
            <v>Hutang Sewa</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row>
        <row r="501">
          <cell r="B501" t="str">
            <v>HL6</v>
          </cell>
          <cell r="C501" t="str">
            <v>-</v>
          </cell>
          <cell r="D501" t="str">
            <v>Hutang Pemegang Saham</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row>
        <row r="502">
          <cell r="B502" t="str">
            <v>HL7</v>
          </cell>
          <cell r="C502" t="str">
            <v>-</v>
          </cell>
          <cell r="D502" t="str">
            <v>Hutang Jamsostek</v>
          </cell>
          <cell r="E502">
            <v>0</v>
          </cell>
          <cell r="F502">
            <v>0</v>
          </cell>
          <cell r="G502">
            <v>-13030094.700000003</v>
          </cell>
          <cell r="H502">
            <v>-13030094.700000003</v>
          </cell>
          <cell r="I502">
            <v>0</v>
          </cell>
          <cell r="J502">
            <v>15489904</v>
          </cell>
          <cell r="K502">
            <v>15489904</v>
          </cell>
          <cell r="L502">
            <v>0</v>
          </cell>
          <cell r="M502">
            <v>0</v>
          </cell>
          <cell r="N502">
            <v>0</v>
          </cell>
          <cell r="O502">
            <v>0</v>
          </cell>
          <cell r="P502">
            <v>8275416.8599999994</v>
          </cell>
          <cell r="Q502">
            <v>8275416.8599999994</v>
          </cell>
          <cell r="R502">
            <v>0</v>
          </cell>
          <cell r="S502">
            <v>0</v>
          </cell>
          <cell r="T502">
            <v>0</v>
          </cell>
          <cell r="U502">
            <v>0</v>
          </cell>
          <cell r="V502">
            <v>31731439</v>
          </cell>
          <cell r="W502">
            <v>31731439</v>
          </cell>
          <cell r="X502">
            <v>0</v>
          </cell>
          <cell r="Y502">
            <v>0</v>
          </cell>
          <cell r="Z502">
            <v>0</v>
          </cell>
          <cell r="AA502">
            <v>0</v>
          </cell>
          <cell r="AB502">
            <v>0</v>
          </cell>
          <cell r="AC502">
            <v>0</v>
          </cell>
          <cell r="AD502">
            <v>0</v>
          </cell>
          <cell r="AE502">
            <v>0</v>
          </cell>
          <cell r="AF502">
            <v>0</v>
          </cell>
          <cell r="AG502">
            <v>0</v>
          </cell>
          <cell r="AH502">
            <v>3757079.8</v>
          </cell>
          <cell r="AI502">
            <v>3757079.8</v>
          </cell>
          <cell r="AJ502">
            <v>0</v>
          </cell>
          <cell r="AK502">
            <v>0</v>
          </cell>
          <cell r="AL502">
            <v>0</v>
          </cell>
          <cell r="AM502">
            <v>0</v>
          </cell>
          <cell r="AN502">
            <v>46223744.959999993</v>
          </cell>
        </row>
        <row r="503">
          <cell r="B503" t="str">
            <v>HL8</v>
          </cell>
          <cell r="C503" t="str">
            <v>-</v>
          </cell>
          <cell r="D503" t="str">
            <v>Hutang Transfer Konfirmasi</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388132801</v>
          </cell>
          <cell r="T503">
            <v>388132801</v>
          </cell>
          <cell r="U503">
            <v>0</v>
          </cell>
          <cell r="V503">
            <v>0</v>
          </cell>
          <cell r="W503">
            <v>0</v>
          </cell>
          <cell r="X503">
            <v>0</v>
          </cell>
          <cell r="Y503">
            <v>107552773.95</v>
          </cell>
          <cell r="Z503">
            <v>107552773.95</v>
          </cell>
          <cell r="AA503">
            <v>0</v>
          </cell>
          <cell r="AB503">
            <v>0</v>
          </cell>
          <cell r="AC503">
            <v>0</v>
          </cell>
          <cell r="AD503">
            <v>0</v>
          </cell>
          <cell r="AE503">
            <v>-16351085</v>
          </cell>
          <cell r="AF503">
            <v>-16351085</v>
          </cell>
          <cell r="AG503">
            <v>0</v>
          </cell>
          <cell r="AH503">
            <v>4.0000054985284805E-2</v>
          </cell>
          <cell r="AI503">
            <v>4.0000054985284805E-2</v>
          </cell>
          <cell r="AJ503">
            <v>0</v>
          </cell>
          <cell r="AK503">
            <v>-555880449.55000007</v>
          </cell>
          <cell r="AL503">
            <v>-555880449.55000007</v>
          </cell>
          <cell r="AM503">
            <v>0</v>
          </cell>
          <cell r="AN503">
            <v>-76545959.560000002</v>
          </cell>
        </row>
        <row r="504">
          <cell r="B504" t="str">
            <v>HL9</v>
          </cell>
          <cell r="C504" t="str">
            <v>-</v>
          </cell>
          <cell r="D504" t="str">
            <v>Hutang Pihak Ketiga</v>
          </cell>
          <cell r="E504">
            <v>0</v>
          </cell>
          <cell r="F504">
            <v>0</v>
          </cell>
          <cell r="G504">
            <v>0</v>
          </cell>
          <cell r="H504">
            <v>0</v>
          </cell>
          <cell r="I504">
            <v>0</v>
          </cell>
          <cell r="J504">
            <v>-1380000</v>
          </cell>
          <cell r="K504">
            <v>-1380000</v>
          </cell>
          <cell r="L504">
            <v>0</v>
          </cell>
          <cell r="M504">
            <v>0</v>
          </cell>
          <cell r="N504">
            <v>0</v>
          </cell>
          <cell r="O504">
            <v>0</v>
          </cell>
          <cell r="P504">
            <v>0</v>
          </cell>
          <cell r="Q504">
            <v>0</v>
          </cell>
          <cell r="R504">
            <v>0</v>
          </cell>
          <cell r="S504">
            <v>0</v>
          </cell>
          <cell r="T504">
            <v>0</v>
          </cell>
          <cell r="U504">
            <v>0</v>
          </cell>
          <cell r="V504">
            <v>7587931</v>
          </cell>
          <cell r="W504">
            <v>7587931</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6207931</v>
          </cell>
        </row>
        <row r="505">
          <cell r="B505" t="str">
            <v>HL10</v>
          </cell>
          <cell r="C505" t="str">
            <v>-</v>
          </cell>
          <cell r="D505" t="str">
            <v>Cadangan Biaya</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row>
        <row r="506">
          <cell r="B506" t="str">
            <v>HL11</v>
          </cell>
          <cell r="C506" t="str">
            <v>-</v>
          </cell>
          <cell r="D506" t="str">
            <v>Cadangan Insentif</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3.3760443329811096E-9</v>
          </cell>
          <cell r="AI506">
            <v>3.3760443329811096E-9</v>
          </cell>
          <cell r="AJ506">
            <v>0</v>
          </cell>
          <cell r="AK506">
            <v>0</v>
          </cell>
          <cell r="AL506">
            <v>0</v>
          </cell>
          <cell r="AM506">
            <v>0</v>
          </cell>
          <cell r="AN506">
            <v>3.3760443329811096E-9</v>
          </cell>
        </row>
        <row r="507">
          <cell r="B507" t="str">
            <v>HL12</v>
          </cell>
          <cell r="C507" t="str">
            <v>-</v>
          </cell>
          <cell r="D507" t="str">
            <v>Cadangan Promosi</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row>
        <row r="508">
          <cell r="B508" t="str">
            <v>HL13</v>
          </cell>
          <cell r="C508" t="str">
            <v>-</v>
          </cell>
          <cell r="D508" t="str">
            <v>Cadangan Promosi Internal</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row>
        <row r="509">
          <cell r="B509" t="str">
            <v>HL14</v>
          </cell>
          <cell r="C509" t="str">
            <v>-</v>
          </cell>
          <cell r="D509" t="str">
            <v>Cadangan Bonus Pabrik/Prinsipal</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row>
        <row r="510">
          <cell r="B510" t="str">
            <v>HL15</v>
          </cell>
          <cell r="C510" t="str">
            <v>-</v>
          </cell>
          <cell r="D510" t="str">
            <v>Cadangan THR/ Bonus</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-3.7252902984619141E-9</v>
          </cell>
          <cell r="AI510">
            <v>-3.7252902984619141E-9</v>
          </cell>
          <cell r="AJ510">
            <v>0</v>
          </cell>
          <cell r="AK510">
            <v>0</v>
          </cell>
          <cell r="AL510">
            <v>0</v>
          </cell>
          <cell r="AM510">
            <v>0</v>
          </cell>
          <cell r="AN510">
            <v>-3.7252902984619141E-9</v>
          </cell>
        </row>
        <row r="511">
          <cell r="B511" t="str">
            <v>HL16</v>
          </cell>
          <cell r="C511" t="str">
            <v>-</v>
          </cell>
          <cell r="D511" t="str">
            <v>Cadangan Business Development</v>
          </cell>
          <cell r="E511">
            <v>0</v>
          </cell>
          <cell r="F511">
            <v>0</v>
          </cell>
          <cell r="G511">
            <v>0</v>
          </cell>
          <cell r="H511">
            <v>0</v>
          </cell>
          <cell r="I511">
            <v>0</v>
          </cell>
          <cell r="J511">
            <v>0</v>
          </cell>
          <cell r="K511">
            <v>0</v>
          </cell>
          <cell r="L511">
            <v>0</v>
          </cell>
          <cell r="M511">
            <v>9163298.7200000007</v>
          </cell>
          <cell r="N511">
            <v>9163298.7200000007</v>
          </cell>
          <cell r="O511">
            <v>0</v>
          </cell>
          <cell r="P511">
            <v>0</v>
          </cell>
          <cell r="Q511">
            <v>0</v>
          </cell>
          <cell r="R511">
            <v>0</v>
          </cell>
          <cell r="S511">
            <v>38295635</v>
          </cell>
          <cell r="T511">
            <v>38295635</v>
          </cell>
          <cell r="U511">
            <v>0</v>
          </cell>
          <cell r="V511">
            <v>-4805186</v>
          </cell>
          <cell r="W511">
            <v>-4805186</v>
          </cell>
          <cell r="X511">
            <v>0</v>
          </cell>
          <cell r="Y511">
            <v>8718454</v>
          </cell>
          <cell r="Z511">
            <v>8718454</v>
          </cell>
          <cell r="AA511">
            <v>0</v>
          </cell>
          <cell r="AB511">
            <v>0</v>
          </cell>
          <cell r="AC511">
            <v>0</v>
          </cell>
          <cell r="AD511">
            <v>0</v>
          </cell>
          <cell r="AE511">
            <v>0</v>
          </cell>
          <cell r="AF511">
            <v>0</v>
          </cell>
          <cell r="AG511">
            <v>0</v>
          </cell>
          <cell r="AH511">
            <v>0</v>
          </cell>
          <cell r="AI511">
            <v>0</v>
          </cell>
          <cell r="AJ511">
            <v>0</v>
          </cell>
          <cell r="AK511">
            <v>1201207.4306888396</v>
          </cell>
          <cell r="AL511">
            <v>1201207.4306888396</v>
          </cell>
          <cell r="AM511">
            <v>0</v>
          </cell>
          <cell r="AN511">
            <v>52573409.150688842</v>
          </cell>
        </row>
        <row r="512">
          <cell r="B512" t="str">
            <v>HL17</v>
          </cell>
          <cell r="C512" t="str">
            <v>-</v>
          </cell>
          <cell r="D512" t="str">
            <v>Cadangan Pengembangan Perusahaan</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1.862645149230957E-9</v>
          </cell>
          <cell r="AI512">
            <v>1.862645149230957E-9</v>
          </cell>
          <cell r="AJ512">
            <v>0</v>
          </cell>
          <cell r="AK512">
            <v>0.12766534090042114</v>
          </cell>
          <cell r="AL512">
            <v>0.12766534090042114</v>
          </cell>
          <cell r="AM512">
            <v>0</v>
          </cell>
          <cell r="AN512">
            <v>0.12766534276306629</v>
          </cell>
        </row>
        <row r="513">
          <cell r="B513" t="str">
            <v>HL18</v>
          </cell>
          <cell r="C513" t="str">
            <v>-</v>
          </cell>
          <cell r="D513" t="str">
            <v>Cadangan Management  Fee</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row>
        <row r="514">
          <cell r="B514" t="str">
            <v>HL19</v>
          </cell>
          <cell r="C514" t="str">
            <v>-</v>
          </cell>
          <cell r="D514" t="str">
            <v>Cadangan Training</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-1.8053366336971521E-2</v>
          </cell>
          <cell r="AL514">
            <v>-1.8053366336971521E-2</v>
          </cell>
          <cell r="AM514">
            <v>0</v>
          </cell>
          <cell r="AN514">
            <v>-1.8053366336971521E-2</v>
          </cell>
        </row>
        <row r="515">
          <cell r="B515" t="str">
            <v>HL20</v>
          </cell>
          <cell r="C515" t="str">
            <v>-</v>
          </cell>
          <cell r="D515" t="str">
            <v>Cadangan Asuransi</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row>
        <row r="516">
          <cell r="B516" t="str">
            <v>HL21</v>
          </cell>
          <cell r="C516" t="str">
            <v>-</v>
          </cell>
          <cell r="D516" t="str">
            <v>Cadangan Pajak</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5.0000011920928955E-2</v>
          </cell>
          <cell r="AI516">
            <v>5.0000011920928955E-2</v>
          </cell>
          <cell r="AJ516">
            <v>0</v>
          </cell>
          <cell r="AK516">
            <v>10863441.5</v>
          </cell>
          <cell r="AL516">
            <v>10863441.5</v>
          </cell>
          <cell r="AM516">
            <v>0</v>
          </cell>
          <cell r="AN516">
            <v>10863441.550000012</v>
          </cell>
        </row>
        <row r="517">
          <cell r="B517" t="str">
            <v>HL22</v>
          </cell>
          <cell r="C517" t="str">
            <v>-</v>
          </cell>
          <cell r="D517" t="str">
            <v>Cadangan  Barang Bonus</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25732048</v>
          </cell>
          <cell r="Z517">
            <v>25732048</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25732048</v>
          </cell>
        </row>
        <row r="518">
          <cell r="B518" t="str">
            <v>HL23</v>
          </cell>
          <cell r="C518" t="str">
            <v>-</v>
          </cell>
          <cell r="D518" t="str">
            <v>Cadangan IT</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row>
        <row r="519">
          <cell r="B519" t="str">
            <v>HL24</v>
          </cell>
          <cell r="C519" t="str">
            <v>-</v>
          </cell>
          <cell r="D519" t="str">
            <v>Cadangan Premi</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row>
        <row r="520">
          <cell r="B520" t="str">
            <v>HL25</v>
          </cell>
          <cell r="C520" t="str">
            <v>-</v>
          </cell>
          <cell r="D520" t="str">
            <v>Cadangan Prestasi</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row>
        <row r="521">
          <cell r="B521" t="str">
            <v>HL26</v>
          </cell>
          <cell r="C521" t="str">
            <v>-</v>
          </cell>
          <cell r="D521" t="str">
            <v>Cadangan Biaya Project HO</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row>
        <row r="522">
          <cell r="B522" t="str">
            <v>HL27</v>
          </cell>
          <cell r="C522" t="str">
            <v>-</v>
          </cell>
          <cell r="D522" t="str">
            <v>Cadangan Biaya BS</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0.29000000655651093</v>
          </cell>
          <cell r="AL522">
            <v>0.29000000655651093</v>
          </cell>
          <cell r="AM522">
            <v>0</v>
          </cell>
          <cell r="AN522">
            <v>0.29000000655651093</v>
          </cell>
        </row>
        <row r="523">
          <cell r="B523" t="str">
            <v>HL54</v>
          </cell>
          <cell r="C523" t="str">
            <v>-</v>
          </cell>
          <cell r="D523" t="str">
            <v>Cadangan Penyisihan Piutang  Tak Tertagih</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row>
        <row r="524">
          <cell r="B524" t="str">
            <v>HL56</v>
          </cell>
          <cell r="C524">
            <v>0</v>
          </cell>
          <cell r="D524" t="str">
            <v>Cadangan Penjualan Energizer</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-99797125</v>
          </cell>
          <cell r="W524">
            <v>-99797125</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-99797125</v>
          </cell>
        </row>
        <row r="525">
          <cell r="B525" t="str">
            <v>No KD56</v>
          </cell>
          <cell r="C525">
            <v>0</v>
          </cell>
          <cell r="D525" t="str">
            <v>CADANGAN INDOBISCUIT MANDIRI MAKMUR</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row>
        <row r="526">
          <cell r="B526" t="str">
            <v>No KD57</v>
          </cell>
          <cell r="C526">
            <v>0</v>
          </cell>
          <cell r="D526" t="str">
            <v>CADANGAN SARI HUSADA</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row>
        <row r="527">
          <cell r="B527" t="str">
            <v>HL28</v>
          </cell>
          <cell r="C527" t="str">
            <v>-</v>
          </cell>
          <cell r="D527" t="str">
            <v>Hutang R/K</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row>
        <row r="528">
          <cell r="B528" t="str">
            <v>HL29</v>
          </cell>
          <cell r="C528" t="str">
            <v>-</v>
          </cell>
          <cell r="D528" t="str">
            <v>Hutang HO</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row>
        <row r="529">
          <cell r="B529" t="str">
            <v>HL30</v>
          </cell>
          <cell r="C529" t="str">
            <v>-</v>
          </cell>
          <cell r="D529" t="str">
            <v>Hutang R/K SNS Jabar1</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row>
        <row r="530">
          <cell r="B530" t="str">
            <v>HL31</v>
          </cell>
          <cell r="C530" t="str">
            <v>-</v>
          </cell>
          <cell r="D530" t="str">
            <v>Hutang R/K SNS Jabar2</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row>
        <row r="531">
          <cell r="B531" t="str">
            <v>HL32</v>
          </cell>
          <cell r="C531" t="str">
            <v>-</v>
          </cell>
          <cell r="D531" t="str">
            <v>Hutang R/K SNS Jateng1</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row>
        <row r="532">
          <cell r="B532" t="str">
            <v>HL33</v>
          </cell>
          <cell r="C532" t="str">
            <v>-</v>
          </cell>
          <cell r="D532" t="str">
            <v>Hutang R/K SNS Jateng2</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row>
        <row r="533">
          <cell r="B533" t="str">
            <v>HL34</v>
          </cell>
          <cell r="C533" t="str">
            <v>-</v>
          </cell>
          <cell r="D533" t="str">
            <v>Hutang R/K SNS Jatim1</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row>
        <row r="534">
          <cell r="B534" t="str">
            <v>HL35</v>
          </cell>
          <cell r="C534" t="str">
            <v>-</v>
          </cell>
          <cell r="D534" t="str">
            <v>Hutang R/K SNS Jatim2</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row>
        <row r="535">
          <cell r="B535" t="str">
            <v>HL36</v>
          </cell>
          <cell r="C535" t="str">
            <v>-</v>
          </cell>
          <cell r="D535" t="str">
            <v>Hutang R/K SNS Bali</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row>
        <row r="536">
          <cell r="B536" t="str">
            <v>HL37</v>
          </cell>
          <cell r="C536" t="str">
            <v>-</v>
          </cell>
          <cell r="D536" t="str">
            <v>Hutang R/K SNS DKI</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row>
        <row r="537">
          <cell r="B537" t="str">
            <v>HL38</v>
          </cell>
          <cell r="C537" t="str">
            <v>-</v>
          </cell>
          <cell r="D537" t="str">
            <v>Hutang R/K SNS MM</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row>
        <row r="538">
          <cell r="B538" t="str">
            <v>HL39</v>
          </cell>
          <cell r="C538" t="str">
            <v>-</v>
          </cell>
          <cell r="D538" t="str">
            <v>Hutang R/K SNS Banten</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row>
        <row r="539">
          <cell r="B539" t="str">
            <v>HL40</v>
          </cell>
          <cell r="C539" t="str">
            <v>-</v>
          </cell>
          <cell r="D539" t="str">
            <v>Hutang Lain - lain</v>
          </cell>
          <cell r="E539">
            <v>0</v>
          </cell>
          <cell r="F539">
            <v>0</v>
          </cell>
          <cell r="G539">
            <v>707709349</v>
          </cell>
          <cell r="H539">
            <v>707709349</v>
          </cell>
          <cell r="I539">
            <v>0</v>
          </cell>
          <cell r="J539">
            <v>1572700</v>
          </cell>
          <cell r="K539">
            <v>1572700</v>
          </cell>
          <cell r="L539">
            <v>0</v>
          </cell>
          <cell r="M539">
            <v>297080020</v>
          </cell>
          <cell r="N539">
            <v>297080020</v>
          </cell>
          <cell r="O539">
            <v>0</v>
          </cell>
          <cell r="P539">
            <v>0</v>
          </cell>
          <cell r="Q539">
            <v>0</v>
          </cell>
          <cell r="R539">
            <v>0</v>
          </cell>
          <cell r="S539">
            <v>-60739932.636867501</v>
          </cell>
          <cell r="T539">
            <v>-60739932.636867501</v>
          </cell>
          <cell r="U539">
            <v>0</v>
          </cell>
          <cell r="V539">
            <v>-1339760874</v>
          </cell>
          <cell r="W539">
            <v>-1339760874</v>
          </cell>
          <cell r="X539">
            <v>0</v>
          </cell>
          <cell r="Y539">
            <v>38752564</v>
          </cell>
          <cell r="Z539">
            <v>38752564</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-355386173.63686752</v>
          </cell>
        </row>
        <row r="540">
          <cell r="B540" t="str">
            <v>HL41</v>
          </cell>
          <cell r="C540" t="str">
            <v>-</v>
          </cell>
          <cell r="D540" t="str">
            <v>Hutang SNS Medan</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94729792</v>
          </cell>
          <cell r="W540">
            <v>94729792</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94729792</v>
          </cell>
        </row>
        <row r="541">
          <cell r="B541" t="str">
            <v>HL42</v>
          </cell>
          <cell r="C541" t="str">
            <v>-</v>
          </cell>
          <cell r="D541" t="str">
            <v>Hutang SNS Pekanbaru</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35760892</v>
          </cell>
          <cell r="W541">
            <v>35760892</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35760892</v>
          </cell>
        </row>
        <row r="542">
          <cell r="B542" t="str">
            <v>HL44</v>
          </cell>
          <cell r="C542" t="str">
            <v>-</v>
          </cell>
          <cell r="D542" t="str">
            <v>Hutang SNS Batam</v>
          </cell>
          <cell r="E542">
            <v>0</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row>
        <row r="543">
          <cell r="B543" t="str">
            <v>HL45</v>
          </cell>
          <cell r="C543" t="str">
            <v>-</v>
          </cell>
          <cell r="D543" t="str">
            <v>Hutang SNS Sumbagsel1 ( Pelembang &amp; Jambi )</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row>
        <row r="544">
          <cell r="B544" t="str">
            <v>HL46</v>
          </cell>
          <cell r="C544" t="str">
            <v>-</v>
          </cell>
          <cell r="D544" t="str">
            <v>Hutang SNS Sumbagsel2 ( Bengkulu, Lampung, Babel)</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-2663232</v>
          </cell>
          <cell r="W544">
            <v>-2663232</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-2663232</v>
          </cell>
        </row>
        <row r="545">
          <cell r="B545" t="str">
            <v>HL47</v>
          </cell>
          <cell r="C545" t="str">
            <v>-</v>
          </cell>
          <cell r="D545" t="str">
            <v>Hutang SNS Lombok</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row>
        <row r="546">
          <cell r="B546" t="str">
            <v>HL48</v>
          </cell>
          <cell r="C546" t="str">
            <v>-</v>
          </cell>
          <cell r="D546" t="str">
            <v>Hutang SNS Kalbar</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row>
        <row r="547">
          <cell r="B547" t="str">
            <v>HL49</v>
          </cell>
          <cell r="C547" t="str">
            <v>-</v>
          </cell>
          <cell r="D547" t="str">
            <v>Hutang SNS Kaltim</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410731276</v>
          </cell>
          <cell r="AF547">
            <v>410731276</v>
          </cell>
          <cell r="AG547">
            <v>0</v>
          </cell>
          <cell r="AH547">
            <v>0</v>
          </cell>
          <cell r="AI547">
            <v>0</v>
          </cell>
          <cell r="AJ547">
            <v>0</v>
          </cell>
          <cell r="AK547">
            <v>0</v>
          </cell>
          <cell r="AL547">
            <v>0</v>
          </cell>
          <cell r="AM547">
            <v>0</v>
          </cell>
          <cell r="AN547">
            <v>410731276</v>
          </cell>
        </row>
        <row r="548">
          <cell r="B548" t="str">
            <v>HL50</v>
          </cell>
          <cell r="C548" t="str">
            <v>-</v>
          </cell>
          <cell r="D548" t="str">
            <v>Hutang SNS Kalselteng</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-8545428</v>
          </cell>
          <cell r="W548">
            <v>-8545428</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-8545428</v>
          </cell>
        </row>
        <row r="549">
          <cell r="B549" t="str">
            <v>HL51</v>
          </cell>
          <cell r="C549" t="str">
            <v>-</v>
          </cell>
          <cell r="D549" t="str">
            <v>Hutang SNS Makasar</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row>
        <row r="550">
          <cell r="B550" t="str">
            <v>HL52</v>
          </cell>
          <cell r="C550" t="str">
            <v>-</v>
          </cell>
          <cell r="D550" t="str">
            <v>Hutang SNS Manado</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row>
        <row r="551">
          <cell r="B551" t="str">
            <v>HL53</v>
          </cell>
          <cell r="C551" t="str">
            <v>-</v>
          </cell>
          <cell r="D551" t="str">
            <v>Hutang Titipan PPN</v>
          </cell>
          <cell r="E551">
            <v>0</v>
          </cell>
          <cell r="F551">
            <v>0</v>
          </cell>
          <cell r="G551">
            <v>-3.337860107421875E-6</v>
          </cell>
          <cell r="H551">
            <v>-3.337860107421875E-6</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-2.9802322387695313E-8</v>
          </cell>
          <cell r="AL551">
            <v>-2.9802322387695313E-8</v>
          </cell>
          <cell r="AM551">
            <v>0</v>
          </cell>
          <cell r="AN551">
            <v>-3.3676624298095703E-6</v>
          </cell>
        </row>
        <row r="552">
          <cell r="B552" t="str">
            <v>HL55</v>
          </cell>
          <cell r="C552" t="str">
            <v>-</v>
          </cell>
          <cell r="D552" t="str">
            <v>Hutang Bintaro</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row>
        <row r="553">
          <cell r="B553" t="str">
            <v>No KD28</v>
          </cell>
          <cell r="C553">
            <v>0</v>
          </cell>
          <cell r="D553" t="str">
            <v>HUTANG JAMSOSTEK</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row>
        <row r="554">
          <cell r="B554" t="str">
            <v>No KD29</v>
          </cell>
          <cell r="C554">
            <v>0</v>
          </cell>
          <cell r="D554" t="str">
            <v>UANG MUKA PENJUALAN</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row>
        <row r="555">
          <cell r="B555" t="str">
            <v>No KD32</v>
          </cell>
          <cell r="C555">
            <v>0</v>
          </cell>
          <cell r="D555" t="str">
            <v>HUTANG PIHAK KE TIGA JK PENDEK</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row>
        <row r="556">
          <cell r="B556" t="str">
            <v>No KD50</v>
          </cell>
          <cell r="C556">
            <v>0</v>
          </cell>
          <cell r="D556" t="str">
            <v>HUTANG TRANSFER KONFIRMASI</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row>
        <row r="557">
          <cell r="B557" t="str">
            <v>No KD48</v>
          </cell>
          <cell r="C557">
            <v>0</v>
          </cell>
          <cell r="D557" t="str">
            <v>HUTANG DEPO</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row>
        <row r="558">
          <cell r="B558" t="str">
            <v>HL57</v>
          </cell>
          <cell r="C558">
            <v>0</v>
          </cell>
          <cell r="D558" t="str">
            <v>Hutang Manfaat Karyawan</v>
          </cell>
          <cell r="E558">
            <v>0</v>
          </cell>
          <cell r="F558">
            <v>0</v>
          </cell>
          <cell r="G558">
            <v>3677269348.5599999</v>
          </cell>
          <cell r="H558">
            <v>3677269348.5599999</v>
          </cell>
          <cell r="I558">
            <v>0</v>
          </cell>
          <cell r="J558">
            <v>0</v>
          </cell>
          <cell r="K558">
            <v>0</v>
          </cell>
          <cell r="L558">
            <v>0</v>
          </cell>
          <cell r="M558">
            <v>0</v>
          </cell>
          <cell r="N558">
            <v>0</v>
          </cell>
          <cell r="O558">
            <v>0</v>
          </cell>
          <cell r="P558">
            <v>0</v>
          </cell>
          <cell r="Q558">
            <v>0</v>
          </cell>
          <cell r="R558">
            <v>0</v>
          </cell>
          <cell r="S558">
            <v>0</v>
          </cell>
          <cell r="T558">
            <v>0</v>
          </cell>
          <cell r="U558">
            <v>0</v>
          </cell>
          <cell r="V558">
            <v>483715279</v>
          </cell>
          <cell r="W558">
            <v>483715279</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4160984627.5599999</v>
          </cell>
        </row>
        <row r="559">
          <cell r="B559" t="str">
            <v>No KD31</v>
          </cell>
          <cell r="C559">
            <v>0</v>
          </cell>
          <cell r="D559" t="str">
            <v>HUTANG LAIN-LAIN JK PENDEK</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row>
        <row r="560">
          <cell r="B560" t="str">
            <v>HL58</v>
          </cell>
          <cell r="C560" t="str">
            <v>-</v>
          </cell>
          <cell r="D560" t="str">
            <v>R/K Antar Depo</v>
          </cell>
          <cell r="E560">
            <v>0</v>
          </cell>
          <cell r="F560">
            <v>0</v>
          </cell>
          <cell r="G560">
            <v>0</v>
          </cell>
          <cell r="H560">
            <v>0</v>
          </cell>
          <cell r="I560">
            <v>0</v>
          </cell>
          <cell r="J560">
            <v>0</v>
          </cell>
          <cell r="K560">
            <v>0</v>
          </cell>
          <cell r="L560">
            <v>0</v>
          </cell>
          <cell r="M560">
            <v>0</v>
          </cell>
          <cell r="N560">
            <v>0</v>
          </cell>
          <cell r="O560">
            <v>0</v>
          </cell>
          <cell r="P560">
            <v>33062795.99000001</v>
          </cell>
          <cell r="Q560">
            <v>33062795.99000001</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33062795.99000001</v>
          </cell>
        </row>
        <row r="561">
          <cell r="B561" t="str">
            <v>HJK1</v>
          </cell>
          <cell r="C561" t="str">
            <v>-</v>
          </cell>
          <cell r="D561" t="str">
            <v>Hutang Leasing Jangka Panjang</v>
          </cell>
          <cell r="E561">
            <v>0</v>
          </cell>
          <cell r="F561">
            <v>0</v>
          </cell>
          <cell r="G561">
            <v>359287661.67000002</v>
          </cell>
          <cell r="H561">
            <v>359287661.67000002</v>
          </cell>
          <cell r="I561">
            <v>0</v>
          </cell>
          <cell r="J561">
            <v>441288885</v>
          </cell>
          <cell r="K561">
            <v>441288885</v>
          </cell>
          <cell r="L561">
            <v>0</v>
          </cell>
          <cell r="M561">
            <v>95053382</v>
          </cell>
          <cell r="N561">
            <v>95053382</v>
          </cell>
          <cell r="O561">
            <v>0</v>
          </cell>
          <cell r="P561">
            <v>0</v>
          </cell>
          <cell r="Q561">
            <v>0</v>
          </cell>
          <cell r="R561">
            <v>0</v>
          </cell>
          <cell r="S561">
            <v>367485436</v>
          </cell>
          <cell r="T561">
            <v>367485436</v>
          </cell>
          <cell r="U561">
            <v>0</v>
          </cell>
          <cell r="V561">
            <v>110506115</v>
          </cell>
          <cell r="W561">
            <v>110506115</v>
          </cell>
          <cell r="X561">
            <v>0</v>
          </cell>
          <cell r="Y561">
            <v>395013477.27999997</v>
          </cell>
          <cell r="Z561">
            <v>395013477.27999997</v>
          </cell>
          <cell r="AA561">
            <v>0</v>
          </cell>
          <cell r="AB561">
            <v>0</v>
          </cell>
          <cell r="AC561">
            <v>0</v>
          </cell>
          <cell r="AD561">
            <v>0</v>
          </cell>
          <cell r="AE561">
            <v>149413388</v>
          </cell>
          <cell r="AF561">
            <v>149413388</v>
          </cell>
          <cell r="AG561">
            <v>0</v>
          </cell>
          <cell r="AH561">
            <v>0</v>
          </cell>
          <cell r="AI561">
            <v>0</v>
          </cell>
          <cell r="AJ561">
            <v>0</v>
          </cell>
          <cell r="AK561">
            <v>0</v>
          </cell>
          <cell r="AL561">
            <v>0</v>
          </cell>
          <cell r="AM561">
            <v>0</v>
          </cell>
          <cell r="AN561">
            <v>1918048344.95</v>
          </cell>
        </row>
        <row r="562">
          <cell r="B562" t="str">
            <v>HJK2</v>
          </cell>
          <cell r="C562" t="str">
            <v>-</v>
          </cell>
          <cell r="D562" t="str">
            <v>Hutang Jangka Panjang Lainnya</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row>
        <row r="563">
          <cell r="B563" t="str">
            <v>HJK3</v>
          </cell>
          <cell r="C563" t="str">
            <v>-</v>
          </cell>
          <cell r="D563" t="str">
            <v>Hutang Pihak Ketiga</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row>
        <row r="564">
          <cell r="B564" t="str">
            <v>HJK4</v>
          </cell>
          <cell r="C564" t="str">
            <v>-</v>
          </cell>
          <cell r="D564" t="str">
            <v>Hutang Pemegang Saham</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row>
        <row r="565">
          <cell r="B565" t="str">
            <v>M1</v>
          </cell>
          <cell r="C565" t="str">
            <v>-</v>
          </cell>
          <cell r="D565" t="str">
            <v>Modal Saham ( Sesudah Revaluasi )</v>
          </cell>
          <cell r="E565">
            <v>0</v>
          </cell>
          <cell r="F565">
            <v>0</v>
          </cell>
          <cell r="G565">
            <v>23200000000</v>
          </cell>
          <cell r="H565">
            <v>23200000000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4800000000</v>
          </cell>
          <cell r="W565">
            <v>4800000000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28000000000</v>
          </cell>
        </row>
        <row r="566">
          <cell r="B566" t="str">
            <v>M2</v>
          </cell>
          <cell r="C566" t="str">
            <v>-</v>
          </cell>
          <cell r="D566" t="str">
            <v>Modal Saham ( Sebelum Revaluasi )</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row>
        <row r="567">
          <cell r="B567" t="str">
            <v>M3</v>
          </cell>
          <cell r="C567" t="str">
            <v>-</v>
          </cell>
          <cell r="D567" t="str">
            <v>Laba Ditahan Tahun Sebelumnya</v>
          </cell>
          <cell r="E567">
            <v>0</v>
          </cell>
          <cell r="F567">
            <v>0</v>
          </cell>
          <cell r="G567">
            <v>-67856125811.063126</v>
          </cell>
          <cell r="H567">
            <v>-67856125811.063126</v>
          </cell>
          <cell r="I567">
            <v>0</v>
          </cell>
          <cell r="J567">
            <v>4873649327.9111118</v>
          </cell>
          <cell r="K567">
            <v>4873649327.9111118</v>
          </cell>
          <cell r="L567">
            <v>0</v>
          </cell>
          <cell r="M567">
            <v>3572717776.7115889</v>
          </cell>
          <cell r="N567">
            <v>3572717776.7115889</v>
          </cell>
          <cell r="O567">
            <v>0</v>
          </cell>
          <cell r="P567">
            <v>3888063619.2300005</v>
          </cell>
          <cell r="Q567">
            <v>3888063619.2300005</v>
          </cell>
          <cell r="R567">
            <v>0</v>
          </cell>
          <cell r="S567">
            <v>14057330547.304335</v>
          </cell>
          <cell r="T567">
            <v>14057330547.304335</v>
          </cell>
          <cell r="U567">
            <v>0</v>
          </cell>
          <cell r="V567">
            <v>18855563968.66967</v>
          </cell>
          <cell r="W567">
            <v>18855563968.66967</v>
          </cell>
          <cell r="X567">
            <v>0</v>
          </cell>
          <cell r="Y567">
            <v>3589347363.1931219</v>
          </cell>
          <cell r="Z567">
            <v>3589347363.1931219</v>
          </cell>
          <cell r="AA567">
            <v>0</v>
          </cell>
          <cell r="AB567">
            <v>102197608.12844253</v>
          </cell>
          <cell r="AC567">
            <v>102197608.12844253</v>
          </cell>
          <cell r="AD567">
            <v>0</v>
          </cell>
          <cell r="AE567">
            <v>7711913678.3655539</v>
          </cell>
          <cell r="AF567">
            <v>7711913678.3655539</v>
          </cell>
          <cell r="AG567">
            <v>0</v>
          </cell>
          <cell r="AH567">
            <v>1532683357.885299</v>
          </cell>
          <cell r="AI567">
            <v>1532683357.885299</v>
          </cell>
          <cell r="AJ567">
            <v>0</v>
          </cell>
          <cell r="AK567">
            <v>100391557.19981396</v>
          </cell>
          <cell r="AL567">
            <v>100391557.19981396</v>
          </cell>
          <cell r="AM567">
            <v>0</v>
          </cell>
          <cell r="AN567">
            <v>-9572267006.4641876</v>
          </cell>
        </row>
        <row r="568">
          <cell r="B568" t="str">
            <v>M4</v>
          </cell>
          <cell r="C568" t="str">
            <v>-</v>
          </cell>
          <cell r="D568" t="str">
            <v>Laba Tahun Berjalan</v>
          </cell>
          <cell r="E568">
            <v>0</v>
          </cell>
          <cell r="F568">
            <v>0</v>
          </cell>
          <cell r="G568">
            <v>-23597449856.484028</v>
          </cell>
          <cell r="H568">
            <v>-23597449856.484028</v>
          </cell>
          <cell r="I568">
            <v>0</v>
          </cell>
          <cell r="J568">
            <v>5936046326.32901</v>
          </cell>
          <cell r="K568">
            <v>5936046326.32901</v>
          </cell>
          <cell r="L568">
            <v>0</v>
          </cell>
          <cell r="M568">
            <v>2820494241.8402839</v>
          </cell>
          <cell r="N568">
            <v>2820494241.8402839</v>
          </cell>
          <cell r="O568">
            <v>0</v>
          </cell>
          <cell r="P568">
            <v>2682791978.0887551</v>
          </cell>
          <cell r="Q568">
            <v>2682791978.0887551</v>
          </cell>
          <cell r="R568">
            <v>0</v>
          </cell>
          <cell r="S568">
            <v>5530889433.9697647</v>
          </cell>
          <cell r="T568">
            <v>5530889433.9697647</v>
          </cell>
          <cell r="U568">
            <v>0</v>
          </cell>
          <cell r="V568">
            <v>-2291623023.1822815</v>
          </cell>
          <cell r="W568">
            <v>-2291623023.1822815</v>
          </cell>
          <cell r="X568">
            <v>0</v>
          </cell>
          <cell r="Y568">
            <v>4414756046.9042044</v>
          </cell>
          <cell r="Z568">
            <v>4414756046.9042044</v>
          </cell>
          <cell r="AA568">
            <v>0</v>
          </cell>
          <cell r="AB568">
            <v>3562485585.370935</v>
          </cell>
          <cell r="AC568">
            <v>3562485585.370935</v>
          </cell>
          <cell r="AD568">
            <v>0</v>
          </cell>
          <cell r="AE568">
            <v>726231985.4086709</v>
          </cell>
          <cell r="AF568">
            <v>726231985.4086709</v>
          </cell>
          <cell r="AG568">
            <v>0</v>
          </cell>
          <cell r="AH568">
            <v>2054372011.2930603</v>
          </cell>
          <cell r="AI568">
            <v>2054372011.2930603</v>
          </cell>
          <cell r="AJ568">
            <v>0</v>
          </cell>
          <cell r="AK568">
            <v>1561503987.7699928</v>
          </cell>
          <cell r="AL568">
            <v>1561503987.7699928</v>
          </cell>
          <cell r="AM568">
            <v>0</v>
          </cell>
          <cell r="AN568">
            <v>3400498717.3083687</v>
          </cell>
        </row>
        <row r="569">
          <cell r="B569" t="str">
            <v>M5</v>
          </cell>
          <cell r="C569" t="str">
            <v>-</v>
          </cell>
          <cell r="D569" t="str">
            <v>( - ) Dividen</v>
          </cell>
          <cell r="E569">
            <v>0</v>
          </cell>
          <cell r="F569">
            <v>0</v>
          </cell>
          <cell r="G569">
            <v>2357314668</v>
          </cell>
          <cell r="H569">
            <v>2357314668</v>
          </cell>
          <cell r="I569">
            <v>0</v>
          </cell>
          <cell r="J569">
            <v>0</v>
          </cell>
          <cell r="K569">
            <v>0</v>
          </cell>
          <cell r="L569">
            <v>0</v>
          </cell>
          <cell r="M569">
            <v>0</v>
          </cell>
          <cell r="N569">
            <v>0</v>
          </cell>
          <cell r="O569">
            <v>0</v>
          </cell>
          <cell r="P569">
            <v>0</v>
          </cell>
          <cell r="Q569">
            <v>0</v>
          </cell>
          <cell r="R569">
            <v>0</v>
          </cell>
          <cell r="S569">
            <v>0</v>
          </cell>
          <cell r="T569">
            <v>0</v>
          </cell>
          <cell r="U569">
            <v>0</v>
          </cell>
          <cell r="V569">
            <v>-2357314668</v>
          </cell>
          <cell r="W569">
            <v>-2357314668</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row>
        <row r="570">
          <cell r="AM570">
            <v>0</v>
          </cell>
          <cell r="AN570">
            <v>0</v>
          </cell>
        </row>
        <row r="571">
          <cell r="E571" t="str">
            <v>Dr</v>
          </cell>
          <cell r="F571">
            <v>-8503944462.4655571</v>
          </cell>
          <cell r="G571">
            <v>0</v>
          </cell>
          <cell r="H571">
            <v>-8503944462.1355572</v>
          </cell>
          <cell r="I571">
            <v>23545467068.244446</v>
          </cell>
          <cell r="J571">
            <v>0</v>
          </cell>
          <cell r="K571">
            <v>23545467068.574448</v>
          </cell>
          <cell r="L571">
            <v>27859117043.596336</v>
          </cell>
          <cell r="M571">
            <v>0</v>
          </cell>
          <cell r="N571">
            <v>27859117043.926334</v>
          </cell>
          <cell r="O571">
            <v>19766984470.516956</v>
          </cell>
          <cell r="P571">
            <v>0</v>
          </cell>
          <cell r="Q571">
            <v>19766984470.846958</v>
          </cell>
          <cell r="R571">
            <v>48917586762.908661</v>
          </cell>
          <cell r="S571">
            <v>0</v>
          </cell>
          <cell r="T571">
            <v>48917586763.238663</v>
          </cell>
          <cell r="U571">
            <v>48863550485.046692</v>
          </cell>
          <cell r="V571">
            <v>0</v>
          </cell>
          <cell r="W571">
            <v>48863550485.376694</v>
          </cell>
          <cell r="X571">
            <v>27087795095.061871</v>
          </cell>
          <cell r="Y571">
            <v>0</v>
          </cell>
          <cell r="Z571">
            <v>27087795095.391872</v>
          </cell>
          <cell r="AA571">
            <v>24281607605.39819</v>
          </cell>
          <cell r="AB571">
            <v>0</v>
          </cell>
          <cell r="AC571">
            <v>24281607605.728191</v>
          </cell>
          <cell r="AD571">
            <v>28110376815.114231</v>
          </cell>
          <cell r="AE571">
            <v>0</v>
          </cell>
          <cell r="AF571">
            <v>28110376815.444233</v>
          </cell>
          <cell r="AG571">
            <v>16235490176.888184</v>
          </cell>
          <cell r="AH571">
            <v>0</v>
          </cell>
          <cell r="AI571">
            <v>16235490177.218184</v>
          </cell>
          <cell r="AJ571">
            <v>7464887765.9226122</v>
          </cell>
          <cell r="AK571">
            <v>0</v>
          </cell>
          <cell r="AL571">
            <v>7464887766.2526121</v>
          </cell>
          <cell r="AM571">
            <v>263628918826.23273</v>
          </cell>
        </row>
        <row r="572">
          <cell r="E572" t="str">
            <v>Cr</v>
          </cell>
          <cell r="F572">
            <v>0</v>
          </cell>
          <cell r="G572">
            <v>-8503944547.8954811</v>
          </cell>
          <cell r="H572">
            <v>-8503944547.8954811</v>
          </cell>
          <cell r="I572">
            <v>0</v>
          </cell>
          <cell r="J572">
            <v>23545466563.24012</v>
          </cell>
          <cell r="K572">
            <v>23545466563.24012</v>
          </cell>
          <cell r="L572">
            <v>0</v>
          </cell>
          <cell r="M572">
            <v>27859117331.161873</v>
          </cell>
          <cell r="N572">
            <v>27859117331.161873</v>
          </cell>
          <cell r="O572">
            <v>0</v>
          </cell>
          <cell r="P572">
            <v>19766984502.328762</v>
          </cell>
          <cell r="Q572">
            <v>19766984502.328762</v>
          </cell>
          <cell r="R572">
            <v>0</v>
          </cell>
          <cell r="S572">
            <v>48917586762.737236</v>
          </cell>
          <cell r="T572">
            <v>48917586762.737236</v>
          </cell>
          <cell r="U572">
            <v>0</v>
          </cell>
          <cell r="V572">
            <v>48863550152.790665</v>
          </cell>
          <cell r="W572">
            <v>48863550152.790665</v>
          </cell>
          <cell r="X572">
            <v>0</v>
          </cell>
          <cell r="Y572">
            <v>27087795093.275066</v>
          </cell>
          <cell r="Z572">
            <v>27087795093.275066</v>
          </cell>
          <cell r="AA572">
            <v>0</v>
          </cell>
          <cell r="AB572">
            <v>24281607603.699368</v>
          </cell>
          <cell r="AC572">
            <v>24281607603.699368</v>
          </cell>
          <cell r="AD572">
            <v>0</v>
          </cell>
          <cell r="AE572">
            <v>28110376812.054226</v>
          </cell>
          <cell r="AF572">
            <v>28110376812.054226</v>
          </cell>
          <cell r="AG572">
            <v>0</v>
          </cell>
          <cell r="AH572">
            <v>16235490172.020166</v>
          </cell>
          <cell r="AI572">
            <v>16235490172.020166</v>
          </cell>
          <cell r="AJ572">
            <v>0</v>
          </cell>
          <cell r="AK572">
            <v>7464887761.3188334</v>
          </cell>
          <cell r="AL572">
            <v>7464887761.3188334</v>
          </cell>
          <cell r="AM572">
            <v>0</v>
          </cell>
          <cell r="AN572">
            <v>263628918206.7308</v>
          </cell>
        </row>
        <row r="573">
          <cell r="E573" t="str">
            <v>Balance</v>
          </cell>
          <cell r="F573">
            <v>85.429924011230469</v>
          </cell>
          <cell r="G573">
            <v>0</v>
          </cell>
          <cell r="H573">
            <v>85.759923934936523</v>
          </cell>
          <cell r="I573">
            <v>505.00432586669922</v>
          </cell>
          <cell r="J573">
            <v>0</v>
          </cell>
          <cell r="K573">
            <v>505.33432769775391</v>
          </cell>
          <cell r="L573">
            <v>-287.56553649902344</v>
          </cell>
          <cell r="M573">
            <v>0</v>
          </cell>
          <cell r="N573">
            <v>-287.23553848266602</v>
          </cell>
          <cell r="O573">
            <v>-31.811805725097656</v>
          </cell>
          <cell r="P573">
            <v>0</v>
          </cell>
          <cell r="Q573">
            <v>-31.481803894042969</v>
          </cell>
          <cell r="R573">
            <v>0.17142486572265625</v>
          </cell>
          <cell r="S573">
            <v>0</v>
          </cell>
          <cell r="T573">
            <v>0.50142669677734375</v>
          </cell>
          <cell r="U573">
            <v>332.25602722167969</v>
          </cell>
          <cell r="V573">
            <v>0</v>
          </cell>
          <cell r="W573">
            <v>332.58602905273438</v>
          </cell>
          <cell r="X573">
            <v>1.78680419921875</v>
          </cell>
          <cell r="Y573">
            <v>0</v>
          </cell>
          <cell r="Z573">
            <v>2.1168060302734375</v>
          </cell>
          <cell r="AA573">
            <v>1.698822021484375</v>
          </cell>
          <cell r="AB573">
            <v>0</v>
          </cell>
          <cell r="AC573">
            <v>2.0288238525390625</v>
          </cell>
          <cell r="AD573">
            <v>3.0600051879882813</v>
          </cell>
          <cell r="AE573">
            <v>0</v>
          </cell>
          <cell r="AF573">
            <v>3.3900070190429688</v>
          </cell>
          <cell r="AG573">
            <v>4.8680171966552734</v>
          </cell>
          <cell r="AH573">
            <v>0</v>
          </cell>
          <cell r="AI573">
            <v>5.1980171203613281</v>
          </cell>
          <cell r="AJ573">
            <v>4.6037788391113281</v>
          </cell>
          <cell r="AK573">
            <v>0</v>
          </cell>
          <cell r="AL573">
            <v>4.9337787628173828</v>
          </cell>
          <cell r="AM573">
            <v>619.50192260742188</v>
          </cell>
        </row>
        <row r="574">
          <cell r="AM574">
            <v>619.50178718566895</v>
          </cell>
          <cell r="AN574">
            <v>0</v>
          </cell>
        </row>
        <row r="575">
          <cell r="B575" t="str">
            <v>P1'</v>
          </cell>
          <cell r="C575">
            <v>0</v>
          </cell>
          <cell r="D575" t="str">
            <v>Penjualan</v>
          </cell>
          <cell r="E575">
            <v>0</v>
          </cell>
          <cell r="F575">
            <v>0</v>
          </cell>
          <cell r="G575">
            <v>0</v>
          </cell>
          <cell r="H575">
            <v>0</v>
          </cell>
          <cell r="I575">
            <v>0</v>
          </cell>
          <cell r="J575">
            <v>126625069110.27274</v>
          </cell>
          <cell r="K575">
            <v>-126625069110.27274</v>
          </cell>
          <cell r="L575">
            <v>0</v>
          </cell>
          <cell r="M575">
            <v>208186475232.78482</v>
          </cell>
          <cell r="N575">
            <v>-208186475232.78482</v>
          </cell>
          <cell r="O575">
            <v>0</v>
          </cell>
          <cell r="P575">
            <v>131154924799.90909</v>
          </cell>
          <cell r="Q575">
            <v>-131154924799.90909</v>
          </cell>
          <cell r="R575">
            <v>0</v>
          </cell>
          <cell r="S575">
            <v>339247664383</v>
          </cell>
          <cell r="T575">
            <v>-339247664383</v>
          </cell>
          <cell r="U575">
            <v>0</v>
          </cell>
          <cell r="V575">
            <v>226343388577.39999</v>
          </cell>
          <cell r="W575">
            <v>-226343388577.39999</v>
          </cell>
          <cell r="X575">
            <v>0</v>
          </cell>
          <cell r="Y575">
            <v>196769456631.5</v>
          </cell>
          <cell r="Z575">
            <v>-196769456631.5</v>
          </cell>
          <cell r="AA575">
            <v>0</v>
          </cell>
          <cell r="AB575">
            <v>189408586246.91003</v>
          </cell>
          <cell r="AC575">
            <v>-189408586246.91003</v>
          </cell>
          <cell r="AD575">
            <v>0</v>
          </cell>
          <cell r="AE575">
            <v>186559625930</v>
          </cell>
          <cell r="AF575">
            <v>-186559625930</v>
          </cell>
          <cell r="AG575">
            <v>0</v>
          </cell>
          <cell r="AH575">
            <v>108104625436.62906</v>
          </cell>
          <cell r="AI575">
            <v>-108104625436.62906</v>
          </cell>
          <cell r="AJ575">
            <v>0</v>
          </cell>
          <cell r="AK575">
            <v>57928590151.364655</v>
          </cell>
          <cell r="AL575">
            <v>-57928590151.364655</v>
          </cell>
          <cell r="AM575">
            <v>0</v>
          </cell>
          <cell r="AN575">
            <v>1770328406499.7705</v>
          </cell>
        </row>
        <row r="576">
          <cell r="B576" t="str">
            <v>P2'</v>
          </cell>
          <cell r="C576">
            <v>0</v>
          </cell>
          <cell r="D576" t="str">
            <v>Retur Penjualan</v>
          </cell>
          <cell r="E576">
            <v>0</v>
          </cell>
          <cell r="F576">
            <v>0</v>
          </cell>
          <cell r="G576">
            <v>0</v>
          </cell>
          <cell r="H576">
            <v>0</v>
          </cell>
          <cell r="I576">
            <v>7170944486</v>
          </cell>
          <cell r="J576">
            <v>0</v>
          </cell>
          <cell r="K576">
            <v>7170944486</v>
          </cell>
          <cell r="L576">
            <v>3419146494.181818</v>
          </cell>
          <cell r="M576">
            <v>0</v>
          </cell>
          <cell r="N576">
            <v>3419146494.181818</v>
          </cell>
          <cell r="O576">
            <v>1773240535.4545455</v>
          </cell>
          <cell r="P576">
            <v>0</v>
          </cell>
          <cell r="Q576">
            <v>1773240535.4545455</v>
          </cell>
          <cell r="R576">
            <v>4842708271</v>
          </cell>
          <cell r="S576">
            <v>0</v>
          </cell>
          <cell r="T576">
            <v>4842708271</v>
          </cell>
          <cell r="U576">
            <v>3771927201.0999999</v>
          </cell>
          <cell r="V576">
            <v>0</v>
          </cell>
          <cell r="W576">
            <v>3771927201.0999999</v>
          </cell>
          <cell r="X576">
            <v>3619018947</v>
          </cell>
          <cell r="Y576">
            <v>0</v>
          </cell>
          <cell r="Z576">
            <v>3619018947</v>
          </cell>
          <cell r="AA576">
            <v>3195119647.5099998</v>
          </cell>
          <cell r="AB576">
            <v>0</v>
          </cell>
          <cell r="AC576">
            <v>3195119647.5099998</v>
          </cell>
          <cell r="AD576">
            <v>0</v>
          </cell>
          <cell r="AE576">
            <v>0</v>
          </cell>
          <cell r="AF576">
            <v>0</v>
          </cell>
          <cell r="AG576">
            <v>2230625909.5382729</v>
          </cell>
          <cell r="AH576">
            <v>0</v>
          </cell>
          <cell r="AI576">
            <v>2230625909.5382729</v>
          </cell>
          <cell r="AJ576">
            <v>1189899610.665091</v>
          </cell>
          <cell r="AK576">
            <v>0</v>
          </cell>
          <cell r="AL576">
            <v>1189899610.665091</v>
          </cell>
          <cell r="AM576">
            <v>31212631102.449722</v>
          </cell>
          <cell r="AN576">
            <v>0</v>
          </cell>
        </row>
        <row r="577">
          <cell r="B577" t="str">
            <v>P3'</v>
          </cell>
          <cell r="C577">
            <v>0</v>
          </cell>
          <cell r="D577" t="str">
            <v>Diskon Penjualan</v>
          </cell>
          <cell r="E577">
            <v>0</v>
          </cell>
          <cell r="F577">
            <v>0</v>
          </cell>
          <cell r="G577">
            <v>0</v>
          </cell>
          <cell r="H577">
            <v>0</v>
          </cell>
          <cell r="I577">
            <v>6478682915</v>
          </cell>
          <cell r="J577">
            <v>0</v>
          </cell>
          <cell r="K577">
            <v>6478682915</v>
          </cell>
          <cell r="L577">
            <v>1695648388.2181821</v>
          </cell>
          <cell r="M577">
            <v>0</v>
          </cell>
          <cell r="N577">
            <v>1695648388.2181821</v>
          </cell>
          <cell r="O577">
            <v>311631631.63636369</v>
          </cell>
          <cell r="P577">
            <v>0</v>
          </cell>
          <cell r="Q577">
            <v>311631631.63636369</v>
          </cell>
          <cell r="R577">
            <v>5419249114</v>
          </cell>
          <cell r="S577">
            <v>0</v>
          </cell>
          <cell r="T577">
            <v>5419249114</v>
          </cell>
          <cell r="U577">
            <v>1585851540.5999999</v>
          </cell>
          <cell r="V577">
            <v>0</v>
          </cell>
          <cell r="W577">
            <v>1585851540.5999999</v>
          </cell>
          <cell r="X577">
            <v>3934998710</v>
          </cell>
          <cell r="Y577">
            <v>0</v>
          </cell>
          <cell r="Z577">
            <v>3934998710</v>
          </cell>
          <cell r="AA577">
            <v>2823246727.9700003</v>
          </cell>
          <cell r="AB577">
            <v>0</v>
          </cell>
          <cell r="AC577">
            <v>2823246727.9700003</v>
          </cell>
          <cell r="AD577">
            <v>6346523470</v>
          </cell>
          <cell r="AE577">
            <v>0</v>
          </cell>
          <cell r="AF577">
            <v>6346523470</v>
          </cell>
          <cell r="AG577">
            <v>1375504791.3611324</v>
          </cell>
          <cell r="AH577">
            <v>0</v>
          </cell>
          <cell r="AI577">
            <v>1375504791.3611324</v>
          </cell>
          <cell r="AJ577">
            <v>221677889.5839653</v>
          </cell>
          <cell r="AK577">
            <v>0</v>
          </cell>
          <cell r="AL577">
            <v>221677889.5839653</v>
          </cell>
          <cell r="AM577">
            <v>30193015178.369644</v>
          </cell>
          <cell r="AN577">
            <v>0</v>
          </cell>
        </row>
        <row r="578">
          <cell r="B578" t="str">
            <v>P4'</v>
          </cell>
          <cell r="C578">
            <v>0</v>
          </cell>
          <cell r="D578" t="str">
            <v>Harga Pokok Penjualan</v>
          </cell>
          <cell r="E578">
            <v>0</v>
          </cell>
          <cell r="F578">
            <v>0</v>
          </cell>
          <cell r="G578">
            <v>0</v>
          </cell>
          <cell r="H578">
            <v>0</v>
          </cell>
          <cell r="I578">
            <v>96125841408.297058</v>
          </cell>
          <cell r="J578">
            <v>0</v>
          </cell>
          <cell r="K578">
            <v>96125841408.297058</v>
          </cell>
          <cell r="L578">
            <v>183510941562.8302</v>
          </cell>
          <cell r="M578">
            <v>0</v>
          </cell>
          <cell r="N578">
            <v>183510941562.8302</v>
          </cell>
          <cell r="O578">
            <v>116647622035.24942</v>
          </cell>
          <cell r="P578">
            <v>0</v>
          </cell>
          <cell r="Q578">
            <v>116647622035.24942</v>
          </cell>
          <cell r="R578">
            <v>296036405940</v>
          </cell>
          <cell r="S578">
            <v>0</v>
          </cell>
          <cell r="T578">
            <v>296036405940</v>
          </cell>
          <cell r="U578">
            <v>196755816421</v>
          </cell>
          <cell r="V578">
            <v>0</v>
          </cell>
          <cell r="W578">
            <v>196755816421</v>
          </cell>
          <cell r="X578">
            <v>168355313192.60001</v>
          </cell>
          <cell r="Y578">
            <v>0</v>
          </cell>
          <cell r="Z578">
            <v>168355313192.60001</v>
          </cell>
          <cell r="AA578">
            <v>164703823976.60428</v>
          </cell>
          <cell r="AB578">
            <v>0</v>
          </cell>
          <cell r="AC578">
            <v>164703823976.60428</v>
          </cell>
          <cell r="AD578">
            <v>161301600629</v>
          </cell>
          <cell r="AE578">
            <v>0</v>
          </cell>
          <cell r="AF578">
            <v>161301600629</v>
          </cell>
          <cell r="AG578">
            <v>93394653708.34227</v>
          </cell>
          <cell r="AH578">
            <v>0</v>
          </cell>
          <cell r="AI578">
            <v>93394653708.34227</v>
          </cell>
          <cell r="AJ578">
            <v>50233441084.614197</v>
          </cell>
          <cell r="AK578">
            <v>0</v>
          </cell>
          <cell r="AL578">
            <v>50233441084.614197</v>
          </cell>
          <cell r="AM578">
            <v>1527065459958.5374</v>
          </cell>
          <cell r="AN578">
            <v>0</v>
          </cell>
        </row>
        <row r="579">
          <cell r="B579" t="str">
            <v>P5'</v>
          </cell>
          <cell r="C579">
            <v>0</v>
          </cell>
          <cell r="D579" t="str">
            <v>Pajak Penghasilan</v>
          </cell>
          <cell r="E579">
            <v>0</v>
          </cell>
          <cell r="F579">
            <v>2789195600</v>
          </cell>
          <cell r="G579">
            <v>0</v>
          </cell>
          <cell r="H579">
            <v>2789195600</v>
          </cell>
          <cell r="I579">
            <v>0</v>
          </cell>
          <cell r="J579">
            <v>0</v>
          </cell>
          <cell r="K579">
            <v>0</v>
          </cell>
          <cell r="L579">
            <v>0.38873016834259033</v>
          </cell>
          <cell r="M579">
            <v>0</v>
          </cell>
          <cell r="N579">
            <v>0.38873016834259033</v>
          </cell>
          <cell r="O579">
            <v>0</v>
          </cell>
          <cell r="P579">
            <v>0</v>
          </cell>
          <cell r="Q579">
            <v>0</v>
          </cell>
          <cell r="R579">
            <v>0</v>
          </cell>
          <cell r="S579">
            <v>0</v>
          </cell>
          <cell r="T579">
            <v>0</v>
          </cell>
          <cell r="U579">
            <v>0</v>
          </cell>
          <cell r="V579">
            <v>0</v>
          </cell>
          <cell r="W579">
            <v>0</v>
          </cell>
          <cell r="X579">
            <v>0.50494487583637238</v>
          </cell>
          <cell r="Y579">
            <v>0</v>
          </cell>
          <cell r="Z579">
            <v>0.50494487583637238</v>
          </cell>
          <cell r="AA579">
            <v>0.74947559833526611</v>
          </cell>
          <cell r="AB579">
            <v>0</v>
          </cell>
          <cell r="AC579">
            <v>0.74947559833526611</v>
          </cell>
          <cell r="AD579">
            <v>0</v>
          </cell>
          <cell r="AE579">
            <v>0</v>
          </cell>
          <cell r="AF579">
            <v>0</v>
          </cell>
          <cell r="AG579">
            <v>0</v>
          </cell>
          <cell r="AH579">
            <v>0</v>
          </cell>
          <cell r="AI579">
            <v>0</v>
          </cell>
          <cell r="AJ579">
            <v>0</v>
          </cell>
          <cell r="AK579">
            <v>0</v>
          </cell>
          <cell r="AL579">
            <v>0</v>
          </cell>
          <cell r="AM579">
            <v>2789195601.6431508</v>
          </cell>
          <cell r="AN579">
            <v>0</v>
          </cell>
        </row>
        <row r="580">
          <cell r="B580" t="str">
            <v>od1</v>
          </cell>
          <cell r="C580" t="str">
            <v>-</v>
          </cell>
          <cell r="D580" t="str">
            <v>Gaji dan Upah</v>
          </cell>
          <cell r="E580">
            <v>0</v>
          </cell>
          <cell r="F580">
            <v>0</v>
          </cell>
          <cell r="G580">
            <v>0</v>
          </cell>
          <cell r="H580">
            <v>0</v>
          </cell>
          <cell r="I580">
            <v>809156435</v>
          </cell>
          <cell r="J580">
            <v>0</v>
          </cell>
          <cell r="K580">
            <v>809156435</v>
          </cell>
          <cell r="L580">
            <v>1879418202.98</v>
          </cell>
          <cell r="M580">
            <v>0</v>
          </cell>
          <cell r="N580">
            <v>1879418202.98</v>
          </cell>
          <cell r="O580">
            <v>1093926016</v>
          </cell>
          <cell r="P580">
            <v>0</v>
          </cell>
          <cell r="Q580">
            <v>1093926016</v>
          </cell>
          <cell r="R580">
            <v>2821908150</v>
          </cell>
          <cell r="S580">
            <v>0</v>
          </cell>
          <cell r="T580">
            <v>2821908150</v>
          </cell>
          <cell r="U580">
            <v>2402607255</v>
          </cell>
          <cell r="V580">
            <v>0</v>
          </cell>
          <cell r="W580">
            <v>2402607255</v>
          </cell>
          <cell r="X580">
            <v>1818076414.9463871</v>
          </cell>
          <cell r="Y580">
            <v>0</v>
          </cell>
          <cell r="Z580">
            <v>1818076414.9463871</v>
          </cell>
          <cell r="AA580">
            <v>1306218410</v>
          </cell>
          <cell r="AB580">
            <v>0</v>
          </cell>
          <cell r="AC580">
            <v>1306218410</v>
          </cell>
          <cell r="AD580">
            <v>4366355012.54</v>
          </cell>
          <cell r="AE580">
            <v>0</v>
          </cell>
          <cell r="AF580">
            <v>4366355012.54</v>
          </cell>
          <cell r="AG580">
            <v>960718510.47800004</v>
          </cell>
          <cell r="AH580">
            <v>0</v>
          </cell>
          <cell r="AI580">
            <v>960718510.47800004</v>
          </cell>
          <cell r="AJ580">
            <v>406134292</v>
          </cell>
          <cell r="AK580">
            <v>0</v>
          </cell>
          <cell r="AL580">
            <v>406134292</v>
          </cell>
          <cell r="AM580">
            <v>17864518698.944386</v>
          </cell>
          <cell r="AN580">
            <v>0</v>
          </cell>
        </row>
        <row r="581">
          <cell r="B581" t="str">
            <v>od2</v>
          </cell>
          <cell r="C581" t="str">
            <v>-</v>
          </cell>
          <cell r="D581" t="str">
            <v>Uang Makan</v>
          </cell>
          <cell r="E581">
            <v>0</v>
          </cell>
          <cell r="F581">
            <v>0</v>
          </cell>
          <cell r="G581">
            <v>0</v>
          </cell>
          <cell r="H581">
            <v>0</v>
          </cell>
          <cell r="I581">
            <v>12186839</v>
          </cell>
          <cell r="J581">
            <v>0</v>
          </cell>
          <cell r="K581">
            <v>12186839</v>
          </cell>
          <cell r="L581">
            <v>281566631</v>
          </cell>
          <cell r="M581">
            <v>0</v>
          </cell>
          <cell r="N581">
            <v>281566631</v>
          </cell>
          <cell r="O581">
            <v>106011000</v>
          </cell>
          <cell r="P581">
            <v>0</v>
          </cell>
          <cell r="Q581">
            <v>106011000</v>
          </cell>
          <cell r="R581">
            <v>580957205</v>
          </cell>
          <cell r="S581">
            <v>0</v>
          </cell>
          <cell r="T581">
            <v>580957205</v>
          </cell>
          <cell r="U581">
            <v>196580167</v>
          </cell>
          <cell r="V581">
            <v>0</v>
          </cell>
          <cell r="W581">
            <v>196580167</v>
          </cell>
          <cell r="X581">
            <v>274796100</v>
          </cell>
          <cell r="Y581">
            <v>0</v>
          </cell>
          <cell r="Z581">
            <v>274796100</v>
          </cell>
          <cell r="AA581">
            <v>196393192</v>
          </cell>
          <cell r="AB581">
            <v>0</v>
          </cell>
          <cell r="AC581">
            <v>196393192</v>
          </cell>
          <cell r="AD581">
            <v>276293400</v>
          </cell>
          <cell r="AE581">
            <v>0</v>
          </cell>
          <cell r="AF581">
            <v>276293400</v>
          </cell>
          <cell r="AG581">
            <v>174901350</v>
          </cell>
          <cell r="AH581">
            <v>0</v>
          </cell>
          <cell r="AI581">
            <v>174901350</v>
          </cell>
          <cell r="AJ581">
            <v>84152497</v>
          </cell>
          <cell r="AK581">
            <v>0</v>
          </cell>
          <cell r="AL581">
            <v>84152497</v>
          </cell>
          <cell r="AM581">
            <v>2183838381</v>
          </cell>
          <cell r="AN581">
            <v>0</v>
          </cell>
        </row>
        <row r="582">
          <cell r="B582" t="str">
            <v>od3</v>
          </cell>
          <cell r="C582" t="str">
            <v>-</v>
          </cell>
          <cell r="D582" t="str">
            <v>Lembur</v>
          </cell>
          <cell r="E582">
            <v>0</v>
          </cell>
          <cell r="F582">
            <v>0</v>
          </cell>
          <cell r="G582">
            <v>0</v>
          </cell>
          <cell r="H582">
            <v>0</v>
          </cell>
          <cell r="I582">
            <v>14566500</v>
          </cell>
          <cell r="J582">
            <v>0</v>
          </cell>
          <cell r="K582">
            <v>14566500</v>
          </cell>
          <cell r="L582">
            <v>5324915</v>
          </cell>
          <cell r="M582">
            <v>0</v>
          </cell>
          <cell r="N582">
            <v>5324915</v>
          </cell>
          <cell r="O582">
            <v>19084805</v>
          </cell>
          <cell r="P582">
            <v>0</v>
          </cell>
          <cell r="Q582">
            <v>19084805</v>
          </cell>
          <cell r="R582">
            <v>51082523</v>
          </cell>
          <cell r="S582">
            <v>0</v>
          </cell>
          <cell r="T582">
            <v>51082523</v>
          </cell>
          <cell r="U582">
            <v>3300144</v>
          </cell>
          <cell r="V582">
            <v>0</v>
          </cell>
          <cell r="W582">
            <v>3300144</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93358887</v>
          </cell>
          <cell r="AN582">
            <v>0</v>
          </cell>
        </row>
        <row r="583">
          <cell r="B583" t="str">
            <v>od4</v>
          </cell>
          <cell r="C583" t="str">
            <v>-</v>
          </cell>
          <cell r="D583" t="str">
            <v>Pengobatan</v>
          </cell>
          <cell r="E583">
            <v>0</v>
          </cell>
          <cell r="F583">
            <v>0</v>
          </cell>
          <cell r="G583">
            <v>0</v>
          </cell>
          <cell r="H583">
            <v>0</v>
          </cell>
          <cell r="I583">
            <v>5532353</v>
          </cell>
          <cell r="J583">
            <v>0</v>
          </cell>
          <cell r="K583">
            <v>5532353</v>
          </cell>
          <cell r="L583">
            <v>47366519</v>
          </cell>
          <cell r="M583">
            <v>0</v>
          </cell>
          <cell r="N583">
            <v>47366519</v>
          </cell>
          <cell r="O583">
            <v>17672790</v>
          </cell>
          <cell r="P583">
            <v>0</v>
          </cell>
          <cell r="Q583">
            <v>17672790</v>
          </cell>
          <cell r="R583">
            <v>39958745</v>
          </cell>
          <cell r="S583">
            <v>0</v>
          </cell>
          <cell r="T583">
            <v>39958745</v>
          </cell>
          <cell r="U583">
            <v>41852077.530000001</v>
          </cell>
          <cell r="V583">
            <v>0</v>
          </cell>
          <cell r="W583">
            <v>41852077.530000001</v>
          </cell>
          <cell r="X583">
            <v>22783982</v>
          </cell>
          <cell r="Y583">
            <v>0</v>
          </cell>
          <cell r="Z583">
            <v>22783982</v>
          </cell>
          <cell r="AA583">
            <v>27048550</v>
          </cell>
          <cell r="AB583">
            <v>0</v>
          </cell>
          <cell r="AC583">
            <v>27048550</v>
          </cell>
          <cell r="AD583">
            <v>47462509</v>
          </cell>
          <cell r="AE583">
            <v>0</v>
          </cell>
          <cell r="AF583">
            <v>47462509</v>
          </cell>
          <cell r="AG583">
            <v>14958685</v>
          </cell>
          <cell r="AH583">
            <v>0</v>
          </cell>
          <cell r="AI583">
            <v>14958685</v>
          </cell>
          <cell r="AJ583">
            <v>12929406</v>
          </cell>
          <cell r="AK583">
            <v>0</v>
          </cell>
          <cell r="AL583">
            <v>12929406</v>
          </cell>
          <cell r="AM583">
            <v>277565616.52999997</v>
          </cell>
          <cell r="AN583">
            <v>0</v>
          </cell>
        </row>
        <row r="584">
          <cell r="B584" t="str">
            <v>od5</v>
          </cell>
          <cell r="C584" t="str">
            <v>-</v>
          </cell>
          <cell r="D584" t="str">
            <v>THR dan Bonus</v>
          </cell>
          <cell r="E584">
            <v>0</v>
          </cell>
          <cell r="F584">
            <v>0</v>
          </cell>
          <cell r="G584">
            <v>0</v>
          </cell>
          <cell r="H584">
            <v>0</v>
          </cell>
          <cell r="I584">
            <v>67419488</v>
          </cell>
          <cell r="J584">
            <v>0</v>
          </cell>
          <cell r="K584">
            <v>67419488</v>
          </cell>
          <cell r="L584">
            <v>210847311</v>
          </cell>
          <cell r="M584">
            <v>0</v>
          </cell>
          <cell r="N584">
            <v>210847311</v>
          </cell>
          <cell r="O584">
            <v>135598482</v>
          </cell>
          <cell r="P584">
            <v>0</v>
          </cell>
          <cell r="Q584">
            <v>135598482</v>
          </cell>
          <cell r="R584">
            <v>238543535</v>
          </cell>
          <cell r="S584">
            <v>0</v>
          </cell>
          <cell r="T584">
            <v>238543535</v>
          </cell>
          <cell r="U584">
            <v>42841875</v>
          </cell>
          <cell r="V584">
            <v>0</v>
          </cell>
          <cell r="W584">
            <v>42841875</v>
          </cell>
          <cell r="X584">
            <v>117629362.33999994</v>
          </cell>
          <cell r="Y584">
            <v>0</v>
          </cell>
          <cell r="Z584">
            <v>117629362.33999994</v>
          </cell>
          <cell r="AA584">
            <v>124708752.23718029</v>
          </cell>
          <cell r="AB584">
            <v>0</v>
          </cell>
          <cell r="AC584">
            <v>124708752.23718029</v>
          </cell>
          <cell r="AD584">
            <v>343631250.13</v>
          </cell>
          <cell r="AE584">
            <v>0</v>
          </cell>
          <cell r="AF584">
            <v>343631250.13</v>
          </cell>
          <cell r="AG584">
            <v>92462310.219999999</v>
          </cell>
          <cell r="AH584">
            <v>0</v>
          </cell>
          <cell r="AI584">
            <v>92462310.219999999</v>
          </cell>
          <cell r="AJ584">
            <v>23334326.999999996</v>
          </cell>
          <cell r="AK584">
            <v>0</v>
          </cell>
          <cell r="AL584">
            <v>23334326.999999996</v>
          </cell>
          <cell r="AM584">
            <v>1397016692.9271803</v>
          </cell>
          <cell r="AN584">
            <v>0</v>
          </cell>
        </row>
        <row r="585">
          <cell r="B585" t="str">
            <v>od6</v>
          </cell>
          <cell r="C585" t="str">
            <v>-</v>
          </cell>
          <cell r="D585" t="str">
            <v>Insentif</v>
          </cell>
          <cell r="E585">
            <v>0</v>
          </cell>
          <cell r="F585">
            <v>0</v>
          </cell>
          <cell r="G585">
            <v>0</v>
          </cell>
          <cell r="H585">
            <v>0</v>
          </cell>
          <cell r="I585">
            <v>428062790</v>
          </cell>
          <cell r="J585">
            <v>0</v>
          </cell>
          <cell r="K585">
            <v>428062790</v>
          </cell>
          <cell r="L585">
            <v>702009399</v>
          </cell>
          <cell r="M585">
            <v>0</v>
          </cell>
          <cell r="N585">
            <v>702009399</v>
          </cell>
          <cell r="O585">
            <v>541025653.00999999</v>
          </cell>
          <cell r="P585">
            <v>0</v>
          </cell>
          <cell r="Q585">
            <v>541025653.00999999</v>
          </cell>
          <cell r="R585">
            <v>1691609431.0263138</v>
          </cell>
          <cell r="S585">
            <v>0</v>
          </cell>
          <cell r="T585">
            <v>1691609431.0263138</v>
          </cell>
          <cell r="U585">
            <v>807077763</v>
          </cell>
          <cell r="V585">
            <v>0</v>
          </cell>
          <cell r="W585">
            <v>807077763</v>
          </cell>
          <cell r="X585">
            <v>815203944</v>
          </cell>
          <cell r="Y585">
            <v>0</v>
          </cell>
          <cell r="Z585">
            <v>815203944</v>
          </cell>
          <cell r="AA585">
            <v>780811666</v>
          </cell>
          <cell r="AB585">
            <v>0</v>
          </cell>
          <cell r="AC585">
            <v>780811666</v>
          </cell>
          <cell r="AD585">
            <v>625444831</v>
          </cell>
          <cell r="AE585">
            <v>0</v>
          </cell>
          <cell r="AF585">
            <v>625444831</v>
          </cell>
          <cell r="AG585">
            <v>351869616.35726994</v>
          </cell>
          <cell r="AH585">
            <v>0</v>
          </cell>
          <cell r="AI585">
            <v>351869616.35726994</v>
          </cell>
          <cell r="AJ585">
            <v>178992872.07833335</v>
          </cell>
          <cell r="AK585">
            <v>0</v>
          </cell>
          <cell r="AL585">
            <v>178992872.07833335</v>
          </cell>
          <cell r="AM585">
            <v>6922107965.4719172</v>
          </cell>
          <cell r="AN585">
            <v>0</v>
          </cell>
        </row>
        <row r="586">
          <cell r="B586" t="str">
            <v>od7</v>
          </cell>
          <cell r="C586" t="str">
            <v>-</v>
          </cell>
          <cell r="D586" t="str">
            <v>Transport</v>
          </cell>
          <cell r="E586">
            <v>0</v>
          </cell>
          <cell r="F586">
            <v>0</v>
          </cell>
          <cell r="G586">
            <v>0</v>
          </cell>
          <cell r="H586">
            <v>0</v>
          </cell>
          <cell r="I586">
            <v>35185650</v>
          </cell>
          <cell r="J586">
            <v>0</v>
          </cell>
          <cell r="K586">
            <v>35185650</v>
          </cell>
          <cell r="L586">
            <v>79422247</v>
          </cell>
          <cell r="M586">
            <v>0</v>
          </cell>
          <cell r="N586">
            <v>79422247</v>
          </cell>
          <cell r="O586">
            <v>53210200</v>
          </cell>
          <cell r="P586">
            <v>0</v>
          </cell>
          <cell r="Q586">
            <v>53210200</v>
          </cell>
          <cell r="R586">
            <v>476335500</v>
          </cell>
          <cell r="S586">
            <v>0</v>
          </cell>
          <cell r="T586">
            <v>476335500</v>
          </cell>
          <cell r="U586">
            <v>197260837</v>
          </cell>
          <cell r="V586">
            <v>0</v>
          </cell>
          <cell r="W586">
            <v>197260837</v>
          </cell>
          <cell r="X586">
            <v>0</v>
          </cell>
          <cell r="Y586">
            <v>0</v>
          </cell>
          <cell r="Z586">
            <v>0</v>
          </cell>
          <cell r="AA586">
            <v>241000</v>
          </cell>
          <cell r="AB586">
            <v>0</v>
          </cell>
          <cell r="AC586">
            <v>241000</v>
          </cell>
          <cell r="AD586">
            <v>340784553</v>
          </cell>
          <cell r="AE586">
            <v>0</v>
          </cell>
          <cell r="AF586">
            <v>340784553</v>
          </cell>
          <cell r="AG586">
            <v>262071890</v>
          </cell>
          <cell r="AH586">
            <v>0</v>
          </cell>
          <cell r="AI586">
            <v>262071890</v>
          </cell>
          <cell r="AJ586">
            <v>70302127</v>
          </cell>
          <cell r="AK586">
            <v>0</v>
          </cell>
          <cell r="AL586">
            <v>70302127</v>
          </cell>
          <cell r="AM586">
            <v>1514814004</v>
          </cell>
          <cell r="AN586">
            <v>0</v>
          </cell>
        </row>
        <row r="587">
          <cell r="B587" t="str">
            <v>od8</v>
          </cell>
          <cell r="C587" t="str">
            <v>-</v>
          </cell>
          <cell r="D587" t="str">
            <v>Jamsostek (0,54 %)</v>
          </cell>
          <cell r="E587">
            <v>0</v>
          </cell>
          <cell r="F587">
            <v>0</v>
          </cell>
          <cell r="G587">
            <v>0</v>
          </cell>
          <cell r="H587">
            <v>0</v>
          </cell>
          <cell r="I587">
            <v>3747853.53</v>
          </cell>
          <cell r="J587">
            <v>0</v>
          </cell>
          <cell r="K587">
            <v>3747853.5300000003</v>
          </cell>
          <cell r="L587">
            <v>7741912.4300000006</v>
          </cell>
          <cell r="M587">
            <v>0</v>
          </cell>
          <cell r="N587">
            <v>7741912.4300000006</v>
          </cell>
          <cell r="O587">
            <v>5204130</v>
          </cell>
          <cell r="P587">
            <v>0</v>
          </cell>
          <cell r="Q587">
            <v>5204130</v>
          </cell>
          <cell r="R587">
            <v>11616584</v>
          </cell>
          <cell r="S587">
            <v>0</v>
          </cell>
          <cell r="T587">
            <v>11616584</v>
          </cell>
          <cell r="U587">
            <v>9378418</v>
          </cell>
          <cell r="V587">
            <v>0</v>
          </cell>
          <cell r="W587">
            <v>9378418</v>
          </cell>
          <cell r="X587">
            <v>0</v>
          </cell>
          <cell r="Y587">
            <v>0</v>
          </cell>
          <cell r="Z587">
            <v>0</v>
          </cell>
          <cell r="AA587">
            <v>0</v>
          </cell>
          <cell r="AB587">
            <v>0</v>
          </cell>
          <cell r="AC587">
            <v>0</v>
          </cell>
          <cell r="AD587">
            <v>-1285726</v>
          </cell>
          <cell r="AE587">
            <v>0</v>
          </cell>
          <cell r="AF587">
            <v>-1285726</v>
          </cell>
          <cell r="AG587">
            <v>4321241.5129999993</v>
          </cell>
          <cell r="AH587">
            <v>0</v>
          </cell>
          <cell r="AI587">
            <v>4321241.5129999993</v>
          </cell>
          <cell r="AJ587">
            <v>4996309</v>
          </cell>
          <cell r="AK587">
            <v>0</v>
          </cell>
          <cell r="AL587">
            <v>4996309</v>
          </cell>
          <cell r="AM587">
            <v>45720722.472999997</v>
          </cell>
          <cell r="AN587">
            <v>0</v>
          </cell>
        </row>
        <row r="588">
          <cell r="B588" t="str">
            <v>od9</v>
          </cell>
          <cell r="C588" t="str">
            <v>-</v>
          </cell>
          <cell r="D588" t="str">
            <v>Jamsostek (3,7 %)</v>
          </cell>
          <cell r="E588">
            <v>0</v>
          </cell>
          <cell r="F588">
            <v>0</v>
          </cell>
          <cell r="G588">
            <v>0</v>
          </cell>
          <cell r="H588">
            <v>0</v>
          </cell>
          <cell r="I588">
            <v>29017608.149999999</v>
          </cell>
          <cell r="J588">
            <v>0</v>
          </cell>
          <cell r="K588">
            <v>29017608.149999999</v>
          </cell>
          <cell r="L588">
            <v>52996534.560000002</v>
          </cell>
          <cell r="M588">
            <v>0</v>
          </cell>
          <cell r="N588">
            <v>52996534.560000002</v>
          </cell>
          <cell r="O588">
            <v>36087212.009999998</v>
          </cell>
          <cell r="P588">
            <v>0</v>
          </cell>
          <cell r="Q588">
            <v>36087212.009999998</v>
          </cell>
          <cell r="R588">
            <v>76750744</v>
          </cell>
          <cell r="S588">
            <v>0</v>
          </cell>
          <cell r="T588">
            <v>76750744</v>
          </cell>
          <cell r="U588">
            <v>62149463</v>
          </cell>
          <cell r="V588">
            <v>0</v>
          </cell>
          <cell r="W588">
            <v>62149463</v>
          </cell>
          <cell r="X588">
            <v>0</v>
          </cell>
          <cell r="Y588">
            <v>0</v>
          </cell>
          <cell r="Z588">
            <v>0</v>
          </cell>
          <cell r="AA588">
            <v>0</v>
          </cell>
          <cell r="AB588">
            <v>0</v>
          </cell>
          <cell r="AC588">
            <v>0</v>
          </cell>
          <cell r="AD588">
            <v>100845356</v>
          </cell>
          <cell r="AE588">
            <v>0</v>
          </cell>
          <cell r="AF588">
            <v>100845356</v>
          </cell>
          <cell r="AG588">
            <v>29640950.303000007</v>
          </cell>
          <cell r="AH588">
            <v>0</v>
          </cell>
          <cell r="AI588">
            <v>29640950.303000007</v>
          </cell>
          <cell r="AJ588">
            <v>11123233.800000001</v>
          </cell>
          <cell r="AK588">
            <v>0</v>
          </cell>
          <cell r="AL588">
            <v>11123233.800000001</v>
          </cell>
          <cell r="AM588">
            <v>398611101.82300001</v>
          </cell>
          <cell r="AN588">
            <v>0</v>
          </cell>
        </row>
        <row r="589">
          <cell r="B589" t="str">
            <v>od10</v>
          </cell>
          <cell r="C589" t="str">
            <v>-</v>
          </cell>
          <cell r="D589" t="str">
            <v>Asuransi Kesehatan</v>
          </cell>
          <cell r="E589">
            <v>0</v>
          </cell>
          <cell r="F589">
            <v>0</v>
          </cell>
          <cell r="G589">
            <v>0</v>
          </cell>
          <cell r="H589">
            <v>0</v>
          </cell>
          <cell r="I589">
            <v>12341199</v>
          </cell>
          <cell r="J589">
            <v>0</v>
          </cell>
          <cell r="K589">
            <v>12341199</v>
          </cell>
          <cell r="L589">
            <v>43252035</v>
          </cell>
          <cell r="M589">
            <v>0</v>
          </cell>
          <cell r="N589">
            <v>43252035</v>
          </cell>
          <cell r="O589">
            <v>965650</v>
          </cell>
          <cell r="P589">
            <v>0</v>
          </cell>
          <cell r="Q589">
            <v>965650</v>
          </cell>
          <cell r="R589">
            <v>281073467</v>
          </cell>
          <cell r="S589">
            <v>0</v>
          </cell>
          <cell r="T589">
            <v>281073467</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337632351</v>
          </cell>
          <cell r="AN589">
            <v>0</v>
          </cell>
        </row>
        <row r="590">
          <cell r="B590" t="str">
            <v>od11</v>
          </cell>
          <cell r="C590" t="str">
            <v>-</v>
          </cell>
          <cell r="D590" t="str">
            <v>Lain-lain</v>
          </cell>
          <cell r="E590">
            <v>0</v>
          </cell>
          <cell r="F590">
            <v>0</v>
          </cell>
          <cell r="G590">
            <v>0</v>
          </cell>
          <cell r="H590">
            <v>0</v>
          </cell>
          <cell r="I590">
            <v>0</v>
          </cell>
          <cell r="J590">
            <v>0</v>
          </cell>
          <cell r="K590">
            <v>0</v>
          </cell>
          <cell r="L590">
            <v>0</v>
          </cell>
          <cell r="M590">
            <v>0</v>
          </cell>
          <cell r="N590">
            <v>0</v>
          </cell>
          <cell r="O590">
            <v>107794322</v>
          </cell>
          <cell r="P590">
            <v>0</v>
          </cell>
          <cell r="Q590">
            <v>107794322</v>
          </cell>
          <cell r="R590">
            <v>72751010</v>
          </cell>
          <cell r="S590">
            <v>0</v>
          </cell>
          <cell r="T590">
            <v>72751010</v>
          </cell>
          <cell r="U590">
            <v>233729504.02504268</v>
          </cell>
          <cell r="V590">
            <v>0</v>
          </cell>
          <cell r="W590">
            <v>233729504.02504268</v>
          </cell>
          <cell r="X590">
            <v>0</v>
          </cell>
          <cell r="Y590">
            <v>0</v>
          </cell>
          <cell r="Z590">
            <v>0</v>
          </cell>
          <cell r="AA590">
            <v>0</v>
          </cell>
          <cell r="AB590">
            <v>0</v>
          </cell>
          <cell r="AC590">
            <v>0</v>
          </cell>
          <cell r="AD590">
            <v>27673290</v>
          </cell>
          <cell r="AE590">
            <v>0</v>
          </cell>
          <cell r="AF590">
            <v>27673290</v>
          </cell>
          <cell r="AG590">
            <v>47443420</v>
          </cell>
          <cell r="AH590">
            <v>0</v>
          </cell>
          <cell r="AI590">
            <v>47443420</v>
          </cell>
          <cell r="AJ590">
            <v>187000</v>
          </cell>
          <cell r="AK590">
            <v>0</v>
          </cell>
          <cell r="AL590">
            <v>187000</v>
          </cell>
          <cell r="AM590">
            <v>489578546.02504265</v>
          </cell>
          <cell r="AN590">
            <v>0</v>
          </cell>
        </row>
        <row r="591">
          <cell r="B591" t="str">
            <v>od12</v>
          </cell>
          <cell r="C591" t="str">
            <v>-</v>
          </cell>
          <cell r="D591" t="str">
            <v>Biaya Bensin</v>
          </cell>
          <cell r="E591">
            <v>0</v>
          </cell>
          <cell r="F591">
            <v>0</v>
          </cell>
          <cell r="G591">
            <v>0</v>
          </cell>
          <cell r="H591">
            <v>0</v>
          </cell>
          <cell r="I591">
            <v>407205335</v>
          </cell>
          <cell r="J591">
            <v>0</v>
          </cell>
          <cell r="K591">
            <v>407205335</v>
          </cell>
          <cell r="L591">
            <v>719399248</v>
          </cell>
          <cell r="M591">
            <v>0</v>
          </cell>
          <cell r="N591">
            <v>719399248</v>
          </cell>
          <cell r="O591">
            <v>572242162</v>
          </cell>
          <cell r="P591">
            <v>0</v>
          </cell>
          <cell r="Q591">
            <v>572242162</v>
          </cell>
          <cell r="R591">
            <v>997074898</v>
          </cell>
          <cell r="S591">
            <v>0</v>
          </cell>
          <cell r="T591">
            <v>997074898</v>
          </cell>
          <cell r="U591">
            <v>977762825</v>
          </cell>
          <cell r="V591">
            <v>0</v>
          </cell>
          <cell r="W591">
            <v>977762825</v>
          </cell>
          <cell r="X591">
            <v>1230183592</v>
          </cell>
          <cell r="Y591">
            <v>0</v>
          </cell>
          <cell r="Z591">
            <v>1230183592</v>
          </cell>
          <cell r="AA591">
            <v>1049638365</v>
          </cell>
          <cell r="AB591">
            <v>0</v>
          </cell>
          <cell r="AC591">
            <v>1049638365</v>
          </cell>
          <cell r="AD591">
            <v>881893686</v>
          </cell>
          <cell r="AE591">
            <v>0</v>
          </cell>
          <cell r="AF591">
            <v>881893686</v>
          </cell>
          <cell r="AG591">
            <v>560261344</v>
          </cell>
          <cell r="AH591">
            <v>0</v>
          </cell>
          <cell r="AI591">
            <v>560261344</v>
          </cell>
          <cell r="AJ591">
            <v>219688006</v>
          </cell>
          <cell r="AK591">
            <v>0</v>
          </cell>
          <cell r="AL591">
            <v>219688006</v>
          </cell>
          <cell r="AM591">
            <v>7615349461</v>
          </cell>
          <cell r="AN591">
            <v>0</v>
          </cell>
        </row>
        <row r="592">
          <cell r="B592" t="str">
            <v>od13</v>
          </cell>
          <cell r="C592" t="str">
            <v>-</v>
          </cell>
          <cell r="D592" t="str">
            <v>Biaya Parkir &amp; Tol</v>
          </cell>
          <cell r="E592">
            <v>0</v>
          </cell>
          <cell r="F592">
            <v>0</v>
          </cell>
          <cell r="G592">
            <v>0</v>
          </cell>
          <cell r="H592">
            <v>0</v>
          </cell>
          <cell r="I592">
            <v>135061666</v>
          </cell>
          <cell r="J592">
            <v>0</v>
          </cell>
          <cell r="K592">
            <v>135061666</v>
          </cell>
          <cell r="L592">
            <v>173073860</v>
          </cell>
          <cell r="M592">
            <v>0</v>
          </cell>
          <cell r="N592">
            <v>173073860</v>
          </cell>
          <cell r="O592">
            <v>70849705</v>
          </cell>
          <cell r="P592">
            <v>0</v>
          </cell>
          <cell r="Q592">
            <v>70849705</v>
          </cell>
          <cell r="R592">
            <v>287247315</v>
          </cell>
          <cell r="S592">
            <v>0</v>
          </cell>
          <cell r="T592">
            <v>287247315</v>
          </cell>
          <cell r="U592">
            <v>122822752</v>
          </cell>
          <cell r="V592">
            <v>0</v>
          </cell>
          <cell r="W592">
            <v>122822752</v>
          </cell>
          <cell r="X592">
            <v>132166876</v>
          </cell>
          <cell r="Y592">
            <v>0</v>
          </cell>
          <cell r="Z592">
            <v>132166876</v>
          </cell>
          <cell r="AA592">
            <v>82181083</v>
          </cell>
          <cell r="AB592">
            <v>0</v>
          </cell>
          <cell r="AC592">
            <v>82181083</v>
          </cell>
          <cell r="AD592">
            <v>118378943</v>
          </cell>
          <cell r="AE592">
            <v>0</v>
          </cell>
          <cell r="AF592">
            <v>118378943</v>
          </cell>
          <cell r="AG592">
            <v>41060949</v>
          </cell>
          <cell r="AH592">
            <v>0</v>
          </cell>
          <cell r="AI592">
            <v>41060949</v>
          </cell>
          <cell r="AJ592">
            <v>25330363</v>
          </cell>
          <cell r="AK592">
            <v>0</v>
          </cell>
          <cell r="AL592">
            <v>25330363</v>
          </cell>
          <cell r="AM592">
            <v>1188173512</v>
          </cell>
          <cell r="AN592">
            <v>0</v>
          </cell>
        </row>
        <row r="593">
          <cell r="B593" t="str">
            <v>od14</v>
          </cell>
          <cell r="C593" t="str">
            <v>-</v>
          </cell>
          <cell r="D593" t="str">
            <v>Biaya Cetakan dan Fotocopy</v>
          </cell>
          <cell r="E593">
            <v>0</v>
          </cell>
          <cell r="F593">
            <v>0</v>
          </cell>
          <cell r="G593">
            <v>0</v>
          </cell>
          <cell r="H593">
            <v>0</v>
          </cell>
          <cell r="I593">
            <v>61300</v>
          </cell>
          <cell r="J593">
            <v>0</v>
          </cell>
          <cell r="K593">
            <v>61300</v>
          </cell>
          <cell r="L593">
            <v>16450200</v>
          </cell>
          <cell r="M593">
            <v>0</v>
          </cell>
          <cell r="N593">
            <v>16450200</v>
          </cell>
          <cell r="O593">
            <v>928125</v>
          </cell>
          <cell r="P593">
            <v>0</v>
          </cell>
          <cell r="Q593">
            <v>928125</v>
          </cell>
          <cell r="R593">
            <v>2155340</v>
          </cell>
          <cell r="S593">
            <v>0</v>
          </cell>
          <cell r="T593">
            <v>2155340</v>
          </cell>
          <cell r="U593">
            <v>1078450</v>
          </cell>
          <cell r="V593">
            <v>0</v>
          </cell>
          <cell r="W593">
            <v>1078450</v>
          </cell>
          <cell r="X593">
            <v>3394899</v>
          </cell>
          <cell r="Y593">
            <v>0</v>
          </cell>
          <cell r="Z593">
            <v>3394899</v>
          </cell>
          <cell r="AA593">
            <v>8558043</v>
          </cell>
          <cell r="AB593">
            <v>0</v>
          </cell>
          <cell r="AC593">
            <v>8558043</v>
          </cell>
          <cell r="AD593">
            <v>3100</v>
          </cell>
          <cell r="AE593">
            <v>0</v>
          </cell>
          <cell r="AF593">
            <v>3100</v>
          </cell>
          <cell r="AG593">
            <v>15600</v>
          </cell>
          <cell r="AH593">
            <v>0</v>
          </cell>
          <cell r="AI593">
            <v>15600</v>
          </cell>
          <cell r="AJ593">
            <v>65900</v>
          </cell>
          <cell r="AK593">
            <v>0</v>
          </cell>
          <cell r="AL593">
            <v>65900</v>
          </cell>
          <cell r="AM593">
            <v>32710957</v>
          </cell>
          <cell r="AN593">
            <v>0</v>
          </cell>
        </row>
        <row r="594">
          <cell r="B594" t="str">
            <v>od15</v>
          </cell>
          <cell r="C594" t="str">
            <v>-</v>
          </cell>
          <cell r="D594" t="str">
            <v>Biaya Pos dan Meterai</v>
          </cell>
          <cell r="E594">
            <v>0</v>
          </cell>
          <cell r="F594">
            <v>0</v>
          </cell>
          <cell r="G594">
            <v>0</v>
          </cell>
          <cell r="H594">
            <v>0</v>
          </cell>
          <cell r="I594">
            <v>26539485</v>
          </cell>
          <cell r="J594">
            <v>0</v>
          </cell>
          <cell r="K594">
            <v>26539485</v>
          </cell>
          <cell r="L594">
            <v>293950</v>
          </cell>
          <cell r="M594">
            <v>0</v>
          </cell>
          <cell r="N594">
            <v>293950</v>
          </cell>
          <cell r="O594">
            <v>3836700</v>
          </cell>
          <cell r="P594">
            <v>0</v>
          </cell>
          <cell r="Q594">
            <v>3836700</v>
          </cell>
          <cell r="R594">
            <v>34955880</v>
          </cell>
          <cell r="S594">
            <v>0</v>
          </cell>
          <cell r="T594">
            <v>34955880</v>
          </cell>
          <cell r="U594">
            <v>11166491</v>
          </cell>
          <cell r="V594">
            <v>0</v>
          </cell>
          <cell r="W594">
            <v>11166491</v>
          </cell>
          <cell r="X594">
            <v>25582739</v>
          </cell>
          <cell r="Y594">
            <v>0</v>
          </cell>
          <cell r="Z594">
            <v>25582739</v>
          </cell>
          <cell r="AA594">
            <v>30372241.300000001</v>
          </cell>
          <cell r="AB594">
            <v>0</v>
          </cell>
          <cell r="AC594">
            <v>30372241.300000001</v>
          </cell>
          <cell r="AD594">
            <v>38522272</v>
          </cell>
          <cell r="AE594">
            <v>0</v>
          </cell>
          <cell r="AF594">
            <v>38522272</v>
          </cell>
          <cell r="AG594">
            <v>12363700</v>
          </cell>
          <cell r="AH594">
            <v>0</v>
          </cell>
          <cell r="AI594">
            <v>12363700</v>
          </cell>
          <cell r="AJ594">
            <v>16228722</v>
          </cell>
          <cell r="AK594">
            <v>0</v>
          </cell>
          <cell r="AL594">
            <v>16228722</v>
          </cell>
          <cell r="AM594">
            <v>199862180.30000001</v>
          </cell>
          <cell r="AN594">
            <v>0</v>
          </cell>
        </row>
        <row r="595">
          <cell r="B595" t="str">
            <v>od16</v>
          </cell>
          <cell r="C595" t="str">
            <v>-</v>
          </cell>
          <cell r="D595" t="str">
            <v>Biaya Telepon</v>
          </cell>
          <cell r="E595">
            <v>0</v>
          </cell>
          <cell r="F595">
            <v>0</v>
          </cell>
          <cell r="G595">
            <v>0</v>
          </cell>
          <cell r="H595">
            <v>0</v>
          </cell>
          <cell r="I595">
            <v>40193</v>
          </cell>
          <cell r="J595">
            <v>0</v>
          </cell>
          <cell r="K595">
            <v>40193</v>
          </cell>
          <cell r="L595">
            <v>0</v>
          </cell>
          <cell r="M595">
            <v>0</v>
          </cell>
          <cell r="N595">
            <v>0</v>
          </cell>
          <cell r="O595">
            <v>133255</v>
          </cell>
          <cell r="P595">
            <v>0</v>
          </cell>
          <cell r="Q595">
            <v>133255</v>
          </cell>
          <cell r="R595">
            <v>1904819</v>
          </cell>
          <cell r="S595">
            <v>0</v>
          </cell>
          <cell r="T595">
            <v>1904819</v>
          </cell>
          <cell r="U595">
            <v>162598</v>
          </cell>
          <cell r="V595">
            <v>0</v>
          </cell>
          <cell r="W595">
            <v>162598</v>
          </cell>
          <cell r="X595">
            <v>0</v>
          </cell>
          <cell r="Y595">
            <v>0</v>
          </cell>
          <cell r="Z595">
            <v>0</v>
          </cell>
          <cell r="AA595">
            <v>4676148</v>
          </cell>
          <cell r="AB595">
            <v>0</v>
          </cell>
          <cell r="AC595">
            <v>4676148</v>
          </cell>
          <cell r="AD595">
            <v>7604800</v>
          </cell>
          <cell r="AE595">
            <v>0</v>
          </cell>
          <cell r="AF595">
            <v>7604800</v>
          </cell>
          <cell r="AG595">
            <v>1790062</v>
          </cell>
          <cell r="AH595">
            <v>0</v>
          </cell>
          <cell r="AI595">
            <v>1790062</v>
          </cell>
          <cell r="AJ595">
            <v>1968773</v>
          </cell>
          <cell r="AK595">
            <v>0</v>
          </cell>
          <cell r="AL595">
            <v>1968773</v>
          </cell>
          <cell r="AM595">
            <v>18280648</v>
          </cell>
          <cell r="AN595">
            <v>0</v>
          </cell>
        </row>
        <row r="596">
          <cell r="B596" t="str">
            <v>od17</v>
          </cell>
          <cell r="C596" t="str">
            <v>-</v>
          </cell>
          <cell r="D596" t="str">
            <v>Biaya Pemeliharaan - Gedung &amp; Kantor</v>
          </cell>
          <cell r="E596">
            <v>0</v>
          </cell>
          <cell r="F596">
            <v>0</v>
          </cell>
          <cell r="G596">
            <v>0</v>
          </cell>
          <cell r="H596">
            <v>0</v>
          </cell>
          <cell r="I596">
            <v>0</v>
          </cell>
          <cell r="J596">
            <v>0</v>
          </cell>
          <cell r="K596">
            <v>0</v>
          </cell>
          <cell r="L596">
            <v>0</v>
          </cell>
          <cell r="M596">
            <v>0</v>
          </cell>
          <cell r="N596">
            <v>0</v>
          </cell>
          <cell r="O596">
            <v>6381800</v>
          </cell>
          <cell r="P596">
            <v>0</v>
          </cell>
          <cell r="Q596">
            <v>6381800</v>
          </cell>
          <cell r="R596">
            <v>25000</v>
          </cell>
          <cell r="S596">
            <v>0</v>
          </cell>
          <cell r="T596">
            <v>25000</v>
          </cell>
          <cell r="U596">
            <v>0</v>
          </cell>
          <cell r="V596">
            <v>0</v>
          </cell>
          <cell r="W596">
            <v>0</v>
          </cell>
          <cell r="X596">
            <v>0</v>
          </cell>
          <cell r="Y596">
            <v>0</v>
          </cell>
          <cell r="Z596">
            <v>0</v>
          </cell>
          <cell r="AA596">
            <v>16500</v>
          </cell>
          <cell r="AB596">
            <v>0</v>
          </cell>
          <cell r="AC596">
            <v>16500</v>
          </cell>
          <cell r="AD596">
            <v>0</v>
          </cell>
          <cell r="AE596">
            <v>0</v>
          </cell>
          <cell r="AF596">
            <v>0</v>
          </cell>
          <cell r="AG596">
            <v>0</v>
          </cell>
          <cell r="AH596">
            <v>0</v>
          </cell>
          <cell r="AI596">
            <v>0</v>
          </cell>
          <cell r="AJ596">
            <v>0</v>
          </cell>
          <cell r="AK596">
            <v>0</v>
          </cell>
          <cell r="AL596">
            <v>0</v>
          </cell>
          <cell r="AM596">
            <v>6423300</v>
          </cell>
          <cell r="AN596">
            <v>0</v>
          </cell>
        </row>
        <row r="597">
          <cell r="B597" t="str">
            <v>od18</v>
          </cell>
          <cell r="C597" t="str">
            <v>-</v>
          </cell>
          <cell r="D597" t="str">
            <v>Biaya Pemeliharaan - Peralatan Kantor</v>
          </cell>
          <cell r="E597">
            <v>0</v>
          </cell>
          <cell r="F597">
            <v>0</v>
          </cell>
          <cell r="G597">
            <v>0</v>
          </cell>
          <cell r="H597">
            <v>0</v>
          </cell>
          <cell r="I597">
            <v>0</v>
          </cell>
          <cell r="J597">
            <v>0</v>
          </cell>
          <cell r="K597">
            <v>0</v>
          </cell>
          <cell r="L597">
            <v>2551500</v>
          </cell>
          <cell r="M597">
            <v>0</v>
          </cell>
          <cell r="N597">
            <v>2551500</v>
          </cell>
          <cell r="O597">
            <v>15000</v>
          </cell>
          <cell r="P597">
            <v>0</v>
          </cell>
          <cell r="Q597">
            <v>15000</v>
          </cell>
          <cell r="R597">
            <v>100000</v>
          </cell>
          <cell r="S597">
            <v>0</v>
          </cell>
          <cell r="T597">
            <v>100000</v>
          </cell>
          <cell r="U597">
            <v>30000</v>
          </cell>
          <cell r="V597">
            <v>0</v>
          </cell>
          <cell r="W597">
            <v>30000</v>
          </cell>
          <cell r="X597">
            <v>0</v>
          </cell>
          <cell r="Y597">
            <v>0</v>
          </cell>
          <cell r="Z597">
            <v>0</v>
          </cell>
          <cell r="AA597">
            <v>5412500</v>
          </cell>
          <cell r="AB597">
            <v>0</v>
          </cell>
          <cell r="AC597">
            <v>5412500</v>
          </cell>
          <cell r="AD597">
            <v>13845605</v>
          </cell>
          <cell r="AE597">
            <v>0</v>
          </cell>
          <cell r="AF597">
            <v>13845605</v>
          </cell>
          <cell r="AG597">
            <v>0</v>
          </cell>
          <cell r="AH597">
            <v>0</v>
          </cell>
          <cell r="AI597">
            <v>0</v>
          </cell>
          <cell r="AJ597">
            <v>0</v>
          </cell>
          <cell r="AK597">
            <v>0</v>
          </cell>
          <cell r="AL597">
            <v>0</v>
          </cell>
          <cell r="AM597">
            <v>21954605</v>
          </cell>
          <cell r="AN597">
            <v>0</v>
          </cell>
        </row>
        <row r="598">
          <cell r="B598" t="str">
            <v>od19</v>
          </cell>
          <cell r="C598" t="str">
            <v>-</v>
          </cell>
          <cell r="D598" t="str">
            <v>Biaya Pemeliharaan - Kendaraan</v>
          </cell>
          <cell r="E598">
            <v>0</v>
          </cell>
          <cell r="F598">
            <v>0</v>
          </cell>
          <cell r="G598">
            <v>0</v>
          </cell>
          <cell r="H598">
            <v>0</v>
          </cell>
          <cell r="I598">
            <v>163747059</v>
          </cell>
          <cell r="J598">
            <v>0</v>
          </cell>
          <cell r="K598">
            <v>163747059</v>
          </cell>
          <cell r="L598">
            <v>167779014</v>
          </cell>
          <cell r="M598">
            <v>0</v>
          </cell>
          <cell r="N598">
            <v>167779014</v>
          </cell>
          <cell r="O598">
            <v>125366077</v>
          </cell>
          <cell r="P598">
            <v>0</v>
          </cell>
          <cell r="Q598">
            <v>125366077</v>
          </cell>
          <cell r="R598">
            <v>266855110</v>
          </cell>
          <cell r="S598">
            <v>0</v>
          </cell>
          <cell r="T598">
            <v>266855110</v>
          </cell>
          <cell r="U598">
            <v>227701050</v>
          </cell>
          <cell r="V598">
            <v>0</v>
          </cell>
          <cell r="W598">
            <v>227701050</v>
          </cell>
          <cell r="X598">
            <v>208966651</v>
          </cell>
          <cell r="Y598">
            <v>0</v>
          </cell>
          <cell r="Z598">
            <v>208966651</v>
          </cell>
          <cell r="AA598">
            <v>213974925</v>
          </cell>
          <cell r="AB598">
            <v>0</v>
          </cell>
          <cell r="AC598">
            <v>213974925</v>
          </cell>
          <cell r="AD598">
            <v>296502951</v>
          </cell>
          <cell r="AE598">
            <v>0</v>
          </cell>
          <cell r="AF598">
            <v>296502951</v>
          </cell>
          <cell r="AG598">
            <v>118032930.37327</v>
          </cell>
          <cell r="AH598">
            <v>0</v>
          </cell>
          <cell r="AI598">
            <v>118032930.37327</v>
          </cell>
          <cell r="AJ598">
            <v>81110694</v>
          </cell>
          <cell r="AK598">
            <v>0</v>
          </cell>
          <cell r="AL598">
            <v>81110694</v>
          </cell>
          <cell r="AM598">
            <v>1870036461.37327</v>
          </cell>
          <cell r="AN598">
            <v>0</v>
          </cell>
        </row>
        <row r="599">
          <cell r="B599" t="str">
            <v>od20</v>
          </cell>
          <cell r="C599" t="str">
            <v>-</v>
          </cell>
          <cell r="D599" t="str">
            <v>Biaya Listrik &amp; PDAM</v>
          </cell>
          <cell r="E599">
            <v>0</v>
          </cell>
          <cell r="F599">
            <v>0</v>
          </cell>
          <cell r="G599">
            <v>0</v>
          </cell>
          <cell r="H599">
            <v>0</v>
          </cell>
          <cell r="I599">
            <v>0</v>
          </cell>
          <cell r="J599">
            <v>0</v>
          </cell>
          <cell r="K599">
            <v>0</v>
          </cell>
          <cell r="L599">
            <v>0</v>
          </cell>
          <cell r="M599">
            <v>0</v>
          </cell>
          <cell r="N599">
            <v>0</v>
          </cell>
          <cell r="O599">
            <v>8000</v>
          </cell>
          <cell r="P599">
            <v>0</v>
          </cell>
          <cell r="Q599">
            <v>8000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13341477</v>
          </cell>
          <cell r="AK599">
            <v>0</v>
          </cell>
          <cell r="AL599">
            <v>13341477</v>
          </cell>
          <cell r="AM599">
            <v>13349477</v>
          </cell>
          <cell r="AN599">
            <v>0</v>
          </cell>
        </row>
        <row r="600">
          <cell r="B600" t="str">
            <v>od21</v>
          </cell>
          <cell r="C600" t="str">
            <v>-</v>
          </cell>
          <cell r="D600" t="str">
            <v>Biaya Kebutuhan  Rumah Tangga</v>
          </cell>
          <cell r="E600">
            <v>0</v>
          </cell>
          <cell r="F600">
            <v>0</v>
          </cell>
          <cell r="G600">
            <v>0</v>
          </cell>
          <cell r="H600">
            <v>0</v>
          </cell>
          <cell r="I600">
            <v>0</v>
          </cell>
          <cell r="J600">
            <v>0</v>
          </cell>
          <cell r="K600">
            <v>0</v>
          </cell>
          <cell r="L600">
            <v>46000</v>
          </cell>
          <cell r="M600">
            <v>0</v>
          </cell>
          <cell r="N600">
            <v>46000</v>
          </cell>
          <cell r="O600">
            <v>9000</v>
          </cell>
          <cell r="P600">
            <v>0</v>
          </cell>
          <cell r="Q600">
            <v>9000</v>
          </cell>
          <cell r="R600">
            <v>198500</v>
          </cell>
          <cell r="S600">
            <v>0</v>
          </cell>
          <cell r="T600">
            <v>198500</v>
          </cell>
          <cell r="U600">
            <v>98500</v>
          </cell>
          <cell r="V600">
            <v>0</v>
          </cell>
          <cell r="W600">
            <v>98500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352000</v>
          </cell>
          <cell r="AN600">
            <v>0</v>
          </cell>
        </row>
        <row r="601">
          <cell r="B601" t="str">
            <v>od22</v>
          </cell>
          <cell r="C601" t="str">
            <v>-</v>
          </cell>
          <cell r="D601" t="str">
            <v>Biaya Majalah Surat Kabar</v>
          </cell>
          <cell r="E601">
            <v>0</v>
          </cell>
          <cell r="F601">
            <v>0</v>
          </cell>
          <cell r="G601">
            <v>0</v>
          </cell>
          <cell r="H601">
            <v>0</v>
          </cell>
          <cell r="I601">
            <v>0</v>
          </cell>
          <cell r="J601">
            <v>0</v>
          </cell>
          <cell r="K601">
            <v>0</v>
          </cell>
          <cell r="L601">
            <v>300000</v>
          </cell>
          <cell r="M601">
            <v>0</v>
          </cell>
          <cell r="N601">
            <v>300000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300000</v>
          </cell>
          <cell r="AN601">
            <v>0</v>
          </cell>
        </row>
        <row r="602">
          <cell r="B602" t="str">
            <v>od23</v>
          </cell>
          <cell r="C602" t="str">
            <v>-</v>
          </cell>
          <cell r="D602" t="str">
            <v>Biaya Sumbangan</v>
          </cell>
          <cell r="E602">
            <v>0</v>
          </cell>
          <cell r="F602">
            <v>0</v>
          </cell>
          <cell r="G602">
            <v>0</v>
          </cell>
          <cell r="H602">
            <v>0</v>
          </cell>
          <cell r="I602">
            <v>300000</v>
          </cell>
          <cell r="J602">
            <v>0</v>
          </cell>
          <cell r="K602">
            <v>300000</v>
          </cell>
          <cell r="L602">
            <v>610000</v>
          </cell>
          <cell r="M602">
            <v>0</v>
          </cell>
          <cell r="N602">
            <v>610000</v>
          </cell>
          <cell r="O602">
            <v>930000</v>
          </cell>
          <cell r="P602">
            <v>0</v>
          </cell>
          <cell r="Q602">
            <v>930000</v>
          </cell>
          <cell r="R602">
            <v>2491000</v>
          </cell>
          <cell r="S602">
            <v>0</v>
          </cell>
          <cell r="T602">
            <v>2491000</v>
          </cell>
          <cell r="U602">
            <v>1534000</v>
          </cell>
          <cell r="V602">
            <v>0</v>
          </cell>
          <cell r="W602">
            <v>1534000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5865000</v>
          </cell>
          <cell r="AN602">
            <v>0</v>
          </cell>
        </row>
        <row r="603">
          <cell r="B603" t="str">
            <v>od24</v>
          </cell>
          <cell r="C603" t="str">
            <v>-</v>
          </cell>
          <cell r="D603" t="str">
            <v>Biaya Repre &amp; Entertaint</v>
          </cell>
          <cell r="E603">
            <v>0</v>
          </cell>
          <cell r="F603">
            <v>0</v>
          </cell>
          <cell r="G603">
            <v>0</v>
          </cell>
          <cell r="H603">
            <v>0</v>
          </cell>
          <cell r="I603">
            <v>997790</v>
          </cell>
          <cell r="J603">
            <v>0</v>
          </cell>
          <cell r="K603">
            <v>997790</v>
          </cell>
          <cell r="L603">
            <v>375500</v>
          </cell>
          <cell r="M603">
            <v>0</v>
          </cell>
          <cell r="N603">
            <v>375500</v>
          </cell>
          <cell r="O603">
            <v>228000</v>
          </cell>
          <cell r="P603">
            <v>0</v>
          </cell>
          <cell r="Q603">
            <v>228000</v>
          </cell>
          <cell r="R603">
            <v>2533053</v>
          </cell>
          <cell r="S603">
            <v>0</v>
          </cell>
          <cell r="T603">
            <v>2533053</v>
          </cell>
          <cell r="U603">
            <v>459025</v>
          </cell>
          <cell r="V603">
            <v>0</v>
          </cell>
          <cell r="W603">
            <v>459025</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4593368</v>
          </cell>
          <cell r="AN603">
            <v>0</v>
          </cell>
        </row>
        <row r="604">
          <cell r="B604" t="str">
            <v>od25</v>
          </cell>
          <cell r="C604" t="str">
            <v>-</v>
          </cell>
          <cell r="D604" t="str">
            <v>Biaya Keperluan Direksi</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row>
        <row r="605">
          <cell r="B605" t="str">
            <v>od26</v>
          </cell>
          <cell r="C605" t="str">
            <v>-</v>
          </cell>
          <cell r="D605" t="str">
            <v>Biaya Management Fee</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row>
        <row r="606">
          <cell r="B606" t="str">
            <v>od27</v>
          </cell>
          <cell r="C606" t="str">
            <v>-</v>
          </cell>
          <cell r="D606" t="str">
            <v>Biaya Sewa Peralatan Kantor</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row>
        <row r="607">
          <cell r="B607" t="str">
            <v>od28</v>
          </cell>
          <cell r="C607" t="str">
            <v>-</v>
          </cell>
          <cell r="D607" t="str">
            <v>Biaya Sewa Telekomunikasi</v>
          </cell>
          <cell r="E607">
            <v>0</v>
          </cell>
          <cell r="F607">
            <v>0</v>
          </cell>
          <cell r="G607">
            <v>0</v>
          </cell>
          <cell r="H607">
            <v>0</v>
          </cell>
          <cell r="I607">
            <v>0</v>
          </cell>
          <cell r="J607">
            <v>0</v>
          </cell>
          <cell r="K607">
            <v>0</v>
          </cell>
          <cell r="L607">
            <v>5296141</v>
          </cell>
          <cell r="M607">
            <v>0</v>
          </cell>
          <cell r="N607">
            <v>5296141</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5296141</v>
          </cell>
          <cell r="AN607">
            <v>0</v>
          </cell>
        </row>
        <row r="608">
          <cell r="B608" t="str">
            <v>od29</v>
          </cell>
          <cell r="C608" t="str">
            <v>-</v>
          </cell>
          <cell r="D608" t="str">
            <v>Biaya Sewa Tanah dan Bangunan</v>
          </cell>
          <cell r="E608">
            <v>0</v>
          </cell>
          <cell r="F608">
            <v>0</v>
          </cell>
          <cell r="G608">
            <v>0</v>
          </cell>
          <cell r="H608">
            <v>0</v>
          </cell>
          <cell r="I608">
            <v>0</v>
          </cell>
          <cell r="J608">
            <v>0</v>
          </cell>
          <cell r="K608">
            <v>0</v>
          </cell>
          <cell r="L608">
            <v>0</v>
          </cell>
          <cell r="M608">
            <v>0</v>
          </cell>
          <cell r="N608">
            <v>0</v>
          </cell>
          <cell r="O608">
            <v>225000</v>
          </cell>
          <cell r="P608">
            <v>0</v>
          </cell>
          <cell r="Q608">
            <v>225000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225000</v>
          </cell>
          <cell r="AN608">
            <v>0</v>
          </cell>
        </row>
        <row r="609">
          <cell r="B609" t="str">
            <v>od30</v>
          </cell>
          <cell r="C609" t="str">
            <v>-</v>
          </cell>
          <cell r="D609" t="str">
            <v>Biaya Sewa Kendaraan</v>
          </cell>
          <cell r="E609">
            <v>0</v>
          </cell>
          <cell r="F609">
            <v>0</v>
          </cell>
          <cell r="G609">
            <v>0</v>
          </cell>
          <cell r="H609">
            <v>0</v>
          </cell>
          <cell r="I609">
            <v>12202500</v>
          </cell>
          <cell r="J609">
            <v>0</v>
          </cell>
          <cell r="K609">
            <v>12202500</v>
          </cell>
          <cell r="L609">
            <v>14168500</v>
          </cell>
          <cell r="M609">
            <v>0</v>
          </cell>
          <cell r="N609">
            <v>14168500</v>
          </cell>
          <cell r="O609">
            <v>73821600</v>
          </cell>
          <cell r="P609">
            <v>0</v>
          </cell>
          <cell r="Q609">
            <v>73821600</v>
          </cell>
          <cell r="R609">
            <v>0</v>
          </cell>
          <cell r="S609">
            <v>0</v>
          </cell>
          <cell r="T609">
            <v>0</v>
          </cell>
          <cell r="U609">
            <v>0</v>
          </cell>
          <cell r="V609">
            <v>0</v>
          </cell>
          <cell r="W609">
            <v>0</v>
          </cell>
          <cell r="X609">
            <v>189548000</v>
          </cell>
          <cell r="Y609">
            <v>0</v>
          </cell>
          <cell r="Z609">
            <v>189548000</v>
          </cell>
          <cell r="AA609">
            <v>137115300</v>
          </cell>
          <cell r="AB609">
            <v>0</v>
          </cell>
          <cell r="AC609">
            <v>137115300</v>
          </cell>
          <cell r="AD609">
            <v>196600081.5</v>
          </cell>
          <cell r="AE609">
            <v>0</v>
          </cell>
          <cell r="AF609">
            <v>196600081.5</v>
          </cell>
          <cell r="AG609">
            <v>0</v>
          </cell>
          <cell r="AH609">
            <v>0</v>
          </cell>
          <cell r="AI609">
            <v>0</v>
          </cell>
          <cell r="AJ609">
            <v>0</v>
          </cell>
          <cell r="AK609">
            <v>0</v>
          </cell>
          <cell r="AL609">
            <v>0</v>
          </cell>
          <cell r="AM609">
            <v>623455981.5</v>
          </cell>
          <cell r="AN609">
            <v>0</v>
          </cell>
        </row>
        <row r="610">
          <cell r="B610" t="str">
            <v>od31</v>
          </cell>
          <cell r="C610" t="str">
            <v>-</v>
          </cell>
          <cell r="D610" t="str">
            <v>Biaya Promosi &amp; Advertising</v>
          </cell>
          <cell r="E610">
            <v>0</v>
          </cell>
          <cell r="F610">
            <v>0</v>
          </cell>
          <cell r="G610">
            <v>0</v>
          </cell>
          <cell r="H610">
            <v>0</v>
          </cell>
          <cell r="I610">
            <v>0</v>
          </cell>
          <cell r="J610">
            <v>0</v>
          </cell>
          <cell r="K610">
            <v>0</v>
          </cell>
          <cell r="L610">
            <v>245841833</v>
          </cell>
          <cell r="M610">
            <v>0</v>
          </cell>
          <cell r="N610">
            <v>245841833</v>
          </cell>
          <cell r="O610">
            <v>368264532.49000001</v>
          </cell>
          <cell r="P610">
            <v>0</v>
          </cell>
          <cell r="Q610">
            <v>368264532.49000001</v>
          </cell>
          <cell r="R610">
            <v>26033276</v>
          </cell>
          <cell r="S610">
            <v>0</v>
          </cell>
          <cell r="T610">
            <v>26033276</v>
          </cell>
          <cell r="U610">
            <v>29989233</v>
          </cell>
          <cell r="V610">
            <v>0</v>
          </cell>
          <cell r="W610">
            <v>29989233</v>
          </cell>
          <cell r="X610">
            <v>0</v>
          </cell>
          <cell r="Y610">
            <v>0</v>
          </cell>
          <cell r="Z610">
            <v>0</v>
          </cell>
          <cell r="AA610">
            <v>99717124</v>
          </cell>
          <cell r="AB610">
            <v>0</v>
          </cell>
          <cell r="AC610">
            <v>99717124</v>
          </cell>
          <cell r="AD610">
            <v>0</v>
          </cell>
          <cell r="AE610">
            <v>0</v>
          </cell>
          <cell r="AF610">
            <v>0</v>
          </cell>
          <cell r="AG610">
            <v>32058493</v>
          </cell>
          <cell r="AH610">
            <v>0</v>
          </cell>
          <cell r="AI610">
            <v>32058493</v>
          </cell>
          <cell r="AJ610">
            <v>8698144</v>
          </cell>
          <cell r="AK610">
            <v>0</v>
          </cell>
          <cell r="AL610">
            <v>8698144</v>
          </cell>
          <cell r="AM610">
            <v>810602635.49000001</v>
          </cell>
          <cell r="AN610">
            <v>0</v>
          </cell>
        </row>
        <row r="611">
          <cell r="B611" t="str">
            <v>od32</v>
          </cell>
          <cell r="C611" t="str">
            <v>-</v>
          </cell>
          <cell r="D611" t="str">
            <v>Biaya Perlengkapan Kantor</v>
          </cell>
          <cell r="E611">
            <v>0</v>
          </cell>
          <cell r="F611">
            <v>0</v>
          </cell>
          <cell r="G611">
            <v>0</v>
          </cell>
          <cell r="H611">
            <v>0</v>
          </cell>
          <cell r="I611">
            <v>80000</v>
          </cell>
          <cell r="J611">
            <v>0</v>
          </cell>
          <cell r="K611">
            <v>80000</v>
          </cell>
          <cell r="L611">
            <v>10000</v>
          </cell>
          <cell r="M611">
            <v>0</v>
          </cell>
          <cell r="N611">
            <v>10000</v>
          </cell>
          <cell r="O611">
            <v>225900</v>
          </cell>
          <cell r="P611">
            <v>0</v>
          </cell>
          <cell r="Q611">
            <v>225900</v>
          </cell>
          <cell r="R611">
            <v>249861</v>
          </cell>
          <cell r="S611">
            <v>0</v>
          </cell>
          <cell r="T611">
            <v>249861</v>
          </cell>
          <cell r="U611">
            <v>60000</v>
          </cell>
          <cell r="V611">
            <v>0</v>
          </cell>
          <cell r="W611">
            <v>60000</v>
          </cell>
          <cell r="X611">
            <v>0</v>
          </cell>
          <cell r="Y611">
            <v>0</v>
          </cell>
          <cell r="Z611">
            <v>0</v>
          </cell>
          <cell r="AA611">
            <v>512425</v>
          </cell>
          <cell r="AB611">
            <v>0</v>
          </cell>
          <cell r="AC611">
            <v>512425</v>
          </cell>
          <cell r="AD611">
            <v>0</v>
          </cell>
          <cell r="AE611">
            <v>0</v>
          </cell>
          <cell r="AF611">
            <v>0</v>
          </cell>
          <cell r="AG611">
            <v>0</v>
          </cell>
          <cell r="AH611">
            <v>0</v>
          </cell>
          <cell r="AI611">
            <v>0</v>
          </cell>
          <cell r="AJ611">
            <v>0</v>
          </cell>
          <cell r="AK611">
            <v>0</v>
          </cell>
          <cell r="AL611">
            <v>0</v>
          </cell>
          <cell r="AM611">
            <v>1138186</v>
          </cell>
          <cell r="AN611">
            <v>0</v>
          </cell>
        </row>
        <row r="612">
          <cell r="B612" t="str">
            <v>od33</v>
          </cell>
          <cell r="C612" t="str">
            <v>-</v>
          </cell>
          <cell r="D612" t="str">
            <v>Biaya Sample</v>
          </cell>
          <cell r="E612">
            <v>0</v>
          </cell>
          <cell r="F612">
            <v>0</v>
          </cell>
          <cell r="G612">
            <v>0</v>
          </cell>
          <cell r="H612">
            <v>0</v>
          </cell>
          <cell r="I612">
            <v>-462241</v>
          </cell>
          <cell r="J612">
            <v>0</v>
          </cell>
          <cell r="K612">
            <v>-462241</v>
          </cell>
          <cell r="L612">
            <v>38000</v>
          </cell>
          <cell r="M612">
            <v>0</v>
          </cell>
          <cell r="N612">
            <v>38000</v>
          </cell>
          <cell r="O612">
            <v>51500</v>
          </cell>
          <cell r="P612">
            <v>0</v>
          </cell>
          <cell r="Q612">
            <v>51500</v>
          </cell>
          <cell r="R612">
            <v>212950</v>
          </cell>
          <cell r="S612">
            <v>0</v>
          </cell>
          <cell r="T612">
            <v>212950</v>
          </cell>
          <cell r="U612">
            <v>3500</v>
          </cell>
          <cell r="V612">
            <v>0</v>
          </cell>
          <cell r="W612">
            <v>3500</v>
          </cell>
          <cell r="X612">
            <v>0</v>
          </cell>
          <cell r="Y612">
            <v>0</v>
          </cell>
          <cell r="Z612">
            <v>0</v>
          </cell>
          <cell r="AA612">
            <v>7346644</v>
          </cell>
          <cell r="AB612">
            <v>0</v>
          </cell>
          <cell r="AC612">
            <v>7346644</v>
          </cell>
          <cell r="AD612">
            <v>0</v>
          </cell>
          <cell r="AE612">
            <v>0</v>
          </cell>
          <cell r="AF612">
            <v>0</v>
          </cell>
          <cell r="AG612">
            <v>0</v>
          </cell>
          <cell r="AH612">
            <v>0</v>
          </cell>
          <cell r="AI612">
            <v>0</v>
          </cell>
          <cell r="AJ612">
            <v>0</v>
          </cell>
          <cell r="AK612">
            <v>0</v>
          </cell>
          <cell r="AL612">
            <v>0</v>
          </cell>
          <cell r="AM612">
            <v>7190353</v>
          </cell>
          <cell r="AN612">
            <v>0</v>
          </cell>
        </row>
        <row r="613">
          <cell r="B613" t="str">
            <v>od34</v>
          </cell>
          <cell r="C613" t="str">
            <v>-</v>
          </cell>
          <cell r="D613" t="str">
            <v>Biaya Asuransi Kendaraan</v>
          </cell>
          <cell r="E613">
            <v>0</v>
          </cell>
          <cell r="F613">
            <v>0</v>
          </cell>
          <cell r="G613">
            <v>0</v>
          </cell>
          <cell r="H613">
            <v>0</v>
          </cell>
          <cell r="I613">
            <v>4775156</v>
          </cell>
          <cell r="J613">
            <v>0</v>
          </cell>
          <cell r="K613">
            <v>4775156</v>
          </cell>
          <cell r="L613">
            <v>472500</v>
          </cell>
          <cell r="M613">
            <v>0</v>
          </cell>
          <cell r="N613">
            <v>472500</v>
          </cell>
          <cell r="O613">
            <v>0</v>
          </cell>
          <cell r="P613">
            <v>0</v>
          </cell>
          <cell r="Q613">
            <v>0</v>
          </cell>
          <cell r="R613">
            <v>0</v>
          </cell>
          <cell r="S613">
            <v>0</v>
          </cell>
          <cell r="T613">
            <v>0</v>
          </cell>
          <cell r="U613">
            <v>10000</v>
          </cell>
          <cell r="V613">
            <v>0</v>
          </cell>
          <cell r="W613">
            <v>10000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5257656</v>
          </cell>
          <cell r="AN613">
            <v>0</v>
          </cell>
        </row>
        <row r="614">
          <cell r="B614" t="str">
            <v>od35</v>
          </cell>
          <cell r="C614" t="str">
            <v>-</v>
          </cell>
          <cell r="D614" t="str">
            <v>Biaya Audit,Konsultan dan Legal</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row>
        <row r="615">
          <cell r="B615" t="str">
            <v>od36</v>
          </cell>
          <cell r="C615" t="str">
            <v>-</v>
          </cell>
          <cell r="D615" t="str">
            <v>Biaya Training dan Recruitment</v>
          </cell>
          <cell r="E615">
            <v>0</v>
          </cell>
          <cell r="F615">
            <v>0</v>
          </cell>
          <cell r="G615">
            <v>0</v>
          </cell>
          <cell r="H615">
            <v>0</v>
          </cell>
          <cell r="I615">
            <v>0</v>
          </cell>
          <cell r="J615">
            <v>0</v>
          </cell>
          <cell r="K615">
            <v>0</v>
          </cell>
          <cell r="L615">
            <v>9436250</v>
          </cell>
          <cell r="M615">
            <v>0</v>
          </cell>
          <cell r="N615">
            <v>9436250</v>
          </cell>
          <cell r="O615">
            <v>1040000</v>
          </cell>
          <cell r="P615">
            <v>0</v>
          </cell>
          <cell r="Q615">
            <v>1040000</v>
          </cell>
          <cell r="R615">
            <v>0</v>
          </cell>
          <cell r="S615">
            <v>0</v>
          </cell>
          <cell r="T615">
            <v>0</v>
          </cell>
          <cell r="U615">
            <v>0</v>
          </cell>
          <cell r="V615">
            <v>0</v>
          </cell>
          <cell r="W615">
            <v>0</v>
          </cell>
          <cell r="X615">
            <v>0</v>
          </cell>
          <cell r="Y615">
            <v>0</v>
          </cell>
          <cell r="Z615">
            <v>0</v>
          </cell>
          <cell r="AA615">
            <v>0</v>
          </cell>
          <cell r="AB615">
            <v>0</v>
          </cell>
          <cell r="AC615">
            <v>0</v>
          </cell>
          <cell r="AD615">
            <v>1082892</v>
          </cell>
          <cell r="AE615">
            <v>0</v>
          </cell>
          <cell r="AF615">
            <v>1082892</v>
          </cell>
          <cell r="AG615">
            <v>0</v>
          </cell>
          <cell r="AH615">
            <v>0</v>
          </cell>
          <cell r="AI615">
            <v>0</v>
          </cell>
          <cell r="AJ615">
            <v>0</v>
          </cell>
          <cell r="AK615">
            <v>0</v>
          </cell>
          <cell r="AL615">
            <v>0</v>
          </cell>
          <cell r="AM615">
            <v>11559142</v>
          </cell>
          <cell r="AN615">
            <v>0</v>
          </cell>
        </row>
        <row r="616">
          <cell r="B616" t="str">
            <v>od37</v>
          </cell>
          <cell r="C616" t="str">
            <v>-</v>
          </cell>
          <cell r="D616" t="str">
            <v>Biaya Transport</v>
          </cell>
          <cell r="E616">
            <v>0</v>
          </cell>
          <cell r="F616">
            <v>0</v>
          </cell>
          <cell r="G616">
            <v>0</v>
          </cell>
          <cell r="H616">
            <v>0</v>
          </cell>
          <cell r="I616">
            <v>96000</v>
          </cell>
          <cell r="J616">
            <v>0</v>
          </cell>
          <cell r="K616">
            <v>96000</v>
          </cell>
          <cell r="L616">
            <v>73684150</v>
          </cell>
          <cell r="M616">
            <v>0</v>
          </cell>
          <cell r="N616">
            <v>73684150</v>
          </cell>
          <cell r="O616">
            <v>4861250</v>
          </cell>
          <cell r="P616">
            <v>0</v>
          </cell>
          <cell r="Q616">
            <v>4861250</v>
          </cell>
          <cell r="R616">
            <v>16584000</v>
          </cell>
          <cell r="S616">
            <v>0</v>
          </cell>
          <cell r="T616">
            <v>16584000</v>
          </cell>
          <cell r="U616">
            <v>108967413</v>
          </cell>
          <cell r="V616">
            <v>0</v>
          </cell>
          <cell r="W616">
            <v>108967413</v>
          </cell>
          <cell r="X616">
            <v>3360000</v>
          </cell>
          <cell r="Y616">
            <v>0</v>
          </cell>
          <cell r="Z616">
            <v>3360000</v>
          </cell>
          <cell r="AA616">
            <v>60000</v>
          </cell>
          <cell r="AB616">
            <v>0</v>
          </cell>
          <cell r="AC616">
            <v>60000</v>
          </cell>
          <cell r="AD616">
            <v>75985550</v>
          </cell>
          <cell r="AE616">
            <v>0</v>
          </cell>
          <cell r="AF616">
            <v>75985550</v>
          </cell>
          <cell r="AG616">
            <v>3000</v>
          </cell>
          <cell r="AH616">
            <v>0</v>
          </cell>
          <cell r="AI616">
            <v>3000</v>
          </cell>
          <cell r="AJ616">
            <v>116300</v>
          </cell>
          <cell r="AK616">
            <v>0</v>
          </cell>
          <cell r="AL616">
            <v>116300</v>
          </cell>
          <cell r="AM616">
            <v>283717663</v>
          </cell>
          <cell r="AN616">
            <v>0</v>
          </cell>
        </row>
        <row r="617">
          <cell r="B617" t="str">
            <v>od38</v>
          </cell>
          <cell r="C617" t="str">
            <v>-</v>
          </cell>
          <cell r="D617" t="str">
            <v>Biaya Registrasi ( STNK,BPKB, Perijinan )</v>
          </cell>
          <cell r="E617">
            <v>0</v>
          </cell>
          <cell r="F617">
            <v>0</v>
          </cell>
          <cell r="G617">
            <v>0</v>
          </cell>
          <cell r="H617">
            <v>0</v>
          </cell>
          <cell r="I617">
            <v>44377325</v>
          </cell>
          <cell r="J617">
            <v>0</v>
          </cell>
          <cell r="K617">
            <v>44377325</v>
          </cell>
          <cell r="L617">
            <v>115646925</v>
          </cell>
          <cell r="M617">
            <v>0</v>
          </cell>
          <cell r="N617">
            <v>115646925</v>
          </cell>
          <cell r="O617">
            <v>65695750</v>
          </cell>
          <cell r="P617">
            <v>0</v>
          </cell>
          <cell r="Q617">
            <v>65695750</v>
          </cell>
          <cell r="R617">
            <v>169379802</v>
          </cell>
          <cell r="S617">
            <v>0</v>
          </cell>
          <cell r="T617">
            <v>169379802</v>
          </cell>
          <cell r="U617">
            <v>129834275</v>
          </cell>
          <cell r="V617">
            <v>0</v>
          </cell>
          <cell r="W617">
            <v>129834275</v>
          </cell>
          <cell r="X617">
            <v>115262225</v>
          </cell>
          <cell r="Y617">
            <v>0</v>
          </cell>
          <cell r="Z617">
            <v>115262225</v>
          </cell>
          <cell r="AA617">
            <v>136220320</v>
          </cell>
          <cell r="AB617">
            <v>0</v>
          </cell>
          <cell r="AC617">
            <v>136220320</v>
          </cell>
          <cell r="AD617">
            <v>7353692</v>
          </cell>
          <cell r="AE617">
            <v>0</v>
          </cell>
          <cell r="AF617">
            <v>7353692</v>
          </cell>
          <cell r="AG617">
            <v>70892650</v>
          </cell>
          <cell r="AH617">
            <v>0</v>
          </cell>
          <cell r="AI617">
            <v>70892650</v>
          </cell>
          <cell r="AJ617">
            <v>25126300</v>
          </cell>
          <cell r="AK617">
            <v>0</v>
          </cell>
          <cell r="AL617">
            <v>25126300</v>
          </cell>
          <cell r="AM617">
            <v>879789264</v>
          </cell>
          <cell r="AN617">
            <v>0</v>
          </cell>
        </row>
        <row r="618">
          <cell r="B618" t="str">
            <v>od39</v>
          </cell>
          <cell r="C618" t="str">
            <v>-</v>
          </cell>
          <cell r="D618" t="str">
            <v>Biaya ATK</v>
          </cell>
          <cell r="E618">
            <v>0</v>
          </cell>
          <cell r="F618">
            <v>0</v>
          </cell>
          <cell r="G618">
            <v>0</v>
          </cell>
          <cell r="H618">
            <v>0</v>
          </cell>
          <cell r="I618">
            <v>0</v>
          </cell>
          <cell r="J618">
            <v>0</v>
          </cell>
          <cell r="K618">
            <v>0</v>
          </cell>
          <cell r="L618">
            <v>9465500</v>
          </cell>
          <cell r="M618">
            <v>0</v>
          </cell>
          <cell r="N618">
            <v>9465500</v>
          </cell>
          <cell r="O618">
            <v>55500</v>
          </cell>
          <cell r="P618">
            <v>0</v>
          </cell>
          <cell r="Q618">
            <v>55500</v>
          </cell>
          <cell r="R618">
            <v>9500</v>
          </cell>
          <cell r="S618">
            <v>0</v>
          </cell>
          <cell r="T618">
            <v>9500</v>
          </cell>
          <cell r="U618">
            <v>486200</v>
          </cell>
          <cell r="V618">
            <v>0</v>
          </cell>
          <cell r="W618">
            <v>486200</v>
          </cell>
          <cell r="X618">
            <v>525500</v>
          </cell>
          <cell r="Y618">
            <v>0</v>
          </cell>
          <cell r="Z618">
            <v>525500</v>
          </cell>
          <cell r="AA618">
            <v>698920</v>
          </cell>
          <cell r="AB618">
            <v>0</v>
          </cell>
          <cell r="AC618">
            <v>698920</v>
          </cell>
          <cell r="AD618">
            <v>3580400</v>
          </cell>
          <cell r="AE618">
            <v>0</v>
          </cell>
          <cell r="AF618">
            <v>3580400</v>
          </cell>
          <cell r="AG618">
            <v>0</v>
          </cell>
          <cell r="AH618">
            <v>0</v>
          </cell>
          <cell r="AI618">
            <v>0</v>
          </cell>
          <cell r="AJ618">
            <v>0</v>
          </cell>
          <cell r="AK618">
            <v>0</v>
          </cell>
          <cell r="AL618">
            <v>0</v>
          </cell>
          <cell r="AM618">
            <v>14821520</v>
          </cell>
          <cell r="AN618">
            <v>0</v>
          </cell>
        </row>
        <row r="619">
          <cell r="B619" t="str">
            <v>od40</v>
          </cell>
          <cell r="C619" t="str">
            <v>-</v>
          </cell>
          <cell r="D619" t="str">
            <v>Biaya PBB, BPHTB,Perijinan</v>
          </cell>
          <cell r="E619">
            <v>0</v>
          </cell>
          <cell r="F619">
            <v>0</v>
          </cell>
          <cell r="G619">
            <v>0</v>
          </cell>
          <cell r="H619">
            <v>0</v>
          </cell>
          <cell r="I619">
            <v>0</v>
          </cell>
          <cell r="J619">
            <v>0</v>
          </cell>
          <cell r="K619">
            <v>0</v>
          </cell>
          <cell r="L619">
            <v>0</v>
          </cell>
          <cell r="M619">
            <v>0</v>
          </cell>
          <cell r="N619">
            <v>0</v>
          </cell>
          <cell r="O619">
            <v>150000</v>
          </cell>
          <cell r="P619">
            <v>0</v>
          </cell>
          <cell r="Q619">
            <v>150000</v>
          </cell>
          <cell r="R619">
            <v>35000</v>
          </cell>
          <cell r="S619">
            <v>0</v>
          </cell>
          <cell r="T619">
            <v>35000</v>
          </cell>
          <cell r="U619">
            <v>740000</v>
          </cell>
          <cell r="V619">
            <v>0</v>
          </cell>
          <cell r="W619">
            <v>740000</v>
          </cell>
          <cell r="X619">
            <v>0</v>
          </cell>
          <cell r="Y619">
            <v>0</v>
          </cell>
          <cell r="Z619">
            <v>0</v>
          </cell>
          <cell r="AA619">
            <v>0</v>
          </cell>
          <cell r="AB619">
            <v>0</v>
          </cell>
          <cell r="AC619">
            <v>0</v>
          </cell>
          <cell r="AD619">
            <v>1633300</v>
          </cell>
          <cell r="AE619">
            <v>0</v>
          </cell>
          <cell r="AF619">
            <v>1633300</v>
          </cell>
          <cell r="AG619">
            <v>0</v>
          </cell>
          <cell r="AH619">
            <v>0</v>
          </cell>
          <cell r="AI619">
            <v>0</v>
          </cell>
          <cell r="AJ619">
            <v>0</v>
          </cell>
          <cell r="AK619">
            <v>0</v>
          </cell>
          <cell r="AL619">
            <v>0</v>
          </cell>
          <cell r="AM619">
            <v>2558300</v>
          </cell>
          <cell r="AN619">
            <v>0</v>
          </cell>
        </row>
        <row r="620">
          <cell r="B620" t="str">
            <v>od41</v>
          </cell>
          <cell r="C620" t="str">
            <v>-</v>
          </cell>
          <cell r="D620" t="str">
            <v>Biaya Perjalanan Dinas</v>
          </cell>
          <cell r="E620">
            <v>0</v>
          </cell>
          <cell r="F620">
            <v>0</v>
          </cell>
          <cell r="G620">
            <v>0</v>
          </cell>
          <cell r="H620">
            <v>0</v>
          </cell>
          <cell r="I620">
            <v>1279500</v>
          </cell>
          <cell r="J620">
            <v>0</v>
          </cell>
          <cell r="K620">
            <v>1279500</v>
          </cell>
          <cell r="L620">
            <v>0</v>
          </cell>
          <cell r="M620">
            <v>0</v>
          </cell>
          <cell r="N620">
            <v>0</v>
          </cell>
          <cell r="O620">
            <v>890199</v>
          </cell>
          <cell r="P620">
            <v>0</v>
          </cell>
          <cell r="Q620">
            <v>890199</v>
          </cell>
          <cell r="R620">
            <v>28956400</v>
          </cell>
          <cell r="S620">
            <v>0</v>
          </cell>
          <cell r="T620">
            <v>28956400</v>
          </cell>
          <cell r="U620">
            <v>1041500</v>
          </cell>
          <cell r="V620">
            <v>0</v>
          </cell>
          <cell r="W620">
            <v>1041500</v>
          </cell>
          <cell r="X620">
            <v>14900497</v>
          </cell>
          <cell r="Y620">
            <v>0</v>
          </cell>
          <cell r="Z620">
            <v>14900497</v>
          </cell>
          <cell r="AA620">
            <v>4214500</v>
          </cell>
          <cell r="AB620">
            <v>0</v>
          </cell>
          <cell r="AC620">
            <v>4214500</v>
          </cell>
          <cell r="AD620">
            <v>248000</v>
          </cell>
          <cell r="AE620">
            <v>0</v>
          </cell>
          <cell r="AF620">
            <v>248000</v>
          </cell>
          <cell r="AG620">
            <v>1222750</v>
          </cell>
          <cell r="AH620">
            <v>0</v>
          </cell>
          <cell r="AI620">
            <v>1222750</v>
          </cell>
          <cell r="AJ620">
            <v>2021000</v>
          </cell>
          <cell r="AK620">
            <v>0</v>
          </cell>
          <cell r="AL620">
            <v>2021000</v>
          </cell>
          <cell r="AM620">
            <v>54774346</v>
          </cell>
          <cell r="AN620">
            <v>0</v>
          </cell>
        </row>
        <row r="621">
          <cell r="B621" t="str">
            <v>od42</v>
          </cell>
          <cell r="C621" t="str">
            <v>-</v>
          </cell>
          <cell r="D621" t="str">
            <v>Biaya Pengiriman Pabrik</v>
          </cell>
          <cell r="E621">
            <v>0</v>
          </cell>
          <cell r="F621">
            <v>0</v>
          </cell>
          <cell r="G621">
            <v>0</v>
          </cell>
          <cell r="H621">
            <v>0</v>
          </cell>
          <cell r="I621">
            <v>723514123</v>
          </cell>
          <cell r="J621">
            <v>0</v>
          </cell>
          <cell r="K621">
            <v>723514123</v>
          </cell>
          <cell r="L621">
            <v>270000</v>
          </cell>
          <cell r="M621">
            <v>0</v>
          </cell>
          <cell r="N621">
            <v>270000</v>
          </cell>
          <cell r="O621">
            <v>415960</v>
          </cell>
          <cell r="P621">
            <v>0</v>
          </cell>
          <cell r="Q621">
            <v>415960</v>
          </cell>
          <cell r="R621">
            <v>5000</v>
          </cell>
          <cell r="S621">
            <v>0</v>
          </cell>
          <cell r="T621">
            <v>5000</v>
          </cell>
          <cell r="U621">
            <v>56000</v>
          </cell>
          <cell r="V621">
            <v>0</v>
          </cell>
          <cell r="W621">
            <v>56000</v>
          </cell>
          <cell r="X621">
            <v>377000</v>
          </cell>
          <cell r="Y621">
            <v>0</v>
          </cell>
          <cell r="Z621">
            <v>377000</v>
          </cell>
          <cell r="AA621">
            <v>0</v>
          </cell>
          <cell r="AB621">
            <v>0</v>
          </cell>
          <cell r="AC621">
            <v>0</v>
          </cell>
          <cell r="AD621">
            <v>401075</v>
          </cell>
          <cell r="AE621">
            <v>0</v>
          </cell>
          <cell r="AF621">
            <v>401075</v>
          </cell>
          <cell r="AG621">
            <v>0</v>
          </cell>
          <cell r="AH621">
            <v>0</v>
          </cell>
          <cell r="AI621">
            <v>0</v>
          </cell>
          <cell r="AJ621">
            <v>0</v>
          </cell>
          <cell r="AK621">
            <v>0</v>
          </cell>
          <cell r="AL621">
            <v>0</v>
          </cell>
          <cell r="AM621">
            <v>725039158</v>
          </cell>
          <cell r="AN621">
            <v>0</v>
          </cell>
        </row>
        <row r="622">
          <cell r="B622" t="str">
            <v>od43</v>
          </cell>
          <cell r="C622" t="str">
            <v>-</v>
          </cell>
          <cell r="D622" t="str">
            <v>Biaya Pengiriman Antar Depo</v>
          </cell>
          <cell r="E622">
            <v>0</v>
          </cell>
          <cell r="F622">
            <v>0</v>
          </cell>
          <cell r="G622">
            <v>0</v>
          </cell>
          <cell r="H622">
            <v>0</v>
          </cell>
          <cell r="I622">
            <v>928240</v>
          </cell>
          <cell r="J622">
            <v>0</v>
          </cell>
          <cell r="K622">
            <v>928240</v>
          </cell>
          <cell r="L622">
            <v>12639001</v>
          </cell>
          <cell r="M622">
            <v>0</v>
          </cell>
          <cell r="N622">
            <v>12639001</v>
          </cell>
          <cell r="O622">
            <v>441140</v>
          </cell>
          <cell r="P622">
            <v>0</v>
          </cell>
          <cell r="Q622">
            <v>441140</v>
          </cell>
          <cell r="R622">
            <v>3374500</v>
          </cell>
          <cell r="S622">
            <v>0</v>
          </cell>
          <cell r="T622">
            <v>3374500</v>
          </cell>
          <cell r="U622">
            <v>16446940</v>
          </cell>
          <cell r="V622">
            <v>0</v>
          </cell>
          <cell r="W622">
            <v>16446940</v>
          </cell>
          <cell r="X622">
            <v>15839418</v>
          </cell>
          <cell r="Y622">
            <v>0</v>
          </cell>
          <cell r="Z622">
            <v>15839418</v>
          </cell>
          <cell r="AA622">
            <v>1032104423</v>
          </cell>
          <cell r="AB622">
            <v>0</v>
          </cell>
          <cell r="AC622">
            <v>1032104423</v>
          </cell>
          <cell r="AD622">
            <v>0</v>
          </cell>
          <cell r="AE622">
            <v>0</v>
          </cell>
          <cell r="AF622">
            <v>0</v>
          </cell>
          <cell r="AG622">
            <v>0</v>
          </cell>
          <cell r="AH622">
            <v>0</v>
          </cell>
          <cell r="AI622">
            <v>0</v>
          </cell>
          <cell r="AJ622">
            <v>0</v>
          </cell>
          <cell r="AK622">
            <v>0</v>
          </cell>
          <cell r="AL622">
            <v>0</v>
          </cell>
          <cell r="AM622">
            <v>1081773662</v>
          </cell>
          <cell r="AN622">
            <v>0</v>
          </cell>
        </row>
        <row r="623">
          <cell r="B623" t="str">
            <v>od44</v>
          </cell>
          <cell r="C623" t="str">
            <v>-</v>
          </cell>
          <cell r="D623" t="str">
            <v>Biaya Administrasi Bank</v>
          </cell>
          <cell r="E623">
            <v>0</v>
          </cell>
          <cell r="F623">
            <v>0</v>
          </cell>
          <cell r="G623">
            <v>0</v>
          </cell>
          <cell r="H623">
            <v>0</v>
          </cell>
          <cell r="I623">
            <v>0</v>
          </cell>
          <cell r="J623">
            <v>0</v>
          </cell>
          <cell r="K623">
            <v>0</v>
          </cell>
          <cell r="L623">
            <v>0</v>
          </cell>
          <cell r="M623">
            <v>0</v>
          </cell>
          <cell r="N623">
            <v>0</v>
          </cell>
          <cell r="O623">
            <v>386000</v>
          </cell>
          <cell r="P623">
            <v>0</v>
          </cell>
          <cell r="Q623">
            <v>386000</v>
          </cell>
          <cell r="R623">
            <v>1777292</v>
          </cell>
          <cell r="S623">
            <v>0</v>
          </cell>
          <cell r="T623">
            <v>1777292</v>
          </cell>
          <cell r="U623">
            <v>40000</v>
          </cell>
          <cell r="V623">
            <v>0</v>
          </cell>
          <cell r="W623">
            <v>40000</v>
          </cell>
          <cell r="X623">
            <v>0</v>
          </cell>
          <cell r="Y623">
            <v>0</v>
          </cell>
          <cell r="Z623">
            <v>0</v>
          </cell>
          <cell r="AA623">
            <v>0</v>
          </cell>
          <cell r="AB623">
            <v>0</v>
          </cell>
          <cell r="AC623">
            <v>0</v>
          </cell>
          <cell r="AD623">
            <v>25042400</v>
          </cell>
          <cell r="AE623">
            <v>0</v>
          </cell>
          <cell r="AF623">
            <v>25042400</v>
          </cell>
          <cell r="AG623">
            <v>0</v>
          </cell>
          <cell r="AH623">
            <v>0</v>
          </cell>
          <cell r="AI623">
            <v>0</v>
          </cell>
          <cell r="AJ623">
            <v>0</v>
          </cell>
          <cell r="AK623">
            <v>0</v>
          </cell>
          <cell r="AL623">
            <v>0</v>
          </cell>
          <cell r="AM623">
            <v>27245692</v>
          </cell>
          <cell r="AN623">
            <v>0</v>
          </cell>
        </row>
        <row r="624">
          <cell r="B624" t="str">
            <v>od45</v>
          </cell>
          <cell r="C624" t="str">
            <v>-</v>
          </cell>
          <cell r="D624" t="str">
            <v>Biaya Kuli</v>
          </cell>
          <cell r="E624">
            <v>0</v>
          </cell>
          <cell r="F624">
            <v>0</v>
          </cell>
          <cell r="G624">
            <v>0</v>
          </cell>
          <cell r="H624">
            <v>0</v>
          </cell>
          <cell r="I624">
            <v>149134639</v>
          </cell>
          <cell r="J624">
            <v>0</v>
          </cell>
          <cell r="K624">
            <v>149134639</v>
          </cell>
          <cell r="L624">
            <v>593359135</v>
          </cell>
          <cell r="M624">
            <v>0</v>
          </cell>
          <cell r="N624">
            <v>593359135</v>
          </cell>
          <cell r="O624">
            <v>208244856</v>
          </cell>
          <cell r="P624">
            <v>0</v>
          </cell>
          <cell r="Q624">
            <v>208244856</v>
          </cell>
          <cell r="R624">
            <v>193748120</v>
          </cell>
          <cell r="S624">
            <v>0</v>
          </cell>
          <cell r="T624">
            <v>193748120</v>
          </cell>
          <cell r="U624">
            <v>585270520</v>
          </cell>
          <cell r="V624">
            <v>0</v>
          </cell>
          <cell r="W624">
            <v>585270520</v>
          </cell>
          <cell r="X624">
            <v>280091860</v>
          </cell>
          <cell r="Y624">
            <v>0</v>
          </cell>
          <cell r="Z624">
            <v>280091860</v>
          </cell>
          <cell r="AA624">
            <v>78931774.400000006</v>
          </cell>
          <cell r="AB624">
            <v>0</v>
          </cell>
          <cell r="AC624">
            <v>78931774.400000006</v>
          </cell>
          <cell r="AD624">
            <v>39789600</v>
          </cell>
          <cell r="AE624">
            <v>0</v>
          </cell>
          <cell r="AF624">
            <v>39789600</v>
          </cell>
          <cell r="AG624">
            <v>12762800</v>
          </cell>
          <cell r="AH624">
            <v>0</v>
          </cell>
          <cell r="AI624">
            <v>12762800</v>
          </cell>
          <cell r="AJ624">
            <v>737400</v>
          </cell>
          <cell r="AK624">
            <v>0</v>
          </cell>
          <cell r="AL624">
            <v>737400</v>
          </cell>
          <cell r="AM624">
            <v>2142070704.4000001</v>
          </cell>
          <cell r="AN624">
            <v>0</v>
          </cell>
        </row>
        <row r="625">
          <cell r="B625" t="str">
            <v>od46</v>
          </cell>
          <cell r="C625" t="str">
            <v>-</v>
          </cell>
          <cell r="D625" t="str">
            <v>Biaya Bongkar Muat &amp; Keamanan</v>
          </cell>
          <cell r="E625">
            <v>0</v>
          </cell>
          <cell r="F625">
            <v>0</v>
          </cell>
          <cell r="G625">
            <v>0</v>
          </cell>
          <cell r="H625">
            <v>0</v>
          </cell>
          <cell r="I625">
            <v>4024500</v>
          </cell>
          <cell r="J625">
            <v>0</v>
          </cell>
          <cell r="K625">
            <v>4024500</v>
          </cell>
          <cell r="L625">
            <v>42255000</v>
          </cell>
          <cell r="M625">
            <v>0</v>
          </cell>
          <cell r="N625">
            <v>42255000</v>
          </cell>
          <cell r="O625">
            <v>3141000</v>
          </cell>
          <cell r="P625">
            <v>0</v>
          </cell>
          <cell r="Q625">
            <v>3141000</v>
          </cell>
          <cell r="R625">
            <v>32427850</v>
          </cell>
          <cell r="S625">
            <v>0</v>
          </cell>
          <cell r="T625">
            <v>32427850</v>
          </cell>
          <cell r="U625">
            <v>88375450</v>
          </cell>
          <cell r="V625">
            <v>0</v>
          </cell>
          <cell r="W625">
            <v>88375450</v>
          </cell>
          <cell r="X625">
            <v>27305400</v>
          </cell>
          <cell r="Y625">
            <v>0</v>
          </cell>
          <cell r="Z625">
            <v>27305400</v>
          </cell>
          <cell r="AA625">
            <v>27835180</v>
          </cell>
          <cell r="AB625">
            <v>0</v>
          </cell>
          <cell r="AC625">
            <v>27835180</v>
          </cell>
          <cell r="AD625">
            <v>1912500</v>
          </cell>
          <cell r="AE625">
            <v>0</v>
          </cell>
          <cell r="AF625">
            <v>1912500</v>
          </cell>
          <cell r="AG625">
            <v>13466100</v>
          </cell>
          <cell r="AH625">
            <v>0</v>
          </cell>
          <cell r="AI625">
            <v>13466100</v>
          </cell>
          <cell r="AJ625">
            <v>18750000</v>
          </cell>
          <cell r="AK625">
            <v>0</v>
          </cell>
          <cell r="AL625">
            <v>18750000</v>
          </cell>
          <cell r="AM625">
            <v>259492980</v>
          </cell>
          <cell r="AN625">
            <v>0</v>
          </cell>
        </row>
        <row r="626">
          <cell r="B626" t="str">
            <v>od47</v>
          </cell>
          <cell r="C626" t="str">
            <v>-</v>
          </cell>
          <cell r="D626" t="str">
            <v>Biaya Lain-lain</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row>
        <row r="627">
          <cell r="B627" t="str">
            <v>oid1</v>
          </cell>
          <cell r="C627" t="str">
            <v>-</v>
          </cell>
          <cell r="D627" t="str">
            <v>Gaji dan Upah</v>
          </cell>
          <cell r="E627">
            <v>0</v>
          </cell>
          <cell r="F627">
            <v>0</v>
          </cell>
          <cell r="G627">
            <v>0</v>
          </cell>
          <cell r="H627">
            <v>0</v>
          </cell>
          <cell r="I627">
            <v>832656018</v>
          </cell>
          <cell r="J627">
            <v>0</v>
          </cell>
          <cell r="K627">
            <v>832656018</v>
          </cell>
          <cell r="L627">
            <v>1231646334.4200001</v>
          </cell>
          <cell r="M627">
            <v>0</v>
          </cell>
          <cell r="N627">
            <v>1231646334.4200001</v>
          </cell>
          <cell r="O627">
            <v>643493919</v>
          </cell>
          <cell r="P627">
            <v>0</v>
          </cell>
          <cell r="Q627">
            <v>643493919</v>
          </cell>
          <cell r="R627">
            <v>1528364127</v>
          </cell>
          <cell r="S627">
            <v>0</v>
          </cell>
          <cell r="T627">
            <v>1528364127</v>
          </cell>
          <cell r="U627">
            <v>1377742820</v>
          </cell>
          <cell r="V627">
            <v>0</v>
          </cell>
          <cell r="W627">
            <v>1377742820</v>
          </cell>
          <cell r="X627">
            <v>1516893733.7692308</v>
          </cell>
          <cell r="Y627">
            <v>0</v>
          </cell>
          <cell r="Z627">
            <v>1516893733.7692308</v>
          </cell>
          <cell r="AA627">
            <v>1092779155</v>
          </cell>
          <cell r="AB627">
            <v>0</v>
          </cell>
          <cell r="AC627">
            <v>1092779155</v>
          </cell>
          <cell r="AD627">
            <v>180245342</v>
          </cell>
          <cell r="AE627">
            <v>0</v>
          </cell>
          <cell r="AF627">
            <v>180245342</v>
          </cell>
          <cell r="AG627">
            <v>731835753.5</v>
          </cell>
          <cell r="AH627">
            <v>0</v>
          </cell>
          <cell r="AI627">
            <v>731835753.5</v>
          </cell>
          <cell r="AJ627">
            <v>390218200</v>
          </cell>
          <cell r="AK627">
            <v>0</v>
          </cell>
          <cell r="AL627">
            <v>390218200</v>
          </cell>
          <cell r="AM627">
            <v>9525875402.6892319</v>
          </cell>
          <cell r="AN627">
            <v>0</v>
          </cell>
        </row>
        <row r="628">
          <cell r="B628" t="str">
            <v>oid2</v>
          </cell>
          <cell r="C628" t="str">
            <v>-</v>
          </cell>
          <cell r="D628" t="str">
            <v>Uang Makan</v>
          </cell>
          <cell r="E628">
            <v>0</v>
          </cell>
          <cell r="F628">
            <v>0</v>
          </cell>
          <cell r="G628">
            <v>0</v>
          </cell>
          <cell r="H628">
            <v>0</v>
          </cell>
          <cell r="I628">
            <v>15000</v>
          </cell>
          <cell r="J628">
            <v>0</v>
          </cell>
          <cell r="K628">
            <v>15000</v>
          </cell>
          <cell r="L628">
            <v>1343000</v>
          </cell>
          <cell r="M628">
            <v>0</v>
          </cell>
          <cell r="N628">
            <v>1343000</v>
          </cell>
          <cell r="O628">
            <v>365000</v>
          </cell>
          <cell r="P628">
            <v>0</v>
          </cell>
          <cell r="Q628">
            <v>365000</v>
          </cell>
          <cell r="R628">
            <v>2928000</v>
          </cell>
          <cell r="S628">
            <v>0</v>
          </cell>
          <cell r="T628">
            <v>2928000</v>
          </cell>
          <cell r="U628">
            <v>990000</v>
          </cell>
          <cell r="V628">
            <v>0</v>
          </cell>
          <cell r="W628">
            <v>990000</v>
          </cell>
          <cell r="X628">
            <v>6000</v>
          </cell>
          <cell r="Y628">
            <v>0</v>
          </cell>
          <cell r="Z628">
            <v>6000</v>
          </cell>
          <cell r="AA628">
            <v>5693850</v>
          </cell>
          <cell r="AB628">
            <v>0</v>
          </cell>
          <cell r="AC628">
            <v>5693850</v>
          </cell>
          <cell r="AD628">
            <v>36313900</v>
          </cell>
          <cell r="AE628">
            <v>0</v>
          </cell>
          <cell r="AF628">
            <v>36313900</v>
          </cell>
          <cell r="AG628">
            <v>17998800</v>
          </cell>
          <cell r="AH628">
            <v>0</v>
          </cell>
          <cell r="AI628">
            <v>17998800</v>
          </cell>
          <cell r="AJ628">
            <v>5460808</v>
          </cell>
          <cell r="AK628">
            <v>0</v>
          </cell>
          <cell r="AL628">
            <v>5460808</v>
          </cell>
          <cell r="AM628">
            <v>71114358</v>
          </cell>
          <cell r="AN628">
            <v>0</v>
          </cell>
        </row>
        <row r="629">
          <cell r="B629" t="str">
            <v>oid3</v>
          </cell>
          <cell r="C629" t="str">
            <v>-</v>
          </cell>
          <cell r="D629" t="str">
            <v>Lembur</v>
          </cell>
          <cell r="E629">
            <v>0</v>
          </cell>
          <cell r="F629">
            <v>0</v>
          </cell>
          <cell r="G629">
            <v>0</v>
          </cell>
          <cell r="H629">
            <v>0</v>
          </cell>
          <cell r="I629">
            <v>160000</v>
          </cell>
          <cell r="J629">
            <v>0</v>
          </cell>
          <cell r="K629">
            <v>160000</v>
          </cell>
          <cell r="L629">
            <v>0</v>
          </cell>
          <cell r="M629">
            <v>0</v>
          </cell>
          <cell r="N629">
            <v>0</v>
          </cell>
          <cell r="O629">
            <v>4398500</v>
          </cell>
          <cell r="P629">
            <v>0</v>
          </cell>
          <cell r="Q629">
            <v>4398500</v>
          </cell>
          <cell r="R629">
            <v>2322867</v>
          </cell>
          <cell r="S629">
            <v>0</v>
          </cell>
          <cell r="T629">
            <v>2322867</v>
          </cell>
          <cell r="U629">
            <v>2090557</v>
          </cell>
          <cell r="V629">
            <v>0</v>
          </cell>
          <cell r="W629">
            <v>2090557</v>
          </cell>
          <cell r="X629">
            <v>72000</v>
          </cell>
          <cell r="Y629">
            <v>0</v>
          </cell>
          <cell r="Z629">
            <v>72000</v>
          </cell>
          <cell r="AA629">
            <v>7572902</v>
          </cell>
          <cell r="AB629">
            <v>0</v>
          </cell>
          <cell r="AC629">
            <v>7572902</v>
          </cell>
          <cell r="AD629">
            <v>-1061000</v>
          </cell>
          <cell r="AE629">
            <v>0</v>
          </cell>
          <cell r="AF629">
            <v>-1061000</v>
          </cell>
          <cell r="AG629">
            <v>0</v>
          </cell>
          <cell r="AH629">
            <v>0</v>
          </cell>
          <cell r="AI629">
            <v>0</v>
          </cell>
          <cell r="AJ629">
            <v>0</v>
          </cell>
          <cell r="AK629">
            <v>0</v>
          </cell>
          <cell r="AL629">
            <v>0</v>
          </cell>
          <cell r="AM629">
            <v>15555826</v>
          </cell>
          <cell r="AN629">
            <v>0</v>
          </cell>
        </row>
        <row r="630">
          <cell r="B630" t="str">
            <v>oid4</v>
          </cell>
          <cell r="C630" t="str">
            <v>-</v>
          </cell>
          <cell r="D630" t="str">
            <v>Pengobatan</v>
          </cell>
          <cell r="E630">
            <v>0</v>
          </cell>
          <cell r="F630">
            <v>0</v>
          </cell>
          <cell r="G630">
            <v>0</v>
          </cell>
          <cell r="H630">
            <v>0</v>
          </cell>
          <cell r="I630">
            <v>-118500</v>
          </cell>
          <cell r="J630">
            <v>0</v>
          </cell>
          <cell r="K630">
            <v>-118500</v>
          </cell>
          <cell r="L630">
            <v>19634110</v>
          </cell>
          <cell r="M630">
            <v>0</v>
          </cell>
          <cell r="N630">
            <v>19634110</v>
          </cell>
          <cell r="O630">
            <v>15217500</v>
          </cell>
          <cell r="P630">
            <v>0</v>
          </cell>
          <cell r="Q630">
            <v>15217500</v>
          </cell>
          <cell r="R630">
            <v>28728947</v>
          </cell>
          <cell r="S630">
            <v>0</v>
          </cell>
          <cell r="T630">
            <v>28728947</v>
          </cell>
          <cell r="U630">
            <v>37132295</v>
          </cell>
          <cell r="V630">
            <v>0</v>
          </cell>
          <cell r="W630">
            <v>37132295</v>
          </cell>
          <cell r="X630">
            <v>33206917</v>
          </cell>
          <cell r="Y630">
            <v>0</v>
          </cell>
          <cell r="Z630">
            <v>33206917</v>
          </cell>
          <cell r="AA630">
            <v>11947870</v>
          </cell>
          <cell r="AB630">
            <v>0</v>
          </cell>
          <cell r="AC630">
            <v>11947870</v>
          </cell>
          <cell r="AD630">
            <v>20511850</v>
          </cell>
          <cell r="AE630">
            <v>0</v>
          </cell>
          <cell r="AF630">
            <v>20511850</v>
          </cell>
          <cell r="AG630">
            <v>34715428.780000001</v>
          </cell>
          <cell r="AH630">
            <v>0</v>
          </cell>
          <cell r="AI630">
            <v>34715428.780000001</v>
          </cell>
          <cell r="AJ630">
            <v>8739080</v>
          </cell>
          <cell r="AK630">
            <v>0</v>
          </cell>
          <cell r="AL630">
            <v>8739080</v>
          </cell>
          <cell r="AM630">
            <v>209715497.78</v>
          </cell>
          <cell r="AN630">
            <v>0</v>
          </cell>
        </row>
        <row r="631">
          <cell r="B631" t="str">
            <v>oid5</v>
          </cell>
          <cell r="C631" t="str">
            <v>-</v>
          </cell>
          <cell r="D631" t="str">
            <v>THR dan Bonus</v>
          </cell>
          <cell r="E631">
            <v>0</v>
          </cell>
          <cell r="F631">
            <v>0</v>
          </cell>
          <cell r="G631">
            <v>0</v>
          </cell>
          <cell r="H631">
            <v>0</v>
          </cell>
          <cell r="I631">
            <v>68750000</v>
          </cell>
          <cell r="J631">
            <v>0</v>
          </cell>
          <cell r="K631">
            <v>68750000</v>
          </cell>
          <cell r="L631">
            <v>43557442</v>
          </cell>
          <cell r="M631">
            <v>0</v>
          </cell>
          <cell r="N631">
            <v>43557442</v>
          </cell>
          <cell r="O631">
            <v>77456239</v>
          </cell>
          <cell r="P631">
            <v>0</v>
          </cell>
          <cell r="Q631">
            <v>77456239</v>
          </cell>
          <cell r="R631">
            <v>159791511</v>
          </cell>
          <cell r="S631">
            <v>0</v>
          </cell>
          <cell r="T631">
            <v>159791511</v>
          </cell>
          <cell r="U631">
            <v>197120627</v>
          </cell>
          <cell r="V631">
            <v>0</v>
          </cell>
          <cell r="W631">
            <v>197120627</v>
          </cell>
          <cell r="X631">
            <v>112054200.46000004</v>
          </cell>
          <cell r="Y631">
            <v>0</v>
          </cell>
          <cell r="Z631">
            <v>112054200.46000004</v>
          </cell>
          <cell r="AA631">
            <v>94317966.699615419</v>
          </cell>
          <cell r="AB631">
            <v>0</v>
          </cell>
          <cell r="AC631">
            <v>94317966.699615419</v>
          </cell>
          <cell r="AD631">
            <v>59057975</v>
          </cell>
          <cell r="AE631">
            <v>0</v>
          </cell>
          <cell r="AF631">
            <v>59057975</v>
          </cell>
          <cell r="AG631">
            <v>46936656.210000001</v>
          </cell>
          <cell r="AH631">
            <v>0</v>
          </cell>
          <cell r="AI631">
            <v>46936656.210000001</v>
          </cell>
          <cell r="AJ631">
            <v>24979062</v>
          </cell>
          <cell r="AK631">
            <v>0</v>
          </cell>
          <cell r="AL631">
            <v>24979062</v>
          </cell>
          <cell r="AM631">
            <v>884021679.36961544</v>
          </cell>
          <cell r="AN631">
            <v>0</v>
          </cell>
        </row>
        <row r="632">
          <cell r="B632" t="str">
            <v>oid6</v>
          </cell>
          <cell r="C632" t="str">
            <v>-</v>
          </cell>
          <cell r="D632" t="str">
            <v>Insentif</v>
          </cell>
          <cell r="E632">
            <v>0</v>
          </cell>
          <cell r="F632">
            <v>0</v>
          </cell>
          <cell r="G632">
            <v>0</v>
          </cell>
          <cell r="H632">
            <v>0</v>
          </cell>
          <cell r="I632">
            <v>130248927</v>
          </cell>
          <cell r="J632">
            <v>0</v>
          </cell>
          <cell r="K632">
            <v>130248927</v>
          </cell>
          <cell r="L632">
            <v>103224121</v>
          </cell>
          <cell r="M632">
            <v>0</v>
          </cell>
          <cell r="N632">
            <v>103224121</v>
          </cell>
          <cell r="O632">
            <v>92664436</v>
          </cell>
          <cell r="P632">
            <v>0</v>
          </cell>
          <cell r="Q632">
            <v>92664436</v>
          </cell>
          <cell r="R632">
            <v>255655636</v>
          </cell>
          <cell r="S632">
            <v>0</v>
          </cell>
          <cell r="T632">
            <v>255655636</v>
          </cell>
          <cell r="U632">
            <v>213851507</v>
          </cell>
          <cell r="V632">
            <v>0</v>
          </cell>
          <cell r="W632">
            <v>213851507</v>
          </cell>
          <cell r="X632">
            <v>134980505</v>
          </cell>
          <cell r="Y632">
            <v>0</v>
          </cell>
          <cell r="Z632">
            <v>134980505</v>
          </cell>
          <cell r="AA632">
            <v>220997308</v>
          </cell>
          <cell r="AB632">
            <v>0</v>
          </cell>
          <cell r="AC632">
            <v>220997308</v>
          </cell>
          <cell r="AD632">
            <v>132782489</v>
          </cell>
          <cell r="AE632">
            <v>0</v>
          </cell>
          <cell r="AF632">
            <v>132782489</v>
          </cell>
          <cell r="AG632">
            <v>45998537.78001</v>
          </cell>
          <cell r="AH632">
            <v>0</v>
          </cell>
          <cell r="AI632">
            <v>45998537.78001</v>
          </cell>
          <cell r="AJ632">
            <v>8574733</v>
          </cell>
          <cell r="AK632">
            <v>0</v>
          </cell>
          <cell r="AL632">
            <v>8574733</v>
          </cell>
          <cell r="AM632">
            <v>1338978199.78001</v>
          </cell>
          <cell r="AN632">
            <v>0</v>
          </cell>
        </row>
        <row r="633">
          <cell r="B633" t="str">
            <v>oid7</v>
          </cell>
          <cell r="C633" t="str">
            <v>-</v>
          </cell>
          <cell r="D633" t="str">
            <v>Jamsostek (0,54 %)</v>
          </cell>
          <cell r="E633">
            <v>0</v>
          </cell>
          <cell r="F633">
            <v>0</v>
          </cell>
          <cell r="G633">
            <v>0</v>
          </cell>
          <cell r="H633">
            <v>0</v>
          </cell>
          <cell r="I633">
            <v>1104976.54</v>
          </cell>
          <cell r="J633">
            <v>0</v>
          </cell>
          <cell r="K633">
            <v>1104976.54</v>
          </cell>
          <cell r="L633">
            <v>2646326.9900000002</v>
          </cell>
          <cell r="M633">
            <v>0</v>
          </cell>
          <cell r="N633">
            <v>2646326.9899999998</v>
          </cell>
          <cell r="O633">
            <v>1817997.99</v>
          </cell>
          <cell r="P633">
            <v>0</v>
          </cell>
          <cell r="Q633">
            <v>1817997.99</v>
          </cell>
          <cell r="R633">
            <v>3300446</v>
          </cell>
          <cell r="S633">
            <v>0</v>
          </cell>
          <cell r="T633">
            <v>3300446</v>
          </cell>
          <cell r="U633">
            <v>3533612</v>
          </cell>
          <cell r="V633">
            <v>0</v>
          </cell>
          <cell r="W633">
            <v>3533612</v>
          </cell>
          <cell r="X633">
            <v>9335562</v>
          </cell>
          <cell r="Y633">
            <v>0</v>
          </cell>
          <cell r="Z633">
            <v>9335562</v>
          </cell>
          <cell r="AA633">
            <v>288800</v>
          </cell>
          <cell r="AB633">
            <v>0</v>
          </cell>
          <cell r="AC633">
            <v>288800</v>
          </cell>
          <cell r="AD633">
            <v>6661236.4000000004</v>
          </cell>
          <cell r="AE633">
            <v>0</v>
          </cell>
          <cell r="AF633">
            <v>6661236.4000000004</v>
          </cell>
          <cell r="AG633">
            <v>482388.50499999995</v>
          </cell>
          <cell r="AH633">
            <v>0</v>
          </cell>
          <cell r="AI633">
            <v>482388.50499999995</v>
          </cell>
          <cell r="AJ633">
            <v>185156.1</v>
          </cell>
          <cell r="AK633">
            <v>0</v>
          </cell>
          <cell r="AL633">
            <v>185156.1</v>
          </cell>
          <cell r="AM633">
            <v>29356502.524999999</v>
          </cell>
          <cell r="AN633">
            <v>0</v>
          </cell>
        </row>
        <row r="634">
          <cell r="B634" t="str">
            <v>oid8</v>
          </cell>
          <cell r="C634" t="str">
            <v>-</v>
          </cell>
          <cell r="D634" t="str">
            <v>Jamsostek (3,7 %)</v>
          </cell>
          <cell r="E634">
            <v>0</v>
          </cell>
          <cell r="F634">
            <v>0</v>
          </cell>
          <cell r="G634">
            <v>0</v>
          </cell>
          <cell r="H634">
            <v>0</v>
          </cell>
          <cell r="I634">
            <v>7989901.7000000002</v>
          </cell>
          <cell r="J634">
            <v>0</v>
          </cell>
          <cell r="K634">
            <v>7989901.7000000002</v>
          </cell>
          <cell r="L634">
            <v>18255708.859999999</v>
          </cell>
          <cell r="M634">
            <v>0</v>
          </cell>
          <cell r="N634">
            <v>18255708.859999999</v>
          </cell>
          <cell r="O634">
            <v>13511839.98</v>
          </cell>
          <cell r="P634">
            <v>0</v>
          </cell>
          <cell r="Q634">
            <v>13511839.98</v>
          </cell>
          <cell r="R634">
            <v>27998891</v>
          </cell>
          <cell r="S634">
            <v>0</v>
          </cell>
          <cell r="T634">
            <v>27998891</v>
          </cell>
          <cell r="U634">
            <v>22501766</v>
          </cell>
          <cell r="V634">
            <v>0</v>
          </cell>
          <cell r="W634">
            <v>22501766</v>
          </cell>
          <cell r="X634">
            <v>63991455</v>
          </cell>
          <cell r="Y634">
            <v>0</v>
          </cell>
          <cell r="Z634">
            <v>63991455</v>
          </cell>
          <cell r="AA634">
            <v>0</v>
          </cell>
          <cell r="AB634">
            <v>0</v>
          </cell>
          <cell r="AC634">
            <v>0</v>
          </cell>
          <cell r="AD634">
            <v>1053503.6000000001</v>
          </cell>
          <cell r="AE634">
            <v>0</v>
          </cell>
          <cell r="AF634">
            <v>1053503.6000000001</v>
          </cell>
          <cell r="AG634">
            <v>4286996.3249999993</v>
          </cell>
          <cell r="AH634">
            <v>0</v>
          </cell>
          <cell r="AI634">
            <v>4286996.3249999993</v>
          </cell>
          <cell r="AJ634">
            <v>573151.19999999995</v>
          </cell>
          <cell r="AK634">
            <v>0</v>
          </cell>
          <cell r="AL634">
            <v>573151.19999999995</v>
          </cell>
          <cell r="AM634">
            <v>160163213.66499999</v>
          </cell>
          <cell r="AN634">
            <v>0</v>
          </cell>
        </row>
        <row r="635">
          <cell r="B635" t="str">
            <v>oid9</v>
          </cell>
          <cell r="C635" t="str">
            <v>-</v>
          </cell>
          <cell r="D635" t="str">
            <v>Transport</v>
          </cell>
          <cell r="E635">
            <v>0</v>
          </cell>
          <cell r="F635">
            <v>0</v>
          </cell>
          <cell r="G635">
            <v>0</v>
          </cell>
          <cell r="H635">
            <v>0</v>
          </cell>
          <cell r="I635">
            <v>1463500</v>
          </cell>
          <cell r="J635">
            <v>0</v>
          </cell>
          <cell r="K635">
            <v>1463500</v>
          </cell>
          <cell r="L635">
            <v>0</v>
          </cell>
          <cell r="M635">
            <v>0</v>
          </cell>
          <cell r="N635">
            <v>0</v>
          </cell>
          <cell r="O635">
            <v>403250</v>
          </cell>
          <cell r="P635">
            <v>0</v>
          </cell>
          <cell r="Q635">
            <v>403250</v>
          </cell>
          <cell r="R635">
            <v>5845000</v>
          </cell>
          <cell r="S635">
            <v>0</v>
          </cell>
          <cell r="T635">
            <v>5845000</v>
          </cell>
          <cell r="U635">
            <v>6150000</v>
          </cell>
          <cell r="V635">
            <v>0</v>
          </cell>
          <cell r="W635">
            <v>6150000</v>
          </cell>
          <cell r="X635">
            <v>0</v>
          </cell>
          <cell r="Y635">
            <v>0</v>
          </cell>
          <cell r="Z635">
            <v>0</v>
          </cell>
          <cell r="AA635">
            <v>0</v>
          </cell>
          <cell r="AB635">
            <v>0</v>
          </cell>
          <cell r="AC635">
            <v>0</v>
          </cell>
          <cell r="AD635">
            <v>1362647</v>
          </cell>
          <cell r="AE635">
            <v>0</v>
          </cell>
          <cell r="AF635">
            <v>1362647</v>
          </cell>
          <cell r="AG635">
            <v>163500</v>
          </cell>
          <cell r="AH635">
            <v>0</v>
          </cell>
          <cell r="AI635">
            <v>163500</v>
          </cell>
          <cell r="AJ635">
            <v>3706000</v>
          </cell>
          <cell r="AK635">
            <v>0</v>
          </cell>
          <cell r="AL635">
            <v>3706000</v>
          </cell>
          <cell r="AM635">
            <v>19093897</v>
          </cell>
          <cell r="AN635">
            <v>0</v>
          </cell>
        </row>
        <row r="636">
          <cell r="B636" t="str">
            <v>oid10</v>
          </cell>
          <cell r="C636" t="str">
            <v>-</v>
          </cell>
          <cell r="D636" t="str">
            <v>Asuransi Kesehatan</v>
          </cell>
          <cell r="E636">
            <v>0</v>
          </cell>
          <cell r="F636">
            <v>0</v>
          </cell>
          <cell r="G636">
            <v>0</v>
          </cell>
          <cell r="H636">
            <v>0</v>
          </cell>
          <cell r="I636">
            <v>5268148</v>
          </cell>
          <cell r="J636">
            <v>0</v>
          </cell>
          <cell r="K636">
            <v>5268148</v>
          </cell>
          <cell r="L636">
            <v>16120989</v>
          </cell>
          <cell r="M636">
            <v>0</v>
          </cell>
          <cell r="N636">
            <v>16120989</v>
          </cell>
          <cell r="O636">
            <v>478800</v>
          </cell>
          <cell r="P636">
            <v>0</v>
          </cell>
          <cell r="Q636">
            <v>478800</v>
          </cell>
          <cell r="R636">
            <v>84770924</v>
          </cell>
          <cell r="S636">
            <v>0</v>
          </cell>
          <cell r="T636">
            <v>84770924</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106638861</v>
          </cell>
          <cell r="AN636">
            <v>0</v>
          </cell>
        </row>
        <row r="637">
          <cell r="B637" t="str">
            <v>oid11</v>
          </cell>
          <cell r="C637" t="str">
            <v>-</v>
          </cell>
          <cell r="D637" t="str">
            <v>Lain-lain</v>
          </cell>
          <cell r="E637">
            <v>0</v>
          </cell>
          <cell r="F637">
            <v>0</v>
          </cell>
          <cell r="G637">
            <v>0</v>
          </cell>
          <cell r="H637">
            <v>0</v>
          </cell>
          <cell r="I637">
            <v>0</v>
          </cell>
          <cell r="J637">
            <v>0</v>
          </cell>
          <cell r="K637">
            <v>0</v>
          </cell>
          <cell r="L637">
            <v>56211023</v>
          </cell>
          <cell r="M637">
            <v>0</v>
          </cell>
          <cell r="N637">
            <v>56211023</v>
          </cell>
          <cell r="O637">
            <v>52599503</v>
          </cell>
          <cell r="P637">
            <v>0</v>
          </cell>
          <cell r="Q637">
            <v>52599503</v>
          </cell>
          <cell r="R637">
            <v>12911603</v>
          </cell>
          <cell r="S637">
            <v>0</v>
          </cell>
          <cell r="T637">
            <v>12911603</v>
          </cell>
          <cell r="U637">
            <v>12300000</v>
          </cell>
          <cell r="V637">
            <v>0</v>
          </cell>
          <cell r="W637">
            <v>12300000</v>
          </cell>
          <cell r="X637">
            <v>145314</v>
          </cell>
          <cell r="Y637">
            <v>0</v>
          </cell>
          <cell r="Z637">
            <v>145314</v>
          </cell>
          <cell r="AA637">
            <v>0</v>
          </cell>
          <cell r="AB637">
            <v>0</v>
          </cell>
          <cell r="AC637">
            <v>0</v>
          </cell>
          <cell r="AD637">
            <v>564238300.74000001</v>
          </cell>
          <cell r="AE637">
            <v>0</v>
          </cell>
          <cell r="AF637">
            <v>564238300.74000001</v>
          </cell>
          <cell r="AG637">
            <v>8781289</v>
          </cell>
          <cell r="AH637">
            <v>0</v>
          </cell>
          <cell r="AI637">
            <v>8781289</v>
          </cell>
          <cell r="AJ637">
            <v>0</v>
          </cell>
          <cell r="AK637">
            <v>0</v>
          </cell>
          <cell r="AL637">
            <v>0</v>
          </cell>
          <cell r="AM637">
            <v>707187032.74000001</v>
          </cell>
          <cell r="AN637">
            <v>0</v>
          </cell>
        </row>
        <row r="638">
          <cell r="B638" t="str">
            <v>oid12</v>
          </cell>
          <cell r="C638" t="str">
            <v>-</v>
          </cell>
          <cell r="D638" t="str">
            <v>Biaya Bensin</v>
          </cell>
          <cell r="E638">
            <v>0</v>
          </cell>
          <cell r="F638">
            <v>0</v>
          </cell>
          <cell r="G638">
            <v>0</v>
          </cell>
          <cell r="H638">
            <v>0</v>
          </cell>
          <cell r="I638">
            <v>87293100</v>
          </cell>
          <cell r="J638">
            <v>0</v>
          </cell>
          <cell r="K638">
            <v>87293100</v>
          </cell>
          <cell r="L638">
            <v>116095217</v>
          </cell>
          <cell r="M638">
            <v>0</v>
          </cell>
          <cell r="N638">
            <v>116095217</v>
          </cell>
          <cell r="O638">
            <v>63227772</v>
          </cell>
          <cell r="P638">
            <v>0</v>
          </cell>
          <cell r="Q638">
            <v>63227772</v>
          </cell>
          <cell r="R638">
            <v>190464922</v>
          </cell>
          <cell r="S638">
            <v>0</v>
          </cell>
          <cell r="T638">
            <v>190464922</v>
          </cell>
          <cell r="U638">
            <v>201065317</v>
          </cell>
          <cell r="V638">
            <v>0</v>
          </cell>
          <cell r="W638">
            <v>201065317</v>
          </cell>
          <cell r="X638">
            <v>149247550</v>
          </cell>
          <cell r="Y638">
            <v>0</v>
          </cell>
          <cell r="Z638">
            <v>149247550</v>
          </cell>
          <cell r="AA638">
            <v>104212146</v>
          </cell>
          <cell r="AB638">
            <v>0</v>
          </cell>
          <cell r="AC638">
            <v>104212146</v>
          </cell>
          <cell r="AD638">
            <v>103517899</v>
          </cell>
          <cell r="AE638">
            <v>0</v>
          </cell>
          <cell r="AF638">
            <v>103517899</v>
          </cell>
          <cell r="AG638">
            <v>91347642</v>
          </cell>
          <cell r="AH638">
            <v>0</v>
          </cell>
          <cell r="AI638">
            <v>91347642</v>
          </cell>
          <cell r="AJ638">
            <v>25960181</v>
          </cell>
          <cell r="AK638">
            <v>0</v>
          </cell>
          <cell r="AL638">
            <v>25960181</v>
          </cell>
          <cell r="AM638">
            <v>1132431746</v>
          </cell>
          <cell r="AN638">
            <v>0</v>
          </cell>
        </row>
        <row r="639">
          <cell r="B639" t="str">
            <v>oid13</v>
          </cell>
          <cell r="C639" t="str">
            <v>-</v>
          </cell>
          <cell r="D639" t="str">
            <v>Biaya Parkir &amp; Tol</v>
          </cell>
          <cell r="E639">
            <v>0</v>
          </cell>
          <cell r="F639">
            <v>0</v>
          </cell>
          <cell r="G639">
            <v>0</v>
          </cell>
          <cell r="H639">
            <v>0</v>
          </cell>
          <cell r="I639">
            <v>651900</v>
          </cell>
          <cell r="J639">
            <v>0</v>
          </cell>
          <cell r="K639">
            <v>651900</v>
          </cell>
          <cell r="L639">
            <v>68500</v>
          </cell>
          <cell r="M639">
            <v>0</v>
          </cell>
          <cell r="N639">
            <v>68500</v>
          </cell>
          <cell r="O639">
            <v>6292500</v>
          </cell>
          <cell r="P639">
            <v>0</v>
          </cell>
          <cell r="Q639">
            <v>6292500</v>
          </cell>
          <cell r="R639">
            <v>716400</v>
          </cell>
          <cell r="S639">
            <v>0</v>
          </cell>
          <cell r="T639">
            <v>716400</v>
          </cell>
          <cell r="U639">
            <v>426200</v>
          </cell>
          <cell r="V639">
            <v>0</v>
          </cell>
          <cell r="W639">
            <v>426200</v>
          </cell>
          <cell r="X639">
            <v>768000</v>
          </cell>
          <cell r="Y639">
            <v>0</v>
          </cell>
          <cell r="Z639">
            <v>768000</v>
          </cell>
          <cell r="AA639">
            <v>68800</v>
          </cell>
          <cell r="AB639">
            <v>0</v>
          </cell>
          <cell r="AC639">
            <v>68800</v>
          </cell>
          <cell r="AD639">
            <v>58000</v>
          </cell>
          <cell r="AE639">
            <v>0</v>
          </cell>
          <cell r="AF639">
            <v>58000</v>
          </cell>
          <cell r="AG639">
            <v>111350</v>
          </cell>
          <cell r="AH639">
            <v>0</v>
          </cell>
          <cell r="AI639">
            <v>111350</v>
          </cell>
          <cell r="AJ639">
            <v>82000</v>
          </cell>
          <cell r="AK639">
            <v>0</v>
          </cell>
          <cell r="AL639">
            <v>82000</v>
          </cell>
          <cell r="AM639">
            <v>9243650</v>
          </cell>
          <cell r="AN639">
            <v>0</v>
          </cell>
        </row>
        <row r="640">
          <cell r="B640" t="str">
            <v>oid14</v>
          </cell>
          <cell r="C640" t="str">
            <v>-</v>
          </cell>
          <cell r="D640" t="str">
            <v>Biaya Pos dan Meterai</v>
          </cell>
          <cell r="E640">
            <v>0</v>
          </cell>
          <cell r="F640">
            <v>0</v>
          </cell>
          <cell r="G640">
            <v>0</v>
          </cell>
          <cell r="H640">
            <v>0</v>
          </cell>
          <cell r="I640">
            <v>238807</v>
          </cell>
          <cell r="J640">
            <v>0</v>
          </cell>
          <cell r="K640">
            <v>238807</v>
          </cell>
          <cell r="L640">
            <v>0</v>
          </cell>
          <cell r="M640">
            <v>0</v>
          </cell>
          <cell r="N640">
            <v>0</v>
          </cell>
          <cell r="O640">
            <v>88900</v>
          </cell>
          <cell r="P640">
            <v>0</v>
          </cell>
          <cell r="Q640">
            <v>88900</v>
          </cell>
          <cell r="R640">
            <v>473740</v>
          </cell>
          <cell r="S640">
            <v>0</v>
          </cell>
          <cell r="T640">
            <v>473740</v>
          </cell>
          <cell r="U640">
            <v>1566700</v>
          </cell>
          <cell r="V640">
            <v>0</v>
          </cell>
          <cell r="W640">
            <v>1566700</v>
          </cell>
          <cell r="X640">
            <v>1665450</v>
          </cell>
          <cell r="Y640">
            <v>0</v>
          </cell>
          <cell r="Z640">
            <v>1665450</v>
          </cell>
          <cell r="AA640">
            <v>4408621.5</v>
          </cell>
          <cell r="AB640">
            <v>0</v>
          </cell>
          <cell r="AC640">
            <v>4408621.5</v>
          </cell>
          <cell r="AD640">
            <v>2543479</v>
          </cell>
          <cell r="AE640">
            <v>0</v>
          </cell>
          <cell r="AF640">
            <v>2543479</v>
          </cell>
          <cell r="AG640">
            <v>1549675</v>
          </cell>
          <cell r="AH640">
            <v>0</v>
          </cell>
          <cell r="AI640">
            <v>1549675</v>
          </cell>
          <cell r="AJ640">
            <v>2762685</v>
          </cell>
          <cell r="AK640">
            <v>0</v>
          </cell>
          <cell r="AL640">
            <v>2762685</v>
          </cell>
          <cell r="AM640">
            <v>15298057.5</v>
          </cell>
          <cell r="AN640">
            <v>0</v>
          </cell>
        </row>
        <row r="641">
          <cell r="B641" t="str">
            <v>oid15</v>
          </cell>
          <cell r="C641" t="str">
            <v>-</v>
          </cell>
          <cell r="D641" t="str">
            <v>Biaya Cetakan dan Fotocopy</v>
          </cell>
          <cell r="E641">
            <v>0</v>
          </cell>
          <cell r="F641">
            <v>0</v>
          </cell>
          <cell r="G641">
            <v>0</v>
          </cell>
          <cell r="H641">
            <v>0</v>
          </cell>
          <cell r="I641">
            <v>23000</v>
          </cell>
          <cell r="J641">
            <v>0</v>
          </cell>
          <cell r="K641">
            <v>23000</v>
          </cell>
          <cell r="L641">
            <v>49000</v>
          </cell>
          <cell r="M641">
            <v>0</v>
          </cell>
          <cell r="N641">
            <v>49000</v>
          </cell>
          <cell r="O641">
            <v>4789600</v>
          </cell>
          <cell r="P641">
            <v>0</v>
          </cell>
          <cell r="Q641">
            <v>4789600</v>
          </cell>
          <cell r="R641">
            <v>5121355</v>
          </cell>
          <cell r="S641">
            <v>0</v>
          </cell>
          <cell r="T641">
            <v>5121355</v>
          </cell>
          <cell r="U641">
            <v>8648500</v>
          </cell>
          <cell r="V641">
            <v>0</v>
          </cell>
          <cell r="W641">
            <v>8648500</v>
          </cell>
          <cell r="X641">
            <v>3513825</v>
          </cell>
          <cell r="Y641">
            <v>0</v>
          </cell>
          <cell r="Z641">
            <v>3513825</v>
          </cell>
          <cell r="AA641">
            <v>8357875</v>
          </cell>
          <cell r="AB641">
            <v>0</v>
          </cell>
          <cell r="AC641">
            <v>8357875</v>
          </cell>
          <cell r="AD641">
            <v>7870066</v>
          </cell>
          <cell r="AE641">
            <v>0</v>
          </cell>
          <cell r="AF641">
            <v>7870066</v>
          </cell>
          <cell r="AG641">
            <v>13396516.25</v>
          </cell>
          <cell r="AH641">
            <v>0</v>
          </cell>
          <cell r="AI641">
            <v>13396516.25</v>
          </cell>
          <cell r="AJ641">
            <v>813900</v>
          </cell>
          <cell r="AK641">
            <v>0</v>
          </cell>
          <cell r="AL641">
            <v>813900</v>
          </cell>
          <cell r="AM641">
            <v>52583637.25</v>
          </cell>
          <cell r="AN641">
            <v>0</v>
          </cell>
        </row>
        <row r="642">
          <cell r="B642" t="str">
            <v>oid16</v>
          </cell>
          <cell r="C642" t="str">
            <v>-</v>
          </cell>
          <cell r="D642" t="str">
            <v>Biaya Telepon</v>
          </cell>
          <cell r="E642">
            <v>0</v>
          </cell>
          <cell r="F642">
            <v>0</v>
          </cell>
          <cell r="G642">
            <v>0</v>
          </cell>
          <cell r="H642">
            <v>0</v>
          </cell>
          <cell r="I642">
            <v>23242747</v>
          </cell>
          <cell r="J642">
            <v>0</v>
          </cell>
          <cell r="K642">
            <v>23242747</v>
          </cell>
          <cell r="L642">
            <v>54377913</v>
          </cell>
          <cell r="M642">
            <v>0</v>
          </cell>
          <cell r="N642">
            <v>54377913</v>
          </cell>
          <cell r="O642">
            <v>31860144</v>
          </cell>
          <cell r="P642">
            <v>0</v>
          </cell>
          <cell r="Q642">
            <v>31860144</v>
          </cell>
          <cell r="R642">
            <v>60931767</v>
          </cell>
          <cell r="S642">
            <v>0</v>
          </cell>
          <cell r="T642">
            <v>60931767</v>
          </cell>
          <cell r="U642">
            <v>62175788.5</v>
          </cell>
          <cell r="V642">
            <v>0</v>
          </cell>
          <cell r="W642">
            <v>62175788.5</v>
          </cell>
          <cell r="X642">
            <v>124597757.89999999</v>
          </cell>
          <cell r="Y642">
            <v>0</v>
          </cell>
          <cell r="Z642">
            <v>124597757.89999999</v>
          </cell>
          <cell r="AA642">
            <v>80932400.599999994</v>
          </cell>
          <cell r="AB642">
            <v>0</v>
          </cell>
          <cell r="AC642">
            <v>80932400.599999994</v>
          </cell>
          <cell r="AD642">
            <v>122976628</v>
          </cell>
          <cell r="AE642">
            <v>0</v>
          </cell>
          <cell r="AF642">
            <v>122976628</v>
          </cell>
          <cell r="AG642">
            <v>93358716</v>
          </cell>
          <cell r="AH642">
            <v>0</v>
          </cell>
          <cell r="AI642">
            <v>93358716</v>
          </cell>
          <cell r="AJ642">
            <v>20745198</v>
          </cell>
          <cell r="AK642">
            <v>0</v>
          </cell>
          <cell r="AL642">
            <v>20745198</v>
          </cell>
          <cell r="AM642">
            <v>675199060</v>
          </cell>
          <cell r="AN642">
            <v>0</v>
          </cell>
        </row>
        <row r="643">
          <cell r="B643" t="str">
            <v>oid17</v>
          </cell>
          <cell r="C643" t="str">
            <v>-</v>
          </cell>
          <cell r="D643" t="str">
            <v>Biaya Alat Tulis Kantor</v>
          </cell>
          <cell r="E643">
            <v>0</v>
          </cell>
          <cell r="F643">
            <v>0</v>
          </cell>
          <cell r="G643">
            <v>0</v>
          </cell>
          <cell r="H643">
            <v>0</v>
          </cell>
          <cell r="I643">
            <v>0</v>
          </cell>
          <cell r="J643">
            <v>0</v>
          </cell>
          <cell r="K643">
            <v>0</v>
          </cell>
          <cell r="L643">
            <v>25000</v>
          </cell>
          <cell r="M643">
            <v>0</v>
          </cell>
          <cell r="N643">
            <v>25000</v>
          </cell>
          <cell r="O643">
            <v>297000</v>
          </cell>
          <cell r="P643">
            <v>0</v>
          </cell>
          <cell r="Q643">
            <v>297000</v>
          </cell>
          <cell r="R643">
            <v>2032954</v>
          </cell>
          <cell r="S643">
            <v>0</v>
          </cell>
          <cell r="T643">
            <v>2032954</v>
          </cell>
          <cell r="U643">
            <v>1010850</v>
          </cell>
          <cell r="V643">
            <v>0</v>
          </cell>
          <cell r="W643">
            <v>1010850</v>
          </cell>
          <cell r="X643">
            <v>277725</v>
          </cell>
          <cell r="Y643">
            <v>0</v>
          </cell>
          <cell r="Z643">
            <v>277725</v>
          </cell>
          <cell r="AA643">
            <v>11028875</v>
          </cell>
          <cell r="AB643">
            <v>0</v>
          </cell>
          <cell r="AC643">
            <v>11028875</v>
          </cell>
          <cell r="AD643">
            <v>30083177</v>
          </cell>
          <cell r="AE643">
            <v>0</v>
          </cell>
          <cell r="AF643">
            <v>30083177</v>
          </cell>
          <cell r="AG643">
            <v>9059493.8100000005</v>
          </cell>
          <cell r="AH643">
            <v>0</v>
          </cell>
          <cell r="AI643">
            <v>9059493.8100000005</v>
          </cell>
          <cell r="AJ643">
            <v>223700</v>
          </cell>
          <cell r="AK643">
            <v>0</v>
          </cell>
          <cell r="AL643">
            <v>223700</v>
          </cell>
          <cell r="AM643">
            <v>54038774.810000002</v>
          </cell>
          <cell r="AN643">
            <v>0</v>
          </cell>
        </row>
        <row r="644">
          <cell r="B644" t="str">
            <v>oid18</v>
          </cell>
          <cell r="C644" t="str">
            <v>-</v>
          </cell>
          <cell r="D644" t="str">
            <v>Biaya Pemeliharaan - Bangunan dan Kantor</v>
          </cell>
          <cell r="E644">
            <v>0</v>
          </cell>
          <cell r="F644">
            <v>0</v>
          </cell>
          <cell r="G644">
            <v>0</v>
          </cell>
          <cell r="H644">
            <v>0</v>
          </cell>
          <cell r="I644">
            <v>0</v>
          </cell>
          <cell r="J644">
            <v>0</v>
          </cell>
          <cell r="K644">
            <v>0</v>
          </cell>
          <cell r="L644">
            <v>117500</v>
          </cell>
          <cell r="M644">
            <v>0</v>
          </cell>
          <cell r="N644">
            <v>117500</v>
          </cell>
          <cell r="O644">
            <v>19783550</v>
          </cell>
          <cell r="P644">
            <v>0</v>
          </cell>
          <cell r="Q644">
            <v>19783550</v>
          </cell>
          <cell r="R644">
            <v>10843000</v>
          </cell>
          <cell r="S644">
            <v>0</v>
          </cell>
          <cell r="T644">
            <v>10843000</v>
          </cell>
          <cell r="U644">
            <v>10250650</v>
          </cell>
          <cell r="V644">
            <v>0</v>
          </cell>
          <cell r="W644">
            <v>10250650</v>
          </cell>
          <cell r="X644">
            <v>3800550</v>
          </cell>
          <cell r="Y644">
            <v>0</v>
          </cell>
          <cell r="Z644">
            <v>3800550</v>
          </cell>
          <cell r="AA644">
            <v>1233250</v>
          </cell>
          <cell r="AB644">
            <v>0</v>
          </cell>
          <cell r="AC644">
            <v>1233250</v>
          </cell>
          <cell r="AD644">
            <v>26325766</v>
          </cell>
          <cell r="AE644">
            <v>0</v>
          </cell>
          <cell r="AF644">
            <v>26325766</v>
          </cell>
          <cell r="AG644">
            <v>4502000</v>
          </cell>
          <cell r="AH644">
            <v>0</v>
          </cell>
          <cell r="AI644">
            <v>4502000</v>
          </cell>
          <cell r="AJ644">
            <v>2483000</v>
          </cell>
          <cell r="AK644">
            <v>0</v>
          </cell>
          <cell r="AL644">
            <v>2483000</v>
          </cell>
          <cell r="AM644">
            <v>79339266</v>
          </cell>
          <cell r="AN644">
            <v>0</v>
          </cell>
        </row>
        <row r="645">
          <cell r="B645" t="str">
            <v>oid19</v>
          </cell>
          <cell r="C645" t="str">
            <v>-</v>
          </cell>
          <cell r="D645" t="str">
            <v>Biaya Pemeliharaan - Kendaraan</v>
          </cell>
          <cell r="E645">
            <v>0</v>
          </cell>
          <cell r="F645">
            <v>0</v>
          </cell>
          <cell r="G645">
            <v>0</v>
          </cell>
          <cell r="H645">
            <v>0</v>
          </cell>
          <cell r="I645">
            <v>24767961</v>
          </cell>
          <cell r="J645">
            <v>0</v>
          </cell>
          <cell r="K645">
            <v>24767961</v>
          </cell>
          <cell r="L645">
            <v>42918424</v>
          </cell>
          <cell r="M645">
            <v>0</v>
          </cell>
          <cell r="N645">
            <v>42918424</v>
          </cell>
          <cell r="O645">
            <v>27145651</v>
          </cell>
          <cell r="P645">
            <v>0</v>
          </cell>
          <cell r="Q645">
            <v>27145651</v>
          </cell>
          <cell r="R645">
            <v>50946625</v>
          </cell>
          <cell r="S645">
            <v>0</v>
          </cell>
          <cell r="T645">
            <v>50946625</v>
          </cell>
          <cell r="U645">
            <v>48158686</v>
          </cell>
          <cell r="V645">
            <v>0</v>
          </cell>
          <cell r="W645">
            <v>48158686</v>
          </cell>
          <cell r="X645">
            <v>101089827</v>
          </cell>
          <cell r="Y645">
            <v>0</v>
          </cell>
          <cell r="Z645">
            <v>101089827</v>
          </cell>
          <cell r="AA645">
            <v>43530940</v>
          </cell>
          <cell r="AB645">
            <v>0</v>
          </cell>
          <cell r="AC645">
            <v>43530940</v>
          </cell>
          <cell r="AD645">
            <v>73902725</v>
          </cell>
          <cell r="AE645">
            <v>0</v>
          </cell>
          <cell r="AF645">
            <v>73902725</v>
          </cell>
          <cell r="AG645">
            <v>36265287.626740001</v>
          </cell>
          <cell r="AH645">
            <v>0</v>
          </cell>
          <cell r="AI645">
            <v>36265287.626740001</v>
          </cell>
          <cell r="AJ645">
            <v>14407500</v>
          </cell>
          <cell r="AK645">
            <v>0</v>
          </cell>
          <cell r="AL645">
            <v>14407500</v>
          </cell>
          <cell r="AM645">
            <v>463133626.62673998</v>
          </cell>
          <cell r="AN645">
            <v>0</v>
          </cell>
        </row>
        <row r="646">
          <cell r="B646" t="str">
            <v>oid20</v>
          </cell>
          <cell r="C646" t="str">
            <v>-</v>
          </cell>
          <cell r="D646" t="str">
            <v>Biaya Pemeliharaan - Peralatan Kantor</v>
          </cell>
          <cell r="E646">
            <v>0</v>
          </cell>
          <cell r="F646">
            <v>0</v>
          </cell>
          <cell r="G646">
            <v>0</v>
          </cell>
          <cell r="H646">
            <v>0</v>
          </cell>
          <cell r="I646">
            <v>1262342</v>
          </cell>
          <cell r="J646">
            <v>0</v>
          </cell>
          <cell r="K646">
            <v>1262342</v>
          </cell>
          <cell r="L646">
            <v>0</v>
          </cell>
          <cell r="M646">
            <v>0</v>
          </cell>
          <cell r="N646">
            <v>0</v>
          </cell>
          <cell r="O646">
            <v>684500</v>
          </cell>
          <cell r="P646">
            <v>0</v>
          </cell>
          <cell r="Q646">
            <v>684500</v>
          </cell>
          <cell r="R646">
            <v>4275500</v>
          </cell>
          <cell r="S646">
            <v>0</v>
          </cell>
          <cell r="T646">
            <v>4275500</v>
          </cell>
          <cell r="U646">
            <v>2722800</v>
          </cell>
          <cell r="V646">
            <v>0</v>
          </cell>
          <cell r="W646">
            <v>2722800</v>
          </cell>
          <cell r="X646">
            <v>795000</v>
          </cell>
          <cell r="Y646">
            <v>0</v>
          </cell>
          <cell r="Z646">
            <v>795000</v>
          </cell>
          <cell r="AA646">
            <v>1411609</v>
          </cell>
          <cell r="AB646">
            <v>0</v>
          </cell>
          <cell r="AC646">
            <v>1411609</v>
          </cell>
          <cell r="AD646">
            <v>54656005</v>
          </cell>
          <cell r="AE646">
            <v>0</v>
          </cell>
          <cell r="AF646">
            <v>54656005</v>
          </cell>
          <cell r="AG646">
            <v>25000</v>
          </cell>
          <cell r="AH646">
            <v>0</v>
          </cell>
          <cell r="AI646">
            <v>25000</v>
          </cell>
          <cell r="AJ646">
            <v>68000</v>
          </cell>
          <cell r="AK646">
            <v>0</v>
          </cell>
          <cell r="AL646">
            <v>68000</v>
          </cell>
          <cell r="AM646">
            <v>65900756</v>
          </cell>
          <cell r="AN646">
            <v>0</v>
          </cell>
        </row>
        <row r="647">
          <cell r="B647" t="str">
            <v>oid21</v>
          </cell>
          <cell r="C647" t="str">
            <v>-</v>
          </cell>
          <cell r="D647" t="str">
            <v>Biaya Sample</v>
          </cell>
          <cell r="E647">
            <v>0</v>
          </cell>
          <cell r="F647">
            <v>0</v>
          </cell>
          <cell r="G647">
            <v>0</v>
          </cell>
          <cell r="H647">
            <v>0</v>
          </cell>
          <cell r="I647">
            <v>44425</v>
          </cell>
          <cell r="J647">
            <v>0</v>
          </cell>
          <cell r="K647">
            <v>44425</v>
          </cell>
          <cell r="L647">
            <v>157547919.65000001</v>
          </cell>
          <cell r="M647">
            <v>0</v>
          </cell>
          <cell r="N647">
            <v>157547919.65000001</v>
          </cell>
          <cell r="O647">
            <v>173679556.5</v>
          </cell>
          <cell r="P647">
            <v>0</v>
          </cell>
          <cell r="Q647">
            <v>173679556.5</v>
          </cell>
          <cell r="R647">
            <v>172800420</v>
          </cell>
          <cell r="S647">
            <v>0</v>
          </cell>
          <cell r="T647">
            <v>172800420</v>
          </cell>
          <cell r="U647">
            <v>266766167</v>
          </cell>
          <cell r="V647">
            <v>0</v>
          </cell>
          <cell r="W647">
            <v>266766167</v>
          </cell>
          <cell r="X647">
            <v>19271381</v>
          </cell>
          <cell r="Y647">
            <v>0</v>
          </cell>
          <cell r="Z647">
            <v>19271381</v>
          </cell>
          <cell r="AA647">
            <v>432956474</v>
          </cell>
          <cell r="AB647">
            <v>0</v>
          </cell>
          <cell r="AC647">
            <v>432956474</v>
          </cell>
          <cell r="AD647">
            <v>8028262</v>
          </cell>
          <cell r="AE647">
            <v>0</v>
          </cell>
          <cell r="AF647">
            <v>8028262</v>
          </cell>
          <cell r="AG647">
            <v>14529685.369999997</v>
          </cell>
          <cell r="AH647">
            <v>0</v>
          </cell>
          <cell r="AI647">
            <v>14529685.369999997</v>
          </cell>
          <cell r="AJ647">
            <v>10100326.880000001</v>
          </cell>
          <cell r="AK647">
            <v>0</v>
          </cell>
          <cell r="AL647">
            <v>10100326.880000001</v>
          </cell>
          <cell r="AM647">
            <v>1255724617.4000001</v>
          </cell>
          <cell r="AN647">
            <v>0</v>
          </cell>
        </row>
        <row r="648">
          <cell r="B648" t="str">
            <v>oid22</v>
          </cell>
          <cell r="C648" t="str">
            <v>-</v>
          </cell>
          <cell r="D648" t="str">
            <v>Biaya Promosi dan Advertising</v>
          </cell>
          <cell r="E648">
            <v>0</v>
          </cell>
          <cell r="F648">
            <v>0</v>
          </cell>
          <cell r="G648">
            <v>0</v>
          </cell>
          <cell r="H648">
            <v>0</v>
          </cell>
          <cell r="I648">
            <v>2788597873.4653172</v>
          </cell>
          <cell r="J648">
            <v>0</v>
          </cell>
          <cell r="K648">
            <v>2788597873.4653172</v>
          </cell>
          <cell r="L648">
            <v>1727217828</v>
          </cell>
          <cell r="M648">
            <v>0</v>
          </cell>
          <cell r="N648">
            <v>1727217828</v>
          </cell>
          <cell r="O648">
            <v>22966285</v>
          </cell>
          <cell r="P648">
            <v>0</v>
          </cell>
          <cell r="Q648">
            <v>22966285</v>
          </cell>
          <cell r="R648">
            <v>1749177251</v>
          </cell>
          <cell r="S648">
            <v>0</v>
          </cell>
          <cell r="T648">
            <v>1749177251</v>
          </cell>
          <cell r="U648">
            <v>4221936039</v>
          </cell>
          <cell r="V648">
            <v>0</v>
          </cell>
          <cell r="W648">
            <v>4221936039</v>
          </cell>
          <cell r="X648">
            <v>1269570003</v>
          </cell>
          <cell r="Y648">
            <v>0</v>
          </cell>
          <cell r="Z648">
            <v>1269570003</v>
          </cell>
          <cell r="AA648">
            <v>460469118.57021952</v>
          </cell>
          <cell r="AB648">
            <v>0</v>
          </cell>
          <cell r="AC648">
            <v>460469118.57021952</v>
          </cell>
          <cell r="AD648">
            <v>309847905.5</v>
          </cell>
          <cell r="AE648">
            <v>0</v>
          </cell>
          <cell r="AF648">
            <v>309847905.5</v>
          </cell>
          <cell r="AG648">
            <v>211220856.31</v>
          </cell>
          <cell r="AH648">
            <v>0</v>
          </cell>
          <cell r="AI648">
            <v>211220856.31</v>
          </cell>
          <cell r="AJ648">
            <v>329442843.37230301</v>
          </cell>
          <cell r="AK648">
            <v>0</v>
          </cell>
          <cell r="AL648">
            <v>329442843.37230301</v>
          </cell>
          <cell r="AM648">
            <v>13090446003.217838</v>
          </cell>
          <cell r="AN648">
            <v>0</v>
          </cell>
        </row>
        <row r="649">
          <cell r="B649" t="str">
            <v>oid23</v>
          </cell>
          <cell r="C649" t="str">
            <v>-</v>
          </cell>
          <cell r="D649" t="str">
            <v>Biaya Asuransi</v>
          </cell>
          <cell r="E649">
            <v>0</v>
          </cell>
          <cell r="F649">
            <v>0</v>
          </cell>
          <cell r="G649">
            <v>0</v>
          </cell>
          <cell r="H649">
            <v>0</v>
          </cell>
          <cell r="I649">
            <v>10147782</v>
          </cell>
          <cell r="J649">
            <v>0</v>
          </cell>
          <cell r="K649">
            <v>10147782</v>
          </cell>
          <cell r="L649">
            <v>2219238</v>
          </cell>
          <cell r="M649">
            <v>0</v>
          </cell>
          <cell r="N649">
            <v>2219238</v>
          </cell>
          <cell r="O649">
            <v>4519509</v>
          </cell>
          <cell r="P649">
            <v>0</v>
          </cell>
          <cell r="Q649">
            <v>4519509</v>
          </cell>
          <cell r="R649">
            <v>31431973</v>
          </cell>
          <cell r="S649">
            <v>0</v>
          </cell>
          <cell r="T649">
            <v>31431973</v>
          </cell>
          <cell r="U649">
            <v>26428659</v>
          </cell>
          <cell r="V649">
            <v>0</v>
          </cell>
          <cell r="W649">
            <v>26428659</v>
          </cell>
          <cell r="X649">
            <v>22196555</v>
          </cell>
          <cell r="Y649">
            <v>0</v>
          </cell>
          <cell r="Z649">
            <v>22196555</v>
          </cell>
          <cell r="AA649">
            <v>7448653</v>
          </cell>
          <cell r="AB649">
            <v>0</v>
          </cell>
          <cell r="AC649">
            <v>7448653</v>
          </cell>
          <cell r="AD649">
            <v>144082072</v>
          </cell>
          <cell r="AE649">
            <v>0</v>
          </cell>
          <cell r="AF649">
            <v>144082072</v>
          </cell>
          <cell r="AG649">
            <v>4600729.16</v>
          </cell>
          <cell r="AH649">
            <v>0</v>
          </cell>
          <cell r="AI649">
            <v>4600729.16</v>
          </cell>
          <cell r="AJ649">
            <v>1523253.5</v>
          </cell>
          <cell r="AK649">
            <v>0</v>
          </cell>
          <cell r="AL649">
            <v>1523253.5</v>
          </cell>
          <cell r="AM649">
            <v>254598423.66</v>
          </cell>
          <cell r="AN649">
            <v>0</v>
          </cell>
        </row>
        <row r="650">
          <cell r="B650" t="str">
            <v>oid24</v>
          </cell>
          <cell r="C650" t="str">
            <v>-</v>
          </cell>
          <cell r="D650" t="str">
            <v>Biaya Sewa Gedung</v>
          </cell>
          <cell r="E650">
            <v>0</v>
          </cell>
          <cell r="F650">
            <v>0</v>
          </cell>
          <cell r="G650">
            <v>0</v>
          </cell>
          <cell r="H650">
            <v>0</v>
          </cell>
          <cell r="I650">
            <v>0</v>
          </cell>
          <cell r="J650">
            <v>0</v>
          </cell>
          <cell r="K650">
            <v>0</v>
          </cell>
          <cell r="L650">
            <v>209105898</v>
          </cell>
          <cell r="M650">
            <v>0</v>
          </cell>
          <cell r="N650">
            <v>209105898</v>
          </cell>
          <cell r="O650">
            <v>55177450</v>
          </cell>
          <cell r="P650">
            <v>0</v>
          </cell>
          <cell r="Q650">
            <v>55177450</v>
          </cell>
          <cell r="R650">
            <v>257995902</v>
          </cell>
          <cell r="S650">
            <v>0</v>
          </cell>
          <cell r="T650">
            <v>257995902</v>
          </cell>
          <cell r="U650">
            <v>217058670</v>
          </cell>
          <cell r="V650">
            <v>0</v>
          </cell>
          <cell r="W650">
            <v>217058670</v>
          </cell>
          <cell r="X650">
            <v>170463330.00999996</v>
          </cell>
          <cell r="Y650">
            <v>0</v>
          </cell>
          <cell r="Z650">
            <v>170463330.00999996</v>
          </cell>
          <cell r="AA650">
            <v>219245834</v>
          </cell>
          <cell r="AB650">
            <v>0</v>
          </cell>
          <cell r="AC650">
            <v>219245834</v>
          </cell>
          <cell r="AD650">
            <v>0</v>
          </cell>
          <cell r="AE650">
            <v>0</v>
          </cell>
          <cell r="AF650">
            <v>0</v>
          </cell>
          <cell r="AG650">
            <v>25966521.529999997</v>
          </cell>
          <cell r="AH650">
            <v>0</v>
          </cell>
          <cell r="AI650">
            <v>25966521.529999997</v>
          </cell>
          <cell r="AJ650">
            <v>2250000</v>
          </cell>
          <cell r="AK650">
            <v>0</v>
          </cell>
          <cell r="AL650">
            <v>2250000</v>
          </cell>
          <cell r="AM650">
            <v>1157263605.54</v>
          </cell>
          <cell r="AN650">
            <v>0</v>
          </cell>
        </row>
        <row r="651">
          <cell r="B651" t="str">
            <v>oid25</v>
          </cell>
          <cell r="C651" t="str">
            <v>-</v>
          </cell>
          <cell r="D651" t="str">
            <v>Biaya Sewa Peralatan Kantor</v>
          </cell>
          <cell r="E651">
            <v>0</v>
          </cell>
          <cell r="F651">
            <v>0</v>
          </cell>
          <cell r="G651">
            <v>0</v>
          </cell>
          <cell r="H651">
            <v>0</v>
          </cell>
          <cell r="I651">
            <v>631771</v>
          </cell>
          <cell r="J651">
            <v>0</v>
          </cell>
          <cell r="K651">
            <v>631771</v>
          </cell>
          <cell r="L651">
            <v>115655697</v>
          </cell>
          <cell r="M651">
            <v>0</v>
          </cell>
          <cell r="N651">
            <v>115655697</v>
          </cell>
          <cell r="O651">
            <v>902081</v>
          </cell>
          <cell r="P651">
            <v>0</v>
          </cell>
          <cell r="Q651">
            <v>902081</v>
          </cell>
          <cell r="R651">
            <v>2686152</v>
          </cell>
          <cell r="S651">
            <v>0</v>
          </cell>
          <cell r="T651">
            <v>2686152</v>
          </cell>
          <cell r="U651">
            <v>48879837</v>
          </cell>
          <cell r="V651">
            <v>0</v>
          </cell>
          <cell r="W651">
            <v>48879837</v>
          </cell>
          <cell r="X651">
            <v>75940725.489999995</v>
          </cell>
          <cell r="Y651">
            <v>0</v>
          </cell>
          <cell r="Z651">
            <v>75940725.489999995</v>
          </cell>
          <cell r="AA651">
            <v>25822749</v>
          </cell>
          <cell r="AB651">
            <v>0</v>
          </cell>
          <cell r="AC651">
            <v>25822749</v>
          </cell>
          <cell r="AD651">
            <v>0</v>
          </cell>
          <cell r="AE651">
            <v>0</v>
          </cell>
          <cell r="AF651">
            <v>0</v>
          </cell>
          <cell r="AG651">
            <v>17615431.120000001</v>
          </cell>
          <cell r="AH651">
            <v>0</v>
          </cell>
          <cell r="AI651">
            <v>17615431.120000001</v>
          </cell>
          <cell r="AJ651">
            <v>70000</v>
          </cell>
          <cell r="AK651">
            <v>0</v>
          </cell>
          <cell r="AL651">
            <v>70000</v>
          </cell>
          <cell r="AM651">
            <v>288204443.61000001</v>
          </cell>
          <cell r="AN651">
            <v>0</v>
          </cell>
        </row>
        <row r="652">
          <cell r="B652" t="str">
            <v>oid26</v>
          </cell>
          <cell r="C652" t="str">
            <v>-</v>
          </cell>
          <cell r="D652" t="str">
            <v>Biaya Sewa Peralatan Telekomunikasi</v>
          </cell>
          <cell r="E652">
            <v>0</v>
          </cell>
          <cell r="F652">
            <v>0</v>
          </cell>
          <cell r="G652">
            <v>0</v>
          </cell>
          <cell r="H652">
            <v>0</v>
          </cell>
          <cell r="I652">
            <v>0</v>
          </cell>
          <cell r="J652">
            <v>0</v>
          </cell>
          <cell r="K652">
            <v>0</v>
          </cell>
          <cell r="L652">
            <v>38303423</v>
          </cell>
          <cell r="M652">
            <v>0</v>
          </cell>
          <cell r="N652">
            <v>38303423</v>
          </cell>
          <cell r="O652">
            <v>2645847</v>
          </cell>
          <cell r="P652">
            <v>0</v>
          </cell>
          <cell r="Q652">
            <v>2645847</v>
          </cell>
          <cell r="R652">
            <v>0</v>
          </cell>
          <cell r="S652">
            <v>0</v>
          </cell>
          <cell r="T652">
            <v>0</v>
          </cell>
          <cell r="U652">
            <v>5000000</v>
          </cell>
          <cell r="V652">
            <v>0</v>
          </cell>
          <cell r="W652">
            <v>5000000</v>
          </cell>
          <cell r="X652">
            <v>250423703.5</v>
          </cell>
          <cell r="Y652">
            <v>0</v>
          </cell>
          <cell r="Z652">
            <v>250423703.5</v>
          </cell>
          <cell r="AA652">
            <v>30938738</v>
          </cell>
          <cell r="AB652">
            <v>0</v>
          </cell>
          <cell r="AC652">
            <v>30938738</v>
          </cell>
          <cell r="AD652">
            <v>0</v>
          </cell>
          <cell r="AE652">
            <v>0</v>
          </cell>
          <cell r="AF652">
            <v>0</v>
          </cell>
          <cell r="AG652">
            <v>17605777.63611</v>
          </cell>
          <cell r="AH652">
            <v>0</v>
          </cell>
          <cell r="AI652">
            <v>17605777.63611</v>
          </cell>
          <cell r="AJ652">
            <v>214300</v>
          </cell>
          <cell r="AK652">
            <v>0</v>
          </cell>
          <cell r="AL652">
            <v>214300</v>
          </cell>
          <cell r="AM652">
            <v>345131789.13611001</v>
          </cell>
          <cell r="AN652">
            <v>0</v>
          </cell>
        </row>
        <row r="653">
          <cell r="B653" t="str">
            <v>oid27</v>
          </cell>
          <cell r="C653" t="str">
            <v>-</v>
          </cell>
          <cell r="D653" t="str">
            <v>Biaya Sewa Kendaraan</v>
          </cell>
          <cell r="E653">
            <v>0</v>
          </cell>
          <cell r="F653">
            <v>0</v>
          </cell>
          <cell r="G653">
            <v>0</v>
          </cell>
          <cell r="H653">
            <v>0</v>
          </cell>
          <cell r="I653">
            <v>0</v>
          </cell>
          <cell r="J653">
            <v>0</v>
          </cell>
          <cell r="K653">
            <v>0</v>
          </cell>
          <cell r="L653">
            <v>400000</v>
          </cell>
          <cell r="M653">
            <v>0</v>
          </cell>
          <cell r="N653">
            <v>400000</v>
          </cell>
          <cell r="O653">
            <v>846000</v>
          </cell>
          <cell r="P653">
            <v>0</v>
          </cell>
          <cell r="Q653">
            <v>846000</v>
          </cell>
          <cell r="R653">
            <v>14780000</v>
          </cell>
          <cell r="S653">
            <v>0</v>
          </cell>
          <cell r="T653">
            <v>14780000</v>
          </cell>
          <cell r="U653">
            <v>7156224</v>
          </cell>
          <cell r="V653">
            <v>0</v>
          </cell>
          <cell r="W653">
            <v>7156224</v>
          </cell>
          <cell r="X653">
            <v>4799500</v>
          </cell>
          <cell r="Y653">
            <v>0</v>
          </cell>
          <cell r="Z653">
            <v>4799500</v>
          </cell>
          <cell r="AA653">
            <v>2897050</v>
          </cell>
          <cell r="AB653">
            <v>0</v>
          </cell>
          <cell r="AC653">
            <v>2897050</v>
          </cell>
          <cell r="AD653">
            <v>0</v>
          </cell>
          <cell r="AE653">
            <v>0</v>
          </cell>
          <cell r="AF653">
            <v>0</v>
          </cell>
          <cell r="AG653">
            <v>400000</v>
          </cell>
          <cell r="AH653">
            <v>0</v>
          </cell>
          <cell r="AI653">
            <v>400000</v>
          </cell>
          <cell r="AJ653">
            <v>0</v>
          </cell>
          <cell r="AK653">
            <v>0</v>
          </cell>
          <cell r="AL653">
            <v>0</v>
          </cell>
          <cell r="AM653">
            <v>31278774</v>
          </cell>
          <cell r="AN653">
            <v>0</v>
          </cell>
        </row>
        <row r="654">
          <cell r="B654" t="str">
            <v>oid28</v>
          </cell>
          <cell r="C654" t="str">
            <v>-</v>
          </cell>
          <cell r="D654" t="str">
            <v>Biaya Transport</v>
          </cell>
          <cell r="E654">
            <v>0</v>
          </cell>
          <cell r="F654">
            <v>0</v>
          </cell>
          <cell r="G654">
            <v>0</v>
          </cell>
          <cell r="H654">
            <v>0</v>
          </cell>
          <cell r="I654">
            <v>374000</v>
          </cell>
          <cell r="J654">
            <v>0</v>
          </cell>
          <cell r="K654">
            <v>374000</v>
          </cell>
          <cell r="L654">
            <v>191000</v>
          </cell>
          <cell r="M654">
            <v>0</v>
          </cell>
          <cell r="N654">
            <v>191000</v>
          </cell>
          <cell r="O654">
            <v>839000</v>
          </cell>
          <cell r="P654">
            <v>0</v>
          </cell>
          <cell r="Q654">
            <v>839000</v>
          </cell>
          <cell r="R654">
            <v>4225000</v>
          </cell>
          <cell r="S654">
            <v>0</v>
          </cell>
          <cell r="T654">
            <v>4225000</v>
          </cell>
          <cell r="U654">
            <v>7647500</v>
          </cell>
          <cell r="V654">
            <v>0</v>
          </cell>
          <cell r="W654">
            <v>7647500</v>
          </cell>
          <cell r="X654">
            <v>103500</v>
          </cell>
          <cell r="Y654">
            <v>0</v>
          </cell>
          <cell r="Z654">
            <v>103500</v>
          </cell>
          <cell r="AA654">
            <v>491000</v>
          </cell>
          <cell r="AB654">
            <v>0</v>
          </cell>
          <cell r="AC654">
            <v>491000</v>
          </cell>
          <cell r="AD654">
            <v>4610000</v>
          </cell>
          <cell r="AE654">
            <v>0</v>
          </cell>
          <cell r="AF654">
            <v>4610000</v>
          </cell>
          <cell r="AG654">
            <v>154000</v>
          </cell>
          <cell r="AH654">
            <v>0</v>
          </cell>
          <cell r="AI654">
            <v>154000</v>
          </cell>
          <cell r="AJ654">
            <v>1027031</v>
          </cell>
          <cell r="AK654">
            <v>0</v>
          </cell>
          <cell r="AL654">
            <v>1027031</v>
          </cell>
          <cell r="AM654">
            <v>19662031</v>
          </cell>
          <cell r="AN654">
            <v>0</v>
          </cell>
        </row>
        <row r="655">
          <cell r="B655" t="str">
            <v>oid29</v>
          </cell>
          <cell r="C655" t="str">
            <v>-</v>
          </cell>
          <cell r="D655" t="str">
            <v>Biaya Representative &amp; Entertainment</v>
          </cell>
          <cell r="E655">
            <v>0</v>
          </cell>
          <cell r="F655">
            <v>0</v>
          </cell>
          <cell r="G655">
            <v>0</v>
          </cell>
          <cell r="H655">
            <v>0</v>
          </cell>
          <cell r="I655">
            <v>46190396</v>
          </cell>
          <cell r="J655">
            <v>0</v>
          </cell>
          <cell r="K655">
            <v>46190396</v>
          </cell>
          <cell r="L655">
            <v>45493814</v>
          </cell>
          <cell r="M655">
            <v>0</v>
          </cell>
          <cell r="N655">
            <v>45493814</v>
          </cell>
          <cell r="O655">
            <v>39615221</v>
          </cell>
          <cell r="P655">
            <v>0</v>
          </cell>
          <cell r="Q655">
            <v>39615221</v>
          </cell>
          <cell r="R655">
            <v>91578641</v>
          </cell>
          <cell r="S655">
            <v>0</v>
          </cell>
          <cell r="T655">
            <v>91578641</v>
          </cell>
          <cell r="U655">
            <v>26202073</v>
          </cell>
          <cell r="V655">
            <v>0</v>
          </cell>
          <cell r="W655">
            <v>26202073</v>
          </cell>
          <cell r="X655">
            <v>54396650</v>
          </cell>
          <cell r="Y655">
            <v>0</v>
          </cell>
          <cell r="Z655">
            <v>54396650</v>
          </cell>
          <cell r="AA655">
            <v>62460858</v>
          </cell>
          <cell r="AB655">
            <v>0</v>
          </cell>
          <cell r="AC655">
            <v>62460858</v>
          </cell>
          <cell r="AD655">
            <v>29997857</v>
          </cell>
          <cell r="AE655">
            <v>0</v>
          </cell>
          <cell r="AF655">
            <v>29997857</v>
          </cell>
          <cell r="AG655">
            <v>40588516.290000007</v>
          </cell>
          <cell r="AH655">
            <v>0</v>
          </cell>
          <cell r="AI655">
            <v>40588516.290000007</v>
          </cell>
          <cell r="AJ655">
            <v>3231431</v>
          </cell>
          <cell r="AK655">
            <v>0</v>
          </cell>
          <cell r="AL655">
            <v>3231431</v>
          </cell>
          <cell r="AM655">
            <v>439755457.29000002</v>
          </cell>
          <cell r="AN655">
            <v>0</v>
          </cell>
        </row>
        <row r="656">
          <cell r="B656" t="str">
            <v>oid30</v>
          </cell>
          <cell r="C656" t="str">
            <v>-</v>
          </cell>
          <cell r="D656" t="str">
            <v>Biaya Keperluan Direksi</v>
          </cell>
          <cell r="E656">
            <v>0</v>
          </cell>
          <cell r="F656">
            <v>0</v>
          </cell>
          <cell r="G656">
            <v>0</v>
          </cell>
          <cell r="H656">
            <v>0</v>
          </cell>
          <cell r="I656">
            <v>0</v>
          </cell>
          <cell r="J656">
            <v>0</v>
          </cell>
          <cell r="K656">
            <v>0</v>
          </cell>
          <cell r="L656">
            <v>0</v>
          </cell>
          <cell r="M656">
            <v>0</v>
          </cell>
          <cell r="N656">
            <v>0</v>
          </cell>
          <cell r="O656">
            <v>0</v>
          </cell>
          <cell r="P656">
            <v>0</v>
          </cell>
          <cell r="Q656">
            <v>0</v>
          </cell>
          <cell r="R656">
            <v>24460000</v>
          </cell>
          <cell r="S656">
            <v>0</v>
          </cell>
          <cell r="T656">
            <v>24460000</v>
          </cell>
          <cell r="U656">
            <v>0</v>
          </cell>
          <cell r="V656">
            <v>0</v>
          </cell>
          <cell r="W656">
            <v>0</v>
          </cell>
          <cell r="X656">
            <v>0</v>
          </cell>
          <cell r="Y656">
            <v>0</v>
          </cell>
          <cell r="Z656">
            <v>0</v>
          </cell>
          <cell r="AA656">
            <v>38371135</v>
          </cell>
          <cell r="AB656">
            <v>0</v>
          </cell>
          <cell r="AC656">
            <v>38371135</v>
          </cell>
          <cell r="AD656">
            <v>0</v>
          </cell>
          <cell r="AE656">
            <v>0</v>
          </cell>
          <cell r="AF656">
            <v>0</v>
          </cell>
          <cell r="AG656">
            <v>0</v>
          </cell>
          <cell r="AH656">
            <v>0</v>
          </cell>
          <cell r="AI656">
            <v>0</v>
          </cell>
          <cell r="AJ656">
            <v>0</v>
          </cell>
          <cell r="AK656">
            <v>0</v>
          </cell>
          <cell r="AL656">
            <v>0</v>
          </cell>
          <cell r="AM656">
            <v>62831135</v>
          </cell>
          <cell r="AN656">
            <v>0</v>
          </cell>
        </row>
        <row r="657">
          <cell r="B657" t="str">
            <v>oid31</v>
          </cell>
          <cell r="C657" t="str">
            <v>-</v>
          </cell>
          <cell r="D657" t="str">
            <v>Biaya Managemen Fee</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row>
        <row r="658">
          <cell r="B658" t="str">
            <v>oid32</v>
          </cell>
          <cell r="C658" t="str">
            <v>-</v>
          </cell>
          <cell r="D658" t="str">
            <v>Biaya Sumbangan dan Iuran</v>
          </cell>
          <cell r="E658">
            <v>0</v>
          </cell>
          <cell r="F658">
            <v>0</v>
          </cell>
          <cell r="G658">
            <v>0</v>
          </cell>
          <cell r="H658">
            <v>0</v>
          </cell>
          <cell r="I658">
            <v>0</v>
          </cell>
          <cell r="J658">
            <v>0</v>
          </cell>
          <cell r="K658">
            <v>0</v>
          </cell>
          <cell r="L658">
            <v>350000</v>
          </cell>
          <cell r="M658">
            <v>0</v>
          </cell>
          <cell r="N658">
            <v>350000</v>
          </cell>
          <cell r="O658">
            <v>4584545</v>
          </cell>
          <cell r="P658">
            <v>0</v>
          </cell>
          <cell r="Q658">
            <v>4584545</v>
          </cell>
          <cell r="R658">
            <v>11190158</v>
          </cell>
          <cell r="S658">
            <v>0</v>
          </cell>
          <cell r="T658">
            <v>11190158</v>
          </cell>
          <cell r="U658">
            <v>11913900</v>
          </cell>
          <cell r="V658">
            <v>0</v>
          </cell>
          <cell r="W658">
            <v>11913900</v>
          </cell>
          <cell r="X658">
            <v>7113440</v>
          </cell>
          <cell r="Y658">
            <v>0</v>
          </cell>
          <cell r="Z658">
            <v>7113440</v>
          </cell>
          <cell r="AA658">
            <v>14451144.5</v>
          </cell>
          <cell r="AB658">
            <v>0</v>
          </cell>
          <cell r="AC658">
            <v>14451144.5</v>
          </cell>
          <cell r="AD658">
            <v>9700750</v>
          </cell>
          <cell r="AE658">
            <v>0</v>
          </cell>
          <cell r="AF658">
            <v>9700750</v>
          </cell>
          <cell r="AG658">
            <v>3267525.87</v>
          </cell>
          <cell r="AH658">
            <v>0</v>
          </cell>
          <cell r="AI658">
            <v>3267525.87</v>
          </cell>
          <cell r="AJ658">
            <v>2001349</v>
          </cell>
          <cell r="AK658">
            <v>0</v>
          </cell>
          <cell r="AL658">
            <v>2001349</v>
          </cell>
          <cell r="AM658">
            <v>64572812.370000005</v>
          </cell>
          <cell r="AN658">
            <v>0</v>
          </cell>
        </row>
        <row r="659">
          <cell r="B659" t="str">
            <v>oid33</v>
          </cell>
          <cell r="C659" t="str">
            <v>-</v>
          </cell>
          <cell r="D659" t="str">
            <v>Biaya Listrik &amp; Air PAM</v>
          </cell>
          <cell r="E659">
            <v>0</v>
          </cell>
          <cell r="F659">
            <v>0</v>
          </cell>
          <cell r="G659">
            <v>0</v>
          </cell>
          <cell r="H659">
            <v>0</v>
          </cell>
          <cell r="I659">
            <v>0</v>
          </cell>
          <cell r="J659">
            <v>0</v>
          </cell>
          <cell r="K659">
            <v>0</v>
          </cell>
          <cell r="L659">
            <v>82259956.5</v>
          </cell>
          <cell r="M659">
            <v>0</v>
          </cell>
          <cell r="N659">
            <v>82259956.5</v>
          </cell>
          <cell r="O659">
            <v>41656318.5</v>
          </cell>
          <cell r="P659">
            <v>0</v>
          </cell>
          <cell r="Q659">
            <v>41656318.5</v>
          </cell>
          <cell r="R659">
            <v>17377233</v>
          </cell>
          <cell r="S659">
            <v>0</v>
          </cell>
          <cell r="T659">
            <v>17377233</v>
          </cell>
          <cell r="U659">
            <v>87765194.00999999</v>
          </cell>
          <cell r="V659">
            <v>0</v>
          </cell>
          <cell r="W659">
            <v>87765194.00999999</v>
          </cell>
          <cell r="X659">
            <v>84893419</v>
          </cell>
          <cell r="Y659">
            <v>0</v>
          </cell>
          <cell r="Z659">
            <v>84893419</v>
          </cell>
          <cell r="AA659">
            <v>62015015</v>
          </cell>
          <cell r="AB659">
            <v>0</v>
          </cell>
          <cell r="AC659">
            <v>62015015</v>
          </cell>
          <cell r="AD659">
            <v>64554869</v>
          </cell>
          <cell r="AE659">
            <v>0</v>
          </cell>
          <cell r="AF659">
            <v>64554869</v>
          </cell>
          <cell r="AG659">
            <v>26866060.75</v>
          </cell>
          <cell r="AH659">
            <v>0</v>
          </cell>
          <cell r="AI659">
            <v>26866060.75</v>
          </cell>
          <cell r="AJ659">
            <v>19069044.5</v>
          </cell>
          <cell r="AK659">
            <v>0</v>
          </cell>
          <cell r="AL659">
            <v>19069044.5</v>
          </cell>
          <cell r="AM659">
            <v>486457110.25999999</v>
          </cell>
          <cell r="AN659">
            <v>0</v>
          </cell>
        </row>
        <row r="660">
          <cell r="B660" t="str">
            <v>oid34</v>
          </cell>
          <cell r="C660" t="str">
            <v>-</v>
          </cell>
          <cell r="D660" t="str">
            <v>Biaya Registrasi ( STNK,BPKB, Perijinan )</v>
          </cell>
          <cell r="E660">
            <v>0</v>
          </cell>
          <cell r="F660">
            <v>0</v>
          </cell>
          <cell r="G660">
            <v>0</v>
          </cell>
          <cell r="H660">
            <v>0</v>
          </cell>
          <cell r="I660">
            <v>9446200</v>
          </cell>
          <cell r="J660">
            <v>0</v>
          </cell>
          <cell r="K660">
            <v>9446200</v>
          </cell>
          <cell r="L660">
            <v>12617800</v>
          </cell>
          <cell r="M660">
            <v>0</v>
          </cell>
          <cell r="N660">
            <v>12617800</v>
          </cell>
          <cell r="O660">
            <v>19545920</v>
          </cell>
          <cell r="P660">
            <v>0</v>
          </cell>
          <cell r="Q660">
            <v>19545920</v>
          </cell>
          <cell r="R660">
            <v>21979500</v>
          </cell>
          <cell r="S660">
            <v>0</v>
          </cell>
          <cell r="T660">
            <v>21979500</v>
          </cell>
          <cell r="U660">
            <v>16683903</v>
          </cell>
          <cell r="V660">
            <v>0</v>
          </cell>
          <cell r="W660">
            <v>16683903</v>
          </cell>
          <cell r="X660">
            <v>15350980</v>
          </cell>
          <cell r="Y660">
            <v>0</v>
          </cell>
          <cell r="Z660">
            <v>15350980</v>
          </cell>
          <cell r="AA660">
            <v>11223755</v>
          </cell>
          <cell r="AB660">
            <v>0</v>
          </cell>
          <cell r="AC660">
            <v>11223755</v>
          </cell>
          <cell r="AD660">
            <v>78441125</v>
          </cell>
          <cell r="AE660">
            <v>0</v>
          </cell>
          <cell r="AF660">
            <v>78441125</v>
          </cell>
          <cell r="AG660">
            <v>11158250</v>
          </cell>
          <cell r="AH660">
            <v>0</v>
          </cell>
          <cell r="AI660">
            <v>11158250</v>
          </cell>
          <cell r="AJ660">
            <v>535000</v>
          </cell>
          <cell r="AK660">
            <v>0</v>
          </cell>
          <cell r="AL660">
            <v>535000</v>
          </cell>
          <cell r="AM660">
            <v>196982433</v>
          </cell>
          <cell r="AN660">
            <v>0</v>
          </cell>
        </row>
        <row r="661">
          <cell r="B661" t="str">
            <v>oid35</v>
          </cell>
          <cell r="C661" t="str">
            <v>-</v>
          </cell>
          <cell r="D661" t="str">
            <v>Biaya Perjalanan Dinas</v>
          </cell>
          <cell r="E661">
            <v>0</v>
          </cell>
          <cell r="F661">
            <v>0</v>
          </cell>
          <cell r="G661">
            <v>0</v>
          </cell>
          <cell r="H661">
            <v>0</v>
          </cell>
          <cell r="I661">
            <v>11423187</v>
          </cell>
          <cell r="J661">
            <v>0</v>
          </cell>
          <cell r="K661">
            <v>11423187</v>
          </cell>
          <cell r="L661">
            <v>1935500</v>
          </cell>
          <cell r="M661">
            <v>0</v>
          </cell>
          <cell r="N661">
            <v>1935500</v>
          </cell>
          <cell r="O661">
            <v>26457814.5</v>
          </cell>
          <cell r="P661">
            <v>0</v>
          </cell>
          <cell r="Q661">
            <v>26457814.5</v>
          </cell>
          <cell r="R661">
            <v>108373975</v>
          </cell>
          <cell r="S661">
            <v>0</v>
          </cell>
          <cell r="T661">
            <v>108373975</v>
          </cell>
          <cell r="U661">
            <v>10259500</v>
          </cell>
          <cell r="V661">
            <v>0</v>
          </cell>
          <cell r="W661">
            <v>10259500</v>
          </cell>
          <cell r="X661">
            <v>144508193</v>
          </cell>
          <cell r="Y661">
            <v>0</v>
          </cell>
          <cell r="Z661">
            <v>144508193</v>
          </cell>
          <cell r="AA661">
            <v>94664051.5</v>
          </cell>
          <cell r="AB661">
            <v>0</v>
          </cell>
          <cell r="AC661">
            <v>94664051.5</v>
          </cell>
          <cell r="AD661">
            <v>98015886</v>
          </cell>
          <cell r="AE661">
            <v>0</v>
          </cell>
          <cell r="AF661">
            <v>98015886</v>
          </cell>
          <cell r="AG661">
            <v>111844489</v>
          </cell>
          <cell r="AH661">
            <v>0</v>
          </cell>
          <cell r="AI661">
            <v>111844489</v>
          </cell>
          <cell r="AJ661">
            <v>73023694</v>
          </cell>
          <cell r="AK661">
            <v>0</v>
          </cell>
          <cell r="AL661">
            <v>73023694</v>
          </cell>
          <cell r="AM661">
            <v>680506290</v>
          </cell>
          <cell r="AN661">
            <v>0</v>
          </cell>
        </row>
        <row r="662">
          <cell r="B662" t="str">
            <v>oid36</v>
          </cell>
          <cell r="C662" t="str">
            <v>-</v>
          </cell>
          <cell r="D662" t="str">
            <v>Biaya PBB, BPHTB,Perijinan</v>
          </cell>
          <cell r="E662">
            <v>0</v>
          </cell>
          <cell r="F662">
            <v>0</v>
          </cell>
          <cell r="G662">
            <v>0</v>
          </cell>
          <cell r="H662">
            <v>0</v>
          </cell>
          <cell r="I662">
            <v>0</v>
          </cell>
          <cell r="J662">
            <v>0</v>
          </cell>
          <cell r="K662">
            <v>0</v>
          </cell>
          <cell r="L662">
            <v>0</v>
          </cell>
          <cell r="M662">
            <v>0</v>
          </cell>
          <cell r="N662">
            <v>0</v>
          </cell>
          <cell r="O662">
            <v>0</v>
          </cell>
          <cell r="P662">
            <v>0</v>
          </cell>
          <cell r="Q662">
            <v>0</v>
          </cell>
          <cell r="R662">
            <v>5576125</v>
          </cell>
          <cell r="S662">
            <v>0</v>
          </cell>
          <cell r="T662">
            <v>5576125</v>
          </cell>
          <cell r="U662">
            <v>16000000</v>
          </cell>
          <cell r="V662">
            <v>0</v>
          </cell>
          <cell r="W662">
            <v>16000000</v>
          </cell>
          <cell r="X662">
            <v>0</v>
          </cell>
          <cell r="Y662">
            <v>0</v>
          </cell>
          <cell r="Z662">
            <v>0</v>
          </cell>
          <cell r="AA662">
            <v>9639710</v>
          </cell>
          <cell r="AB662">
            <v>0</v>
          </cell>
          <cell r="AC662">
            <v>9639710</v>
          </cell>
          <cell r="AD662">
            <v>787933</v>
          </cell>
          <cell r="AE662">
            <v>0</v>
          </cell>
          <cell r="AF662">
            <v>787933</v>
          </cell>
          <cell r="AG662">
            <v>575000</v>
          </cell>
          <cell r="AH662">
            <v>0</v>
          </cell>
          <cell r="AI662">
            <v>575000</v>
          </cell>
          <cell r="AJ662">
            <v>0</v>
          </cell>
          <cell r="AK662">
            <v>0</v>
          </cell>
          <cell r="AL662">
            <v>0</v>
          </cell>
          <cell r="AM662">
            <v>32578768</v>
          </cell>
          <cell r="AN662">
            <v>0</v>
          </cell>
        </row>
        <row r="663">
          <cell r="B663" t="str">
            <v>oid37</v>
          </cell>
          <cell r="C663" t="str">
            <v>-</v>
          </cell>
          <cell r="D663" t="str">
            <v>Biaya Kebutuhan Rumah Tangga Kantor</v>
          </cell>
          <cell r="E663">
            <v>0</v>
          </cell>
          <cell r="F663">
            <v>0</v>
          </cell>
          <cell r="G663">
            <v>0</v>
          </cell>
          <cell r="H663">
            <v>0</v>
          </cell>
          <cell r="I663">
            <v>0</v>
          </cell>
          <cell r="J663">
            <v>0</v>
          </cell>
          <cell r="K663">
            <v>0</v>
          </cell>
          <cell r="L663">
            <v>0</v>
          </cell>
          <cell r="M663">
            <v>0</v>
          </cell>
          <cell r="N663">
            <v>0</v>
          </cell>
          <cell r="O663">
            <v>0</v>
          </cell>
          <cell r="P663">
            <v>0</v>
          </cell>
          <cell r="Q663">
            <v>0</v>
          </cell>
          <cell r="R663">
            <v>4050900</v>
          </cell>
          <cell r="S663">
            <v>0</v>
          </cell>
          <cell r="T663">
            <v>4050900</v>
          </cell>
          <cell r="U663">
            <v>6917267.5</v>
          </cell>
          <cell r="V663">
            <v>0</v>
          </cell>
          <cell r="W663">
            <v>6917267.5</v>
          </cell>
          <cell r="X663">
            <v>5000</v>
          </cell>
          <cell r="Y663">
            <v>0</v>
          </cell>
          <cell r="Z663">
            <v>5000</v>
          </cell>
          <cell r="AA663">
            <v>5174189</v>
          </cell>
          <cell r="AB663">
            <v>0</v>
          </cell>
          <cell r="AC663">
            <v>5174189</v>
          </cell>
          <cell r="AD663">
            <v>9699898</v>
          </cell>
          <cell r="AE663">
            <v>0</v>
          </cell>
          <cell r="AF663">
            <v>9699898</v>
          </cell>
          <cell r="AG663">
            <v>6000</v>
          </cell>
          <cell r="AH663">
            <v>0</v>
          </cell>
          <cell r="AI663">
            <v>6000</v>
          </cell>
          <cell r="AJ663">
            <v>0</v>
          </cell>
          <cell r="AK663">
            <v>0</v>
          </cell>
          <cell r="AL663">
            <v>0</v>
          </cell>
          <cell r="AM663">
            <v>25853254.5</v>
          </cell>
          <cell r="AN663">
            <v>0</v>
          </cell>
        </row>
        <row r="664">
          <cell r="B664" t="str">
            <v>oid38</v>
          </cell>
          <cell r="C664" t="str">
            <v>-</v>
          </cell>
          <cell r="D664" t="str">
            <v>Biaya Perlengkapan (Aktiva &lt; Rp.200.000)</v>
          </cell>
          <cell r="E664">
            <v>0</v>
          </cell>
          <cell r="F664">
            <v>0</v>
          </cell>
          <cell r="G664">
            <v>0</v>
          </cell>
          <cell r="H664">
            <v>0</v>
          </cell>
          <cell r="I664">
            <v>83000</v>
          </cell>
          <cell r="J664">
            <v>0</v>
          </cell>
          <cell r="K664">
            <v>83000</v>
          </cell>
          <cell r="L664">
            <v>0</v>
          </cell>
          <cell r="M664">
            <v>0</v>
          </cell>
          <cell r="N664">
            <v>0</v>
          </cell>
          <cell r="O664">
            <v>997200</v>
          </cell>
          <cell r="P664">
            <v>0</v>
          </cell>
          <cell r="Q664">
            <v>997200</v>
          </cell>
          <cell r="R664">
            <v>7032906</v>
          </cell>
          <cell r="S664">
            <v>0</v>
          </cell>
          <cell r="T664">
            <v>7032906</v>
          </cell>
          <cell r="U664">
            <v>5654831</v>
          </cell>
          <cell r="V664">
            <v>0</v>
          </cell>
          <cell r="W664">
            <v>5654831</v>
          </cell>
          <cell r="X664">
            <v>231100</v>
          </cell>
          <cell r="Y664">
            <v>0</v>
          </cell>
          <cell r="Z664">
            <v>231100</v>
          </cell>
          <cell r="AA664">
            <v>3430150</v>
          </cell>
          <cell r="AB664">
            <v>0</v>
          </cell>
          <cell r="AC664">
            <v>3430150</v>
          </cell>
          <cell r="AD664">
            <v>6194100</v>
          </cell>
          <cell r="AE664">
            <v>0</v>
          </cell>
          <cell r="AF664">
            <v>6194100</v>
          </cell>
          <cell r="AG664">
            <v>1947700</v>
          </cell>
          <cell r="AH664">
            <v>0</v>
          </cell>
          <cell r="AI664">
            <v>1947700</v>
          </cell>
          <cell r="AJ664">
            <v>376000</v>
          </cell>
          <cell r="AK664">
            <v>0</v>
          </cell>
          <cell r="AL664">
            <v>376000</v>
          </cell>
          <cell r="AM664">
            <v>25946987</v>
          </cell>
          <cell r="AN664">
            <v>0</v>
          </cell>
        </row>
        <row r="665">
          <cell r="B665" t="str">
            <v>oid39</v>
          </cell>
          <cell r="C665" t="str">
            <v>-</v>
          </cell>
          <cell r="D665" t="str">
            <v>Biaya Training</v>
          </cell>
          <cell r="E665">
            <v>0</v>
          </cell>
          <cell r="F665">
            <v>0</v>
          </cell>
          <cell r="G665">
            <v>0</v>
          </cell>
          <cell r="H665">
            <v>0</v>
          </cell>
          <cell r="I665">
            <v>2244564</v>
          </cell>
          <cell r="J665">
            <v>0</v>
          </cell>
          <cell r="K665">
            <v>2244564</v>
          </cell>
          <cell r="L665">
            <v>1510000</v>
          </cell>
          <cell r="M665">
            <v>0</v>
          </cell>
          <cell r="N665">
            <v>1510000</v>
          </cell>
          <cell r="O665">
            <v>17525000</v>
          </cell>
          <cell r="P665">
            <v>0</v>
          </cell>
          <cell r="Q665">
            <v>17525000</v>
          </cell>
          <cell r="R665">
            <v>5355594</v>
          </cell>
          <cell r="S665">
            <v>0</v>
          </cell>
          <cell r="T665">
            <v>5355594</v>
          </cell>
          <cell r="U665">
            <v>20796868</v>
          </cell>
          <cell r="V665">
            <v>0</v>
          </cell>
          <cell r="W665">
            <v>20796868</v>
          </cell>
          <cell r="X665">
            <v>0</v>
          </cell>
          <cell r="Y665">
            <v>0</v>
          </cell>
          <cell r="Z665">
            <v>0</v>
          </cell>
          <cell r="AA665">
            <v>0</v>
          </cell>
          <cell r="AB665">
            <v>0</v>
          </cell>
          <cell r="AC665">
            <v>0</v>
          </cell>
          <cell r="AD665">
            <v>32590932</v>
          </cell>
          <cell r="AE665">
            <v>0</v>
          </cell>
          <cell r="AF665">
            <v>32590932</v>
          </cell>
          <cell r="AG665">
            <v>4883719</v>
          </cell>
          <cell r="AH665">
            <v>0</v>
          </cell>
          <cell r="AI665">
            <v>4883719</v>
          </cell>
          <cell r="AJ665">
            <v>735000</v>
          </cell>
          <cell r="AK665">
            <v>0</v>
          </cell>
          <cell r="AL665">
            <v>735000</v>
          </cell>
          <cell r="AM665">
            <v>85641677</v>
          </cell>
          <cell r="AN665">
            <v>0</v>
          </cell>
        </row>
        <row r="666">
          <cell r="B666" t="str">
            <v>oid40</v>
          </cell>
          <cell r="C666" t="str">
            <v>-</v>
          </cell>
          <cell r="D666" t="str">
            <v>Biaya Majalah dan Surat Kabar</v>
          </cell>
          <cell r="E666">
            <v>0</v>
          </cell>
          <cell r="F666">
            <v>0</v>
          </cell>
          <cell r="G666">
            <v>0</v>
          </cell>
          <cell r="H666">
            <v>0</v>
          </cell>
          <cell r="I666">
            <v>175000</v>
          </cell>
          <cell r="J666">
            <v>0</v>
          </cell>
          <cell r="K666">
            <v>175000</v>
          </cell>
          <cell r="L666">
            <v>0</v>
          </cell>
          <cell r="M666">
            <v>0</v>
          </cell>
          <cell r="N666">
            <v>0</v>
          </cell>
          <cell r="O666">
            <v>0</v>
          </cell>
          <cell r="P666">
            <v>0</v>
          </cell>
          <cell r="Q666">
            <v>0</v>
          </cell>
          <cell r="R666">
            <v>435000</v>
          </cell>
          <cell r="S666">
            <v>0</v>
          </cell>
          <cell r="T666">
            <v>435000</v>
          </cell>
          <cell r="U666">
            <v>0</v>
          </cell>
          <cell r="V666">
            <v>0</v>
          </cell>
          <cell r="W666">
            <v>0</v>
          </cell>
          <cell r="X666">
            <v>0</v>
          </cell>
          <cell r="Y666">
            <v>0</v>
          </cell>
          <cell r="Z666">
            <v>0</v>
          </cell>
          <cell r="AA666">
            <v>220000</v>
          </cell>
          <cell r="AB666">
            <v>0</v>
          </cell>
          <cell r="AC666">
            <v>220000</v>
          </cell>
          <cell r="AD666">
            <v>0</v>
          </cell>
          <cell r="AE666">
            <v>0</v>
          </cell>
          <cell r="AF666">
            <v>0</v>
          </cell>
          <cell r="AG666">
            <v>0</v>
          </cell>
          <cell r="AH666">
            <v>0</v>
          </cell>
          <cell r="AI666">
            <v>0</v>
          </cell>
          <cell r="AJ666">
            <v>0</v>
          </cell>
          <cell r="AK666">
            <v>0</v>
          </cell>
          <cell r="AL666">
            <v>0</v>
          </cell>
          <cell r="AM666">
            <v>830000</v>
          </cell>
          <cell r="AN666">
            <v>0</v>
          </cell>
        </row>
        <row r="667">
          <cell r="B667" t="str">
            <v>oid41</v>
          </cell>
          <cell r="C667" t="str">
            <v>-</v>
          </cell>
          <cell r="D667" t="str">
            <v>Biaya Audit, Konsultan &amp; Legal</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1219399</v>
          </cell>
          <cell r="V667">
            <v>0</v>
          </cell>
          <cell r="W667">
            <v>1219399</v>
          </cell>
          <cell r="X667">
            <v>0</v>
          </cell>
          <cell r="Y667">
            <v>0</v>
          </cell>
          <cell r="Z667">
            <v>0</v>
          </cell>
          <cell r="AA667">
            <v>3336409</v>
          </cell>
          <cell r="AB667">
            <v>0</v>
          </cell>
          <cell r="AC667">
            <v>3336409</v>
          </cell>
          <cell r="AD667">
            <v>0</v>
          </cell>
          <cell r="AE667">
            <v>0</v>
          </cell>
          <cell r="AF667">
            <v>0</v>
          </cell>
          <cell r="AG667">
            <v>0</v>
          </cell>
          <cell r="AH667">
            <v>0</v>
          </cell>
          <cell r="AI667">
            <v>0</v>
          </cell>
          <cell r="AJ667">
            <v>0</v>
          </cell>
          <cell r="AK667">
            <v>0</v>
          </cell>
          <cell r="AL667">
            <v>0</v>
          </cell>
          <cell r="AM667">
            <v>4555808</v>
          </cell>
          <cell r="AN667">
            <v>0</v>
          </cell>
        </row>
        <row r="668">
          <cell r="B668" t="str">
            <v>oid42</v>
          </cell>
          <cell r="C668" t="str">
            <v>-</v>
          </cell>
          <cell r="D668" t="str">
            <v>Biaya Pengiriman</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12198074</v>
          </cell>
          <cell r="AE668">
            <v>0</v>
          </cell>
          <cell r="AF668">
            <v>12198074</v>
          </cell>
          <cell r="AG668">
            <v>0</v>
          </cell>
          <cell r="AH668">
            <v>0</v>
          </cell>
          <cell r="AI668">
            <v>0</v>
          </cell>
          <cell r="AJ668">
            <v>0</v>
          </cell>
          <cell r="AK668">
            <v>0</v>
          </cell>
          <cell r="AL668">
            <v>0</v>
          </cell>
          <cell r="AM668">
            <v>12198074</v>
          </cell>
          <cell r="AN668">
            <v>0</v>
          </cell>
        </row>
        <row r="669">
          <cell r="B669" t="str">
            <v>oid43</v>
          </cell>
          <cell r="C669" t="str">
            <v>-</v>
          </cell>
          <cell r="D669" t="str">
            <v>Biaya Pengiriman Antar Depo</v>
          </cell>
          <cell r="E669">
            <v>0</v>
          </cell>
          <cell r="F669">
            <v>0</v>
          </cell>
          <cell r="G669">
            <v>0</v>
          </cell>
          <cell r="H669">
            <v>0</v>
          </cell>
          <cell r="I669">
            <v>0</v>
          </cell>
          <cell r="J669">
            <v>0</v>
          </cell>
          <cell r="K669">
            <v>0</v>
          </cell>
          <cell r="L669">
            <v>2500</v>
          </cell>
          <cell r="M669">
            <v>0</v>
          </cell>
          <cell r="N669">
            <v>2500</v>
          </cell>
          <cell r="O669">
            <v>0</v>
          </cell>
          <cell r="P669">
            <v>0</v>
          </cell>
          <cell r="Q669">
            <v>0</v>
          </cell>
          <cell r="R669">
            <v>5466500</v>
          </cell>
          <cell r="S669">
            <v>0</v>
          </cell>
          <cell r="T669">
            <v>5466500</v>
          </cell>
          <cell r="U669">
            <v>280500</v>
          </cell>
          <cell r="V669">
            <v>0</v>
          </cell>
          <cell r="W669">
            <v>280500</v>
          </cell>
          <cell r="X669">
            <v>0</v>
          </cell>
          <cell r="Y669">
            <v>0</v>
          </cell>
          <cell r="Z669">
            <v>0</v>
          </cell>
          <cell r="AA669">
            <v>82500</v>
          </cell>
          <cell r="AB669">
            <v>0</v>
          </cell>
          <cell r="AC669">
            <v>82500</v>
          </cell>
          <cell r="AD669">
            <v>0</v>
          </cell>
          <cell r="AE669">
            <v>0</v>
          </cell>
          <cell r="AF669">
            <v>0</v>
          </cell>
          <cell r="AG669">
            <v>0</v>
          </cell>
          <cell r="AH669">
            <v>0</v>
          </cell>
          <cell r="AI669">
            <v>0</v>
          </cell>
          <cell r="AJ669">
            <v>0</v>
          </cell>
          <cell r="AK669">
            <v>0</v>
          </cell>
          <cell r="AL669">
            <v>0</v>
          </cell>
          <cell r="AM669">
            <v>5832000</v>
          </cell>
          <cell r="AN669">
            <v>0</v>
          </cell>
        </row>
        <row r="670">
          <cell r="B670" t="str">
            <v>oid44</v>
          </cell>
          <cell r="C670" t="str">
            <v>-</v>
          </cell>
          <cell r="D670" t="str">
            <v>Biaya Kuli</v>
          </cell>
          <cell r="E670">
            <v>0</v>
          </cell>
          <cell r="F670">
            <v>0</v>
          </cell>
          <cell r="G670">
            <v>0</v>
          </cell>
          <cell r="H670">
            <v>0</v>
          </cell>
          <cell r="I670">
            <v>0</v>
          </cell>
          <cell r="J670">
            <v>0</v>
          </cell>
          <cell r="K670">
            <v>0</v>
          </cell>
          <cell r="L670">
            <v>100400</v>
          </cell>
          <cell r="M670">
            <v>0</v>
          </cell>
          <cell r="N670">
            <v>100400</v>
          </cell>
          <cell r="O670">
            <v>2465000</v>
          </cell>
          <cell r="P670">
            <v>0</v>
          </cell>
          <cell r="Q670">
            <v>2465000</v>
          </cell>
          <cell r="R670">
            <v>3802600</v>
          </cell>
          <cell r="S670">
            <v>0</v>
          </cell>
          <cell r="T670">
            <v>3802600</v>
          </cell>
          <cell r="U670">
            <v>118706518</v>
          </cell>
          <cell r="V670">
            <v>0</v>
          </cell>
          <cell r="W670">
            <v>118706518</v>
          </cell>
          <cell r="X670">
            <v>173772913</v>
          </cell>
          <cell r="Y670">
            <v>0</v>
          </cell>
          <cell r="Z670">
            <v>173772913</v>
          </cell>
          <cell r="AA670">
            <v>138097300</v>
          </cell>
          <cell r="AB670">
            <v>0</v>
          </cell>
          <cell r="AC670">
            <v>138097300</v>
          </cell>
          <cell r="AD670">
            <v>25000</v>
          </cell>
          <cell r="AE670">
            <v>0</v>
          </cell>
          <cell r="AF670">
            <v>25000</v>
          </cell>
          <cell r="AG670">
            <v>0</v>
          </cell>
          <cell r="AH670">
            <v>0</v>
          </cell>
          <cell r="AI670">
            <v>0</v>
          </cell>
          <cell r="AJ670">
            <v>0</v>
          </cell>
          <cell r="AK670">
            <v>0</v>
          </cell>
          <cell r="AL670">
            <v>0</v>
          </cell>
          <cell r="AM670">
            <v>436969731</v>
          </cell>
          <cell r="AN670">
            <v>0</v>
          </cell>
        </row>
        <row r="671">
          <cell r="B671" t="str">
            <v>oid45</v>
          </cell>
          <cell r="C671" t="str">
            <v>-</v>
          </cell>
          <cell r="D671" t="str">
            <v>Biaya Bongkar Muat &amp; Keamanan</v>
          </cell>
          <cell r="E671">
            <v>0</v>
          </cell>
          <cell r="F671">
            <v>0</v>
          </cell>
          <cell r="G671">
            <v>0</v>
          </cell>
          <cell r="H671">
            <v>0</v>
          </cell>
          <cell r="I671">
            <v>0</v>
          </cell>
          <cell r="J671">
            <v>0</v>
          </cell>
          <cell r="K671">
            <v>0</v>
          </cell>
          <cell r="L671">
            <v>450000</v>
          </cell>
          <cell r="M671">
            <v>0</v>
          </cell>
          <cell r="N671">
            <v>450000</v>
          </cell>
          <cell r="O671">
            <v>0</v>
          </cell>
          <cell r="P671">
            <v>0</v>
          </cell>
          <cell r="Q671">
            <v>0</v>
          </cell>
          <cell r="R671">
            <v>19436500</v>
          </cell>
          <cell r="S671">
            <v>0</v>
          </cell>
          <cell r="T671">
            <v>19436500</v>
          </cell>
          <cell r="U671">
            <v>31166000</v>
          </cell>
          <cell r="V671">
            <v>0</v>
          </cell>
          <cell r="W671">
            <v>31166000</v>
          </cell>
          <cell r="X671">
            <v>0</v>
          </cell>
          <cell r="Y671">
            <v>0</v>
          </cell>
          <cell r="Z671">
            <v>0</v>
          </cell>
          <cell r="AA671">
            <v>120000</v>
          </cell>
          <cell r="AB671">
            <v>0</v>
          </cell>
          <cell r="AC671">
            <v>120000</v>
          </cell>
          <cell r="AD671">
            <v>568000</v>
          </cell>
          <cell r="AE671">
            <v>0</v>
          </cell>
          <cell r="AF671">
            <v>568000</v>
          </cell>
          <cell r="AG671">
            <v>404500</v>
          </cell>
          <cell r="AH671">
            <v>0</v>
          </cell>
          <cell r="AI671">
            <v>404500</v>
          </cell>
          <cell r="AJ671">
            <v>200000</v>
          </cell>
          <cell r="AK671">
            <v>0</v>
          </cell>
          <cell r="AL671">
            <v>200000</v>
          </cell>
          <cell r="AM671">
            <v>52345000</v>
          </cell>
          <cell r="AN671">
            <v>0</v>
          </cell>
        </row>
        <row r="672">
          <cell r="B672" t="str">
            <v>oid46</v>
          </cell>
          <cell r="C672" t="str">
            <v>-</v>
          </cell>
          <cell r="D672" t="str">
            <v>Biaya Administrasi Bank</v>
          </cell>
          <cell r="E672">
            <v>0</v>
          </cell>
          <cell r="F672">
            <v>0</v>
          </cell>
          <cell r="G672">
            <v>0</v>
          </cell>
          <cell r="H672">
            <v>0</v>
          </cell>
          <cell r="I672">
            <v>40000</v>
          </cell>
          <cell r="J672">
            <v>0</v>
          </cell>
          <cell r="K672">
            <v>40000</v>
          </cell>
          <cell r="L672">
            <v>0</v>
          </cell>
          <cell r="M672">
            <v>0</v>
          </cell>
          <cell r="N672">
            <v>0</v>
          </cell>
          <cell r="O672">
            <v>0</v>
          </cell>
          <cell r="P672">
            <v>0</v>
          </cell>
          <cell r="Q672">
            <v>0</v>
          </cell>
          <cell r="R672">
            <v>7905000</v>
          </cell>
          <cell r="S672">
            <v>0</v>
          </cell>
          <cell r="T672">
            <v>7905000</v>
          </cell>
          <cell r="U672">
            <v>15654000</v>
          </cell>
          <cell r="V672">
            <v>0</v>
          </cell>
          <cell r="W672">
            <v>15654000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K672">
            <v>0</v>
          </cell>
          <cell r="AL672">
            <v>0</v>
          </cell>
          <cell r="AM672">
            <v>23599000</v>
          </cell>
          <cell r="AN672">
            <v>0</v>
          </cell>
        </row>
        <row r="673">
          <cell r="B673" t="str">
            <v>oid47</v>
          </cell>
          <cell r="C673" t="str">
            <v>-</v>
          </cell>
          <cell r="D673" t="str">
            <v>Biaya Lain-lain</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row>
        <row r="674">
          <cell r="B674" t="str">
            <v>op1</v>
          </cell>
          <cell r="C674" t="str">
            <v>-</v>
          </cell>
          <cell r="D674" t="str">
            <v>Biaya Penyusutan - Gedung dan Kantor</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236548125.37083334</v>
          </cell>
          <cell r="V674">
            <v>0</v>
          </cell>
          <cell r="W674">
            <v>236548125.37083334</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K674">
            <v>0</v>
          </cell>
          <cell r="AL674">
            <v>0</v>
          </cell>
          <cell r="AM674">
            <v>236548125.37083334</v>
          </cell>
          <cell r="AN674">
            <v>0</v>
          </cell>
        </row>
        <row r="675">
          <cell r="B675" t="str">
            <v>op2</v>
          </cell>
          <cell r="C675" t="str">
            <v>-</v>
          </cell>
          <cell r="D675" t="str">
            <v>Biaya Penyusutan - Kendaraan Non-Leasing</v>
          </cell>
          <cell r="E675">
            <v>0</v>
          </cell>
          <cell r="F675">
            <v>0</v>
          </cell>
          <cell r="G675">
            <v>0</v>
          </cell>
          <cell r="H675">
            <v>0</v>
          </cell>
          <cell r="I675">
            <v>0</v>
          </cell>
          <cell r="J675">
            <v>0</v>
          </cell>
          <cell r="K675">
            <v>0</v>
          </cell>
          <cell r="L675">
            <v>0</v>
          </cell>
          <cell r="M675">
            <v>0</v>
          </cell>
          <cell r="N675">
            <v>0</v>
          </cell>
          <cell r="O675">
            <v>0</v>
          </cell>
          <cell r="P675">
            <v>0</v>
          </cell>
          <cell r="Q675">
            <v>0</v>
          </cell>
          <cell r="R675">
            <v>1329839680</v>
          </cell>
          <cell r="S675">
            <v>0</v>
          </cell>
          <cell r="T675">
            <v>1329839680</v>
          </cell>
          <cell r="U675">
            <v>773394156.25567496</v>
          </cell>
          <cell r="V675">
            <v>0</v>
          </cell>
          <cell r="W675">
            <v>773394156.25567496</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2103233836.2556748</v>
          </cell>
          <cell r="AN675">
            <v>0</v>
          </cell>
        </row>
        <row r="676">
          <cell r="B676" t="str">
            <v>op3</v>
          </cell>
          <cell r="C676" t="str">
            <v>-</v>
          </cell>
          <cell r="D676" t="str">
            <v>Biaya Penyusutan - Peralatan Kantor</v>
          </cell>
          <cell r="E676">
            <v>0</v>
          </cell>
          <cell r="F676">
            <v>0</v>
          </cell>
          <cell r="G676">
            <v>0</v>
          </cell>
          <cell r="H676">
            <v>0</v>
          </cell>
          <cell r="I676">
            <v>0</v>
          </cell>
          <cell r="J676">
            <v>0</v>
          </cell>
          <cell r="K676">
            <v>0</v>
          </cell>
          <cell r="L676">
            <v>0</v>
          </cell>
          <cell r="M676">
            <v>0</v>
          </cell>
          <cell r="N676">
            <v>0</v>
          </cell>
          <cell r="O676">
            <v>0</v>
          </cell>
          <cell r="P676">
            <v>0</v>
          </cell>
          <cell r="Q676">
            <v>0</v>
          </cell>
          <cell r="R676">
            <v>290954110</v>
          </cell>
          <cell r="S676">
            <v>0</v>
          </cell>
          <cell r="T676">
            <v>290954110</v>
          </cell>
          <cell r="U676">
            <v>454191442</v>
          </cell>
          <cell r="V676">
            <v>0</v>
          </cell>
          <cell r="W676">
            <v>454191442</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745145552</v>
          </cell>
          <cell r="AN676">
            <v>0</v>
          </cell>
        </row>
        <row r="677">
          <cell r="B677" t="str">
            <v>op4</v>
          </cell>
          <cell r="C677" t="str">
            <v>-</v>
          </cell>
          <cell r="D677" t="str">
            <v>Biaya Amortisasi - Kendaraan Leasing</v>
          </cell>
          <cell r="E677">
            <v>0</v>
          </cell>
          <cell r="F677">
            <v>0</v>
          </cell>
          <cell r="G677">
            <v>0</v>
          </cell>
          <cell r="H677">
            <v>0</v>
          </cell>
          <cell r="I677">
            <v>0</v>
          </cell>
          <cell r="J677">
            <v>0</v>
          </cell>
          <cell r="K677">
            <v>0</v>
          </cell>
          <cell r="L677">
            <v>0</v>
          </cell>
          <cell r="M677">
            <v>0</v>
          </cell>
          <cell r="N677">
            <v>0</v>
          </cell>
          <cell r="O677">
            <v>0</v>
          </cell>
          <cell r="P677">
            <v>0</v>
          </cell>
          <cell r="Q677">
            <v>0</v>
          </cell>
          <cell r="R677">
            <v>50006528</v>
          </cell>
          <cell r="S677">
            <v>0</v>
          </cell>
          <cell r="T677">
            <v>50006528</v>
          </cell>
          <cell r="U677">
            <v>739201805</v>
          </cell>
          <cell r="V677">
            <v>0</v>
          </cell>
          <cell r="W677">
            <v>739201805</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789208333</v>
          </cell>
          <cell r="AN677">
            <v>0</v>
          </cell>
        </row>
        <row r="678">
          <cell r="B678" t="str">
            <v>op5</v>
          </cell>
          <cell r="C678" t="str">
            <v>-</v>
          </cell>
          <cell r="D678" t="str">
            <v>Biaya Amortisasi - Bangunan  Diatas Tanah Sewa</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91799618</v>
          </cell>
          <cell r="V678">
            <v>0</v>
          </cell>
          <cell r="W678">
            <v>91799618</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91799618</v>
          </cell>
          <cell r="AN678">
            <v>0</v>
          </cell>
        </row>
        <row r="679">
          <cell r="B679" t="str">
            <v>op6</v>
          </cell>
          <cell r="C679" t="str">
            <v>-</v>
          </cell>
          <cell r="D679" t="str">
            <v>Biaya Amortisasi - Pallet</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9525000</v>
          </cell>
          <cell r="V679">
            <v>0</v>
          </cell>
          <cell r="W679">
            <v>9525000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9525000</v>
          </cell>
          <cell r="AN679">
            <v>0</v>
          </cell>
        </row>
        <row r="680">
          <cell r="B680" t="str">
            <v>op7</v>
          </cell>
          <cell r="C680" t="str">
            <v>-</v>
          </cell>
          <cell r="D680" t="str">
            <v>Biaya Amortisasi - Software</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row>
        <row r="681">
          <cell r="B681" t="str">
            <v>op8</v>
          </cell>
          <cell r="C681" t="str">
            <v>-</v>
          </cell>
          <cell r="D681" t="str">
            <v>Biaya Amortisasi - Biaya Ditangguhkan</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row>
        <row r="682">
          <cell r="B682" t="str">
            <v>op9</v>
          </cell>
          <cell r="C682" t="str">
            <v>-</v>
          </cell>
          <cell r="D682" t="str">
            <v>Biaya Amortisasi - Goodwill</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row>
        <row r="683">
          <cell r="B683" t="str">
            <v>op10</v>
          </cell>
          <cell r="C683" t="str">
            <v>-</v>
          </cell>
          <cell r="D683" t="str">
            <v>Biaya Amortisasi Lainnya</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row>
        <row r="684">
          <cell r="B684" t="str">
            <v>no1</v>
          </cell>
          <cell r="C684" t="str">
            <v>-</v>
          </cell>
          <cell r="D684" t="str">
            <v>Gaji dan Upah</v>
          </cell>
          <cell r="E684">
            <v>0</v>
          </cell>
          <cell r="F684">
            <v>8274534309</v>
          </cell>
          <cell r="G684">
            <v>0</v>
          </cell>
          <cell r="H684">
            <v>8274534309</v>
          </cell>
          <cell r="I684">
            <v>702000927</v>
          </cell>
          <cell r="J684">
            <v>0</v>
          </cell>
          <cell r="K684">
            <v>702000927</v>
          </cell>
          <cell r="L684">
            <v>1923569162.4300001</v>
          </cell>
          <cell r="M684">
            <v>0</v>
          </cell>
          <cell r="N684">
            <v>1923569162.4300001</v>
          </cell>
          <cell r="O684">
            <v>1220579221.4000001</v>
          </cell>
          <cell r="P684">
            <v>0</v>
          </cell>
          <cell r="Q684">
            <v>1220579221.4000001</v>
          </cell>
          <cell r="R684">
            <v>3582837314.8125</v>
          </cell>
          <cell r="S684">
            <v>0</v>
          </cell>
          <cell r="T684">
            <v>3582837314.8125</v>
          </cell>
          <cell r="U684">
            <v>2617452811.1057839</v>
          </cell>
          <cell r="V684">
            <v>0</v>
          </cell>
          <cell r="W684">
            <v>2617452811.1057839</v>
          </cell>
          <cell r="X684">
            <v>1851545842.45</v>
          </cell>
          <cell r="Y684">
            <v>0</v>
          </cell>
          <cell r="Z684">
            <v>1851545842.45</v>
          </cell>
          <cell r="AA684">
            <v>1253574335</v>
          </cell>
          <cell r="AB684">
            <v>0</v>
          </cell>
          <cell r="AC684">
            <v>1253574335</v>
          </cell>
          <cell r="AD684">
            <v>43084155.060000002</v>
          </cell>
          <cell r="AE684">
            <v>0</v>
          </cell>
          <cell r="AF684">
            <v>43084155.060000002</v>
          </cell>
          <cell r="AG684">
            <v>774521498.85500002</v>
          </cell>
          <cell r="AH684">
            <v>0</v>
          </cell>
          <cell r="AI684">
            <v>774521498.85500002</v>
          </cell>
          <cell r="AJ684">
            <v>494711913</v>
          </cell>
          <cell r="AK684">
            <v>0</v>
          </cell>
          <cell r="AL684">
            <v>494711913</v>
          </cell>
          <cell r="AM684">
            <v>22738411490.113281</v>
          </cell>
          <cell r="AN684">
            <v>0</v>
          </cell>
        </row>
        <row r="685">
          <cell r="B685" t="str">
            <v>no2</v>
          </cell>
          <cell r="C685" t="str">
            <v>-</v>
          </cell>
          <cell r="D685" t="str">
            <v>Uang Makan</v>
          </cell>
          <cell r="E685">
            <v>0</v>
          </cell>
          <cell r="F685">
            <v>0</v>
          </cell>
          <cell r="G685">
            <v>0</v>
          </cell>
          <cell r="H685">
            <v>0</v>
          </cell>
          <cell r="I685">
            <v>264786</v>
          </cell>
          <cell r="J685">
            <v>0</v>
          </cell>
          <cell r="K685">
            <v>264786</v>
          </cell>
          <cell r="L685">
            <v>119113276.55</v>
          </cell>
          <cell r="M685">
            <v>0</v>
          </cell>
          <cell r="N685">
            <v>119113276.55</v>
          </cell>
          <cell r="O685">
            <v>55360000</v>
          </cell>
          <cell r="P685">
            <v>0</v>
          </cell>
          <cell r="Q685">
            <v>55360000</v>
          </cell>
          <cell r="R685">
            <v>143980830</v>
          </cell>
          <cell r="S685">
            <v>0</v>
          </cell>
          <cell r="T685">
            <v>143980830</v>
          </cell>
          <cell r="U685">
            <v>88807500</v>
          </cell>
          <cell r="V685">
            <v>0</v>
          </cell>
          <cell r="W685">
            <v>88807500</v>
          </cell>
          <cell r="X685">
            <v>87177000</v>
          </cell>
          <cell r="Y685">
            <v>0</v>
          </cell>
          <cell r="Z685">
            <v>87177000</v>
          </cell>
          <cell r="AA685">
            <v>64872700</v>
          </cell>
          <cell r="AB685">
            <v>0</v>
          </cell>
          <cell r="AC685">
            <v>64872700</v>
          </cell>
          <cell r="AD685">
            <v>176998000</v>
          </cell>
          <cell r="AE685">
            <v>0</v>
          </cell>
          <cell r="AF685">
            <v>176998000</v>
          </cell>
          <cell r="AG685">
            <v>112486209.99000001</v>
          </cell>
          <cell r="AH685">
            <v>0</v>
          </cell>
          <cell r="AI685">
            <v>112486209.99000001</v>
          </cell>
          <cell r="AJ685">
            <v>62184384.990000002</v>
          </cell>
          <cell r="AK685">
            <v>0</v>
          </cell>
          <cell r="AL685">
            <v>62184384.990000002</v>
          </cell>
          <cell r="AM685">
            <v>911244687.52999997</v>
          </cell>
          <cell r="AN685">
            <v>0</v>
          </cell>
        </row>
        <row r="686">
          <cell r="B686" t="str">
            <v>no3</v>
          </cell>
          <cell r="C686" t="str">
            <v>-</v>
          </cell>
          <cell r="D686" t="str">
            <v>Lembur</v>
          </cell>
          <cell r="E686">
            <v>0</v>
          </cell>
          <cell r="F686">
            <v>38577200</v>
          </cell>
          <cell r="G686">
            <v>0</v>
          </cell>
          <cell r="H686">
            <v>38577200</v>
          </cell>
          <cell r="I686">
            <v>4833500</v>
          </cell>
          <cell r="J686">
            <v>0</v>
          </cell>
          <cell r="K686">
            <v>4833500</v>
          </cell>
          <cell r="L686">
            <v>3667750</v>
          </cell>
          <cell r="M686">
            <v>0</v>
          </cell>
          <cell r="N686">
            <v>3667750</v>
          </cell>
          <cell r="O686">
            <v>48105865.859999999</v>
          </cell>
          <cell r="P686">
            <v>0</v>
          </cell>
          <cell r="Q686">
            <v>48105865.859999999</v>
          </cell>
          <cell r="R686">
            <v>288969149</v>
          </cell>
          <cell r="S686">
            <v>0</v>
          </cell>
          <cell r="T686">
            <v>288969149</v>
          </cell>
          <cell r="U686">
            <v>134503720</v>
          </cell>
          <cell r="V686">
            <v>0</v>
          </cell>
          <cell r="W686">
            <v>134503720</v>
          </cell>
          <cell r="X686">
            <v>122186004.59999999</v>
          </cell>
          <cell r="Y686">
            <v>0</v>
          </cell>
          <cell r="Z686">
            <v>122186004.59999999</v>
          </cell>
          <cell r="AA686">
            <v>23826860</v>
          </cell>
          <cell r="AB686">
            <v>0</v>
          </cell>
          <cell r="AC686">
            <v>23826860</v>
          </cell>
          <cell r="AD686">
            <v>1061000</v>
          </cell>
          <cell r="AE686">
            <v>0</v>
          </cell>
          <cell r="AF686">
            <v>1061000</v>
          </cell>
          <cell r="AG686">
            <v>0</v>
          </cell>
          <cell r="AH686">
            <v>0</v>
          </cell>
          <cell r="AI686">
            <v>0</v>
          </cell>
          <cell r="AJ686">
            <v>0</v>
          </cell>
          <cell r="AK686">
            <v>0</v>
          </cell>
          <cell r="AL686">
            <v>0</v>
          </cell>
          <cell r="AM686">
            <v>665731049.46000004</v>
          </cell>
          <cell r="AN686">
            <v>0</v>
          </cell>
        </row>
        <row r="687">
          <cell r="B687" t="str">
            <v>no4</v>
          </cell>
          <cell r="C687" t="str">
            <v>-</v>
          </cell>
          <cell r="D687" t="str">
            <v>Pengobatan</v>
          </cell>
          <cell r="E687">
            <v>0</v>
          </cell>
          <cell r="F687">
            <v>248646722</v>
          </cell>
          <cell r="G687">
            <v>0</v>
          </cell>
          <cell r="H687">
            <v>248646722</v>
          </cell>
          <cell r="I687">
            <v>10568000</v>
          </cell>
          <cell r="J687">
            <v>0</v>
          </cell>
          <cell r="K687">
            <v>10568000</v>
          </cell>
          <cell r="L687">
            <v>47357325</v>
          </cell>
          <cell r="M687">
            <v>0</v>
          </cell>
          <cell r="N687">
            <v>47357325</v>
          </cell>
          <cell r="O687">
            <v>26418718</v>
          </cell>
          <cell r="P687">
            <v>0</v>
          </cell>
          <cell r="Q687">
            <v>26418718</v>
          </cell>
          <cell r="R687">
            <v>43043535</v>
          </cell>
          <cell r="S687">
            <v>0</v>
          </cell>
          <cell r="T687">
            <v>43043535</v>
          </cell>
          <cell r="U687">
            <v>75421017.469999999</v>
          </cell>
          <cell r="V687">
            <v>0</v>
          </cell>
          <cell r="W687">
            <v>75421017.469999999</v>
          </cell>
          <cell r="X687">
            <v>125226148</v>
          </cell>
          <cell r="Y687">
            <v>0</v>
          </cell>
          <cell r="Z687">
            <v>125226148</v>
          </cell>
          <cell r="AA687">
            <v>31658869</v>
          </cell>
          <cell r="AB687">
            <v>0</v>
          </cell>
          <cell r="AC687">
            <v>31658869</v>
          </cell>
          <cell r="AD687">
            <v>109886250</v>
          </cell>
          <cell r="AE687">
            <v>0</v>
          </cell>
          <cell r="AF687">
            <v>109886250</v>
          </cell>
          <cell r="AG687">
            <v>32049697.440000001</v>
          </cell>
          <cell r="AH687">
            <v>0</v>
          </cell>
          <cell r="AI687">
            <v>32049697.440000001</v>
          </cell>
          <cell r="AJ687">
            <v>21237297.719999999</v>
          </cell>
          <cell r="AK687">
            <v>0</v>
          </cell>
          <cell r="AL687">
            <v>21237297.719999999</v>
          </cell>
          <cell r="AM687">
            <v>771513579.63</v>
          </cell>
          <cell r="AN687">
            <v>0</v>
          </cell>
        </row>
        <row r="688">
          <cell r="B688" t="str">
            <v>no5</v>
          </cell>
          <cell r="C688" t="str">
            <v>-</v>
          </cell>
          <cell r="D688" t="str">
            <v>THR dan Bonus</v>
          </cell>
          <cell r="E688">
            <v>0</v>
          </cell>
          <cell r="F688">
            <v>480159018</v>
          </cell>
          <cell r="G688">
            <v>0</v>
          </cell>
          <cell r="H688">
            <v>480159018</v>
          </cell>
          <cell r="I688">
            <v>35242039</v>
          </cell>
          <cell r="J688">
            <v>0</v>
          </cell>
          <cell r="K688">
            <v>35242039</v>
          </cell>
          <cell r="L688">
            <v>125728628</v>
          </cell>
          <cell r="M688">
            <v>0</v>
          </cell>
          <cell r="N688">
            <v>125728628</v>
          </cell>
          <cell r="O688">
            <v>191817400</v>
          </cell>
          <cell r="P688">
            <v>0</v>
          </cell>
          <cell r="Q688">
            <v>191817400</v>
          </cell>
          <cell r="R688">
            <v>436821734.88147259</v>
          </cell>
          <cell r="S688">
            <v>0</v>
          </cell>
          <cell r="T688">
            <v>436821734.88147259</v>
          </cell>
          <cell r="U688">
            <v>305155545</v>
          </cell>
          <cell r="V688">
            <v>0</v>
          </cell>
          <cell r="W688">
            <v>305155545</v>
          </cell>
          <cell r="X688">
            <v>151531186.89999995</v>
          </cell>
          <cell r="Y688">
            <v>0</v>
          </cell>
          <cell r="Z688">
            <v>151531186.89999995</v>
          </cell>
          <cell r="AA688">
            <v>87474019.543204278</v>
          </cell>
          <cell r="AB688">
            <v>0</v>
          </cell>
          <cell r="AC688">
            <v>87474019.543204278</v>
          </cell>
          <cell r="AD688">
            <v>20752905</v>
          </cell>
          <cell r="AE688">
            <v>0</v>
          </cell>
          <cell r="AF688">
            <v>20752905</v>
          </cell>
          <cell r="AG688">
            <v>101011493.44000003</v>
          </cell>
          <cell r="AH688">
            <v>0</v>
          </cell>
          <cell r="AI688">
            <v>101011493.44000003</v>
          </cell>
          <cell r="AJ688">
            <v>50221582</v>
          </cell>
          <cell r="AK688">
            <v>0</v>
          </cell>
          <cell r="AL688">
            <v>50221582</v>
          </cell>
          <cell r="AM688">
            <v>1985915551.7646768</v>
          </cell>
          <cell r="AN688">
            <v>0</v>
          </cell>
        </row>
        <row r="689">
          <cell r="B689" t="str">
            <v>no6</v>
          </cell>
          <cell r="C689" t="str">
            <v>-</v>
          </cell>
          <cell r="D689" t="str">
            <v>Insentif</v>
          </cell>
          <cell r="E689">
            <v>0</v>
          </cell>
          <cell r="F689">
            <v>0</v>
          </cell>
          <cell r="G689">
            <v>0</v>
          </cell>
          <cell r="H689">
            <v>0</v>
          </cell>
          <cell r="I689">
            <v>41546480</v>
          </cell>
          <cell r="J689">
            <v>0</v>
          </cell>
          <cell r="K689">
            <v>41546480</v>
          </cell>
          <cell r="L689">
            <v>875000</v>
          </cell>
          <cell r="M689">
            <v>0</v>
          </cell>
          <cell r="N689">
            <v>875000</v>
          </cell>
          <cell r="O689">
            <v>23056981.98</v>
          </cell>
          <cell r="P689">
            <v>0</v>
          </cell>
          <cell r="Q689">
            <v>23056981.98</v>
          </cell>
          <cell r="R689">
            <v>8979766</v>
          </cell>
          <cell r="S689">
            <v>0</v>
          </cell>
          <cell r="T689">
            <v>8979766</v>
          </cell>
          <cell r="U689">
            <v>400000</v>
          </cell>
          <cell r="V689">
            <v>0</v>
          </cell>
          <cell r="W689">
            <v>400000</v>
          </cell>
          <cell r="X689">
            <v>0</v>
          </cell>
          <cell r="Y689">
            <v>0</v>
          </cell>
          <cell r="Z689">
            <v>0</v>
          </cell>
          <cell r="AA689">
            <v>0</v>
          </cell>
          <cell r="AB689">
            <v>0</v>
          </cell>
          <cell r="AC689">
            <v>0</v>
          </cell>
          <cell r="AD689">
            <v>0</v>
          </cell>
          <cell r="AE689">
            <v>0</v>
          </cell>
          <cell r="AF689">
            <v>0</v>
          </cell>
          <cell r="AG689">
            <v>0</v>
          </cell>
          <cell r="AH689">
            <v>0</v>
          </cell>
          <cell r="AI689">
            <v>0</v>
          </cell>
          <cell r="AJ689">
            <v>350000</v>
          </cell>
          <cell r="AK689">
            <v>0</v>
          </cell>
          <cell r="AL689">
            <v>350000</v>
          </cell>
          <cell r="AM689">
            <v>75208227.980000004</v>
          </cell>
          <cell r="AN689">
            <v>0</v>
          </cell>
        </row>
        <row r="690">
          <cell r="B690" t="str">
            <v>no7</v>
          </cell>
          <cell r="C690" t="str">
            <v>-</v>
          </cell>
          <cell r="D690" t="str">
            <v>Transport</v>
          </cell>
          <cell r="E690">
            <v>0</v>
          </cell>
          <cell r="F690">
            <v>0</v>
          </cell>
          <cell r="G690">
            <v>0</v>
          </cell>
          <cell r="H690">
            <v>0</v>
          </cell>
          <cell r="I690">
            <v>363000</v>
          </cell>
          <cell r="J690">
            <v>0</v>
          </cell>
          <cell r="K690">
            <v>363000</v>
          </cell>
          <cell r="L690">
            <v>22095675</v>
          </cell>
          <cell r="M690">
            <v>0</v>
          </cell>
          <cell r="N690">
            <v>22095675</v>
          </cell>
          <cell r="O690">
            <v>22392250.02</v>
          </cell>
          <cell r="P690">
            <v>0</v>
          </cell>
          <cell r="Q690">
            <v>22392250.02</v>
          </cell>
          <cell r="R690">
            <v>11455000</v>
          </cell>
          <cell r="S690">
            <v>0</v>
          </cell>
          <cell r="T690">
            <v>11455000</v>
          </cell>
          <cell r="U690">
            <v>50018999</v>
          </cell>
          <cell r="V690">
            <v>0</v>
          </cell>
          <cell r="W690">
            <v>50018999</v>
          </cell>
          <cell r="X690">
            <v>0</v>
          </cell>
          <cell r="Y690">
            <v>0</v>
          </cell>
          <cell r="Z690">
            <v>0</v>
          </cell>
          <cell r="AA690">
            <v>0</v>
          </cell>
          <cell r="AB690">
            <v>0</v>
          </cell>
          <cell r="AC690">
            <v>0</v>
          </cell>
          <cell r="AD690">
            <v>10461000</v>
          </cell>
          <cell r="AE690">
            <v>0</v>
          </cell>
          <cell r="AF690">
            <v>10461000</v>
          </cell>
          <cell r="AG690">
            <v>298004</v>
          </cell>
          <cell r="AH690">
            <v>0</v>
          </cell>
          <cell r="AI690">
            <v>298004</v>
          </cell>
          <cell r="AJ690">
            <v>8596875</v>
          </cell>
          <cell r="AK690">
            <v>0</v>
          </cell>
          <cell r="AL690">
            <v>8596875</v>
          </cell>
          <cell r="AM690">
            <v>125680803.02</v>
          </cell>
          <cell r="AN690">
            <v>0</v>
          </cell>
        </row>
        <row r="691">
          <cell r="B691" t="str">
            <v>no8</v>
          </cell>
          <cell r="C691" t="str">
            <v>-</v>
          </cell>
          <cell r="D691" t="str">
            <v>Jamsostek (0,54 %)</v>
          </cell>
          <cell r="E691">
            <v>0</v>
          </cell>
          <cell r="F691">
            <v>25639371.68</v>
          </cell>
          <cell r="G691">
            <v>0</v>
          </cell>
          <cell r="H691">
            <v>25639371.68</v>
          </cell>
          <cell r="I691">
            <v>2326773.94</v>
          </cell>
          <cell r="J691">
            <v>0</v>
          </cell>
          <cell r="K691">
            <v>2326773.94</v>
          </cell>
          <cell r="L691">
            <v>7371798.7999999998</v>
          </cell>
          <cell r="M691">
            <v>0</v>
          </cell>
          <cell r="N691">
            <v>7371798.7999999998</v>
          </cell>
          <cell r="O691">
            <v>5540300</v>
          </cell>
          <cell r="P691">
            <v>0</v>
          </cell>
          <cell r="Q691">
            <v>5540300</v>
          </cell>
          <cell r="R691">
            <v>13538894</v>
          </cell>
          <cell r="S691">
            <v>0</v>
          </cell>
          <cell r="T691">
            <v>13538894</v>
          </cell>
          <cell r="U691">
            <v>12475733</v>
          </cell>
          <cell r="V691">
            <v>0</v>
          </cell>
          <cell r="W691">
            <v>12475733</v>
          </cell>
          <cell r="X691">
            <v>7671460</v>
          </cell>
          <cell r="Y691">
            <v>0</v>
          </cell>
          <cell r="Z691">
            <v>7671460</v>
          </cell>
          <cell r="AA691">
            <v>84375506</v>
          </cell>
          <cell r="AB691">
            <v>0</v>
          </cell>
          <cell r="AC691">
            <v>84375506</v>
          </cell>
          <cell r="AD691">
            <v>7010239.7999999998</v>
          </cell>
          <cell r="AE691">
            <v>0</v>
          </cell>
          <cell r="AF691">
            <v>7010239.7999999998</v>
          </cell>
          <cell r="AG691">
            <v>2017388.352</v>
          </cell>
          <cell r="AH691">
            <v>0</v>
          </cell>
          <cell r="AI691">
            <v>2017388.352</v>
          </cell>
          <cell r="AJ691">
            <v>5253652.3</v>
          </cell>
          <cell r="AK691">
            <v>0</v>
          </cell>
          <cell r="AL691">
            <v>5253652.3</v>
          </cell>
          <cell r="AM691">
            <v>173221117.87200001</v>
          </cell>
          <cell r="AN691">
            <v>0</v>
          </cell>
        </row>
        <row r="692">
          <cell r="B692" t="str">
            <v>no9</v>
          </cell>
          <cell r="C692" t="str">
            <v>-</v>
          </cell>
          <cell r="D692" t="str">
            <v>Jamsostek (3,7 %)</v>
          </cell>
          <cell r="E692">
            <v>0</v>
          </cell>
          <cell r="F692">
            <v>175677187.19</v>
          </cell>
          <cell r="G692">
            <v>0</v>
          </cell>
          <cell r="H692">
            <v>175677187.19</v>
          </cell>
          <cell r="I692">
            <v>19461362.699999999</v>
          </cell>
          <cell r="J692">
            <v>0</v>
          </cell>
          <cell r="K692">
            <v>19461362.699999999</v>
          </cell>
          <cell r="L692">
            <v>50664763.120000005</v>
          </cell>
          <cell r="M692">
            <v>0</v>
          </cell>
          <cell r="N692">
            <v>50664763.120000005</v>
          </cell>
          <cell r="O692">
            <v>33949073</v>
          </cell>
          <cell r="P692">
            <v>0</v>
          </cell>
          <cell r="Q692">
            <v>33949073</v>
          </cell>
          <cell r="R692">
            <v>98049900</v>
          </cell>
          <cell r="S692">
            <v>0</v>
          </cell>
          <cell r="T692">
            <v>98049900</v>
          </cell>
          <cell r="U692">
            <v>81545004</v>
          </cell>
          <cell r="V692">
            <v>0</v>
          </cell>
          <cell r="W692">
            <v>81545004</v>
          </cell>
          <cell r="X692">
            <v>44496105</v>
          </cell>
          <cell r="Y692">
            <v>0</v>
          </cell>
          <cell r="Z692">
            <v>44496105</v>
          </cell>
          <cell r="AA692">
            <v>7413069</v>
          </cell>
          <cell r="AB692">
            <v>0</v>
          </cell>
          <cell r="AC692">
            <v>7413069</v>
          </cell>
          <cell r="AD692">
            <v>28942905.800000001</v>
          </cell>
          <cell r="AE692">
            <v>0</v>
          </cell>
          <cell r="AF692">
            <v>28942905.800000001</v>
          </cell>
          <cell r="AG692">
            <v>15041479.772</v>
          </cell>
          <cell r="AH692">
            <v>0</v>
          </cell>
          <cell r="AI692">
            <v>15041479.772</v>
          </cell>
          <cell r="AJ692">
            <v>10178939.199999999</v>
          </cell>
          <cell r="AK692">
            <v>0</v>
          </cell>
          <cell r="AL692">
            <v>10178939.199999999</v>
          </cell>
          <cell r="AM692">
            <v>565419788.78200006</v>
          </cell>
          <cell r="AN692">
            <v>0</v>
          </cell>
        </row>
        <row r="693">
          <cell r="B693" t="str">
            <v>no10</v>
          </cell>
          <cell r="C693" t="str">
            <v>-</v>
          </cell>
          <cell r="D693" t="str">
            <v>Asuransi Kesehatan</v>
          </cell>
          <cell r="E693">
            <v>0</v>
          </cell>
          <cell r="F693">
            <v>73623029.329999998</v>
          </cell>
          <cell r="G693">
            <v>0</v>
          </cell>
          <cell r="H693">
            <v>73623029.329999998</v>
          </cell>
          <cell r="I693">
            <v>10786956</v>
          </cell>
          <cell r="J693">
            <v>0</v>
          </cell>
          <cell r="K693">
            <v>10786956</v>
          </cell>
          <cell r="L693">
            <v>35591929</v>
          </cell>
          <cell r="M693">
            <v>0</v>
          </cell>
          <cell r="N693">
            <v>35591929</v>
          </cell>
          <cell r="O693">
            <v>35300561</v>
          </cell>
          <cell r="P693">
            <v>0</v>
          </cell>
          <cell r="Q693">
            <v>35300561</v>
          </cell>
          <cell r="R693">
            <v>181275981.30995089</v>
          </cell>
          <cell r="S693">
            <v>0</v>
          </cell>
          <cell r="T693">
            <v>181275981.30995089</v>
          </cell>
          <cell r="U693">
            <v>126706563</v>
          </cell>
          <cell r="V693">
            <v>0</v>
          </cell>
          <cell r="W693">
            <v>126706563</v>
          </cell>
          <cell r="X693">
            <v>0</v>
          </cell>
          <cell r="Y693">
            <v>0</v>
          </cell>
          <cell r="Z693">
            <v>0</v>
          </cell>
          <cell r="AA693">
            <v>151502511</v>
          </cell>
          <cell r="AB693">
            <v>0</v>
          </cell>
          <cell r="AC693">
            <v>151502511</v>
          </cell>
          <cell r="AD693">
            <v>0</v>
          </cell>
          <cell r="AE693">
            <v>0</v>
          </cell>
          <cell r="AF693">
            <v>0</v>
          </cell>
          <cell r="AG693">
            <v>0</v>
          </cell>
          <cell r="AH693">
            <v>0</v>
          </cell>
          <cell r="AI693">
            <v>0</v>
          </cell>
          <cell r="AJ693">
            <v>0</v>
          </cell>
          <cell r="AK693">
            <v>0</v>
          </cell>
          <cell r="AL693">
            <v>0</v>
          </cell>
          <cell r="AM693">
            <v>614787530.63995087</v>
          </cell>
          <cell r="AN693">
            <v>0</v>
          </cell>
        </row>
        <row r="694">
          <cell r="B694" t="str">
            <v>no11</v>
          </cell>
          <cell r="C694" t="str">
            <v>-</v>
          </cell>
          <cell r="D694" t="str">
            <v>Lain-lain</v>
          </cell>
          <cell r="E694">
            <v>0</v>
          </cell>
          <cell r="F694">
            <v>0</v>
          </cell>
          <cell r="G694">
            <v>0</v>
          </cell>
          <cell r="H694">
            <v>0</v>
          </cell>
          <cell r="I694">
            <v>172815788</v>
          </cell>
          <cell r="J694">
            <v>0</v>
          </cell>
          <cell r="K694">
            <v>172815788</v>
          </cell>
          <cell r="L694">
            <v>365926686.61561364</v>
          </cell>
          <cell r="M694">
            <v>0</v>
          </cell>
          <cell r="N694">
            <v>365926686.61561364</v>
          </cell>
          <cell r="O694">
            <v>249300818.61000001</v>
          </cell>
          <cell r="P694">
            <v>0</v>
          </cell>
          <cell r="Q694">
            <v>249300818.61000001</v>
          </cell>
          <cell r="R694">
            <v>677136654</v>
          </cell>
          <cell r="S694">
            <v>0</v>
          </cell>
          <cell r="T694">
            <v>677136654</v>
          </cell>
          <cell r="U694">
            <v>544790279</v>
          </cell>
          <cell r="V694">
            <v>0</v>
          </cell>
          <cell r="W694">
            <v>544790279</v>
          </cell>
          <cell r="X694">
            <v>368567368.16685897</v>
          </cell>
          <cell r="Y694">
            <v>0</v>
          </cell>
          <cell r="Z694">
            <v>368567368.16685897</v>
          </cell>
          <cell r="AA694">
            <v>259668765.00999999</v>
          </cell>
          <cell r="AB694">
            <v>0</v>
          </cell>
          <cell r="AC694">
            <v>259668765.00999999</v>
          </cell>
          <cell r="AD694">
            <v>24753956</v>
          </cell>
          <cell r="AE694">
            <v>0</v>
          </cell>
          <cell r="AF694">
            <v>24753956</v>
          </cell>
          <cell r="AG694">
            <v>27599311</v>
          </cell>
          <cell r="AH694">
            <v>0</v>
          </cell>
          <cell r="AI694">
            <v>27599311</v>
          </cell>
          <cell r="AJ694">
            <v>94360231.837178305</v>
          </cell>
          <cell r="AK694">
            <v>0</v>
          </cell>
          <cell r="AL694">
            <v>94360231.837178305</v>
          </cell>
          <cell r="AM694">
            <v>2784919858.2396507</v>
          </cell>
          <cell r="AN694">
            <v>0</v>
          </cell>
        </row>
        <row r="695">
          <cell r="B695" t="str">
            <v>no12</v>
          </cell>
          <cell r="C695" t="str">
            <v>-</v>
          </cell>
          <cell r="D695" t="str">
            <v>Biaya BBM</v>
          </cell>
          <cell r="E695">
            <v>0</v>
          </cell>
          <cell r="F695">
            <v>581571403</v>
          </cell>
          <cell r="G695">
            <v>0</v>
          </cell>
          <cell r="H695">
            <v>581571403</v>
          </cell>
          <cell r="I695">
            <v>8287019</v>
          </cell>
          <cell r="J695">
            <v>0</v>
          </cell>
          <cell r="K695">
            <v>8287019</v>
          </cell>
          <cell r="L695">
            <v>21128923</v>
          </cell>
          <cell r="M695">
            <v>0</v>
          </cell>
          <cell r="N695">
            <v>21128923</v>
          </cell>
          <cell r="O695">
            <v>11520703</v>
          </cell>
          <cell r="P695">
            <v>0</v>
          </cell>
          <cell r="Q695">
            <v>11520703</v>
          </cell>
          <cell r="R695">
            <v>67964261</v>
          </cell>
          <cell r="S695">
            <v>0</v>
          </cell>
          <cell r="T695">
            <v>67964261</v>
          </cell>
          <cell r="U695">
            <v>92566513</v>
          </cell>
          <cell r="V695">
            <v>0</v>
          </cell>
          <cell r="W695">
            <v>92566513</v>
          </cell>
          <cell r="X695">
            <v>29296490</v>
          </cell>
          <cell r="Y695">
            <v>0</v>
          </cell>
          <cell r="Z695">
            <v>29296490</v>
          </cell>
          <cell r="AA695">
            <v>23534805.5</v>
          </cell>
          <cell r="AB695">
            <v>0</v>
          </cell>
          <cell r="AC695">
            <v>23534805.5</v>
          </cell>
          <cell r="AD695">
            <v>31584953</v>
          </cell>
          <cell r="AE695">
            <v>0</v>
          </cell>
          <cell r="AF695">
            <v>31584953</v>
          </cell>
          <cell r="AG695">
            <v>12004366</v>
          </cell>
          <cell r="AH695">
            <v>0</v>
          </cell>
          <cell r="AI695">
            <v>12004366</v>
          </cell>
          <cell r="AJ695">
            <v>1639878</v>
          </cell>
          <cell r="AK695">
            <v>0</v>
          </cell>
          <cell r="AL695">
            <v>1639878</v>
          </cell>
          <cell r="AM695">
            <v>881099314.5</v>
          </cell>
          <cell r="AN695">
            <v>0</v>
          </cell>
        </row>
        <row r="696">
          <cell r="B696" t="str">
            <v>no13</v>
          </cell>
          <cell r="C696" t="str">
            <v>-</v>
          </cell>
          <cell r="D696" t="str">
            <v>Biaya Parkir &amp; Tol</v>
          </cell>
          <cell r="E696">
            <v>0</v>
          </cell>
          <cell r="F696">
            <v>10396100</v>
          </cell>
          <cell r="G696">
            <v>0</v>
          </cell>
          <cell r="H696">
            <v>10396100</v>
          </cell>
          <cell r="I696">
            <v>1736300</v>
          </cell>
          <cell r="J696">
            <v>0</v>
          </cell>
          <cell r="K696">
            <v>1736300</v>
          </cell>
          <cell r="L696">
            <v>562650</v>
          </cell>
          <cell r="M696">
            <v>0</v>
          </cell>
          <cell r="N696">
            <v>562650</v>
          </cell>
          <cell r="O696">
            <v>1000000</v>
          </cell>
          <cell r="P696">
            <v>0</v>
          </cell>
          <cell r="Q696">
            <v>1000000</v>
          </cell>
          <cell r="R696">
            <v>2681682</v>
          </cell>
          <cell r="S696">
            <v>0</v>
          </cell>
          <cell r="T696">
            <v>2681682</v>
          </cell>
          <cell r="U696">
            <v>1626200</v>
          </cell>
          <cell r="V696">
            <v>0</v>
          </cell>
          <cell r="W696">
            <v>1626200</v>
          </cell>
          <cell r="X696">
            <v>1141700</v>
          </cell>
          <cell r="Y696">
            <v>0</v>
          </cell>
          <cell r="Z696">
            <v>1141700</v>
          </cell>
          <cell r="AA696">
            <v>67500</v>
          </cell>
          <cell r="AB696">
            <v>0</v>
          </cell>
          <cell r="AC696">
            <v>67500</v>
          </cell>
          <cell r="AD696">
            <v>2038000</v>
          </cell>
          <cell r="AE696">
            <v>0</v>
          </cell>
          <cell r="AF696">
            <v>2038000</v>
          </cell>
          <cell r="AG696">
            <v>70500</v>
          </cell>
          <cell r="AH696">
            <v>0</v>
          </cell>
          <cell r="AI696">
            <v>70500</v>
          </cell>
          <cell r="AJ696">
            <v>152300</v>
          </cell>
          <cell r="AK696">
            <v>0</v>
          </cell>
          <cell r="AL696">
            <v>152300</v>
          </cell>
          <cell r="AM696">
            <v>21472932</v>
          </cell>
          <cell r="AN696">
            <v>0</v>
          </cell>
        </row>
        <row r="697">
          <cell r="B697" t="str">
            <v>no14</v>
          </cell>
          <cell r="C697" t="str">
            <v>-</v>
          </cell>
          <cell r="D697" t="str">
            <v>Biaya Pos dan Meterai</v>
          </cell>
          <cell r="E697">
            <v>0</v>
          </cell>
          <cell r="F697">
            <v>51975234</v>
          </cell>
          <cell r="G697">
            <v>0</v>
          </cell>
          <cell r="H697">
            <v>51975234</v>
          </cell>
          <cell r="I697">
            <v>70687672</v>
          </cell>
          <cell r="J697">
            <v>0</v>
          </cell>
          <cell r="K697">
            <v>70687672</v>
          </cell>
          <cell r="L697">
            <v>3581001</v>
          </cell>
          <cell r="M697">
            <v>0</v>
          </cell>
          <cell r="N697">
            <v>3581001</v>
          </cell>
          <cell r="O697">
            <v>3239000</v>
          </cell>
          <cell r="P697">
            <v>0</v>
          </cell>
          <cell r="Q697">
            <v>3239000</v>
          </cell>
          <cell r="R697">
            <v>23927450</v>
          </cell>
          <cell r="S697">
            <v>0</v>
          </cell>
          <cell r="T697">
            <v>23927450</v>
          </cell>
          <cell r="U697">
            <v>15736982</v>
          </cell>
          <cell r="V697">
            <v>0</v>
          </cell>
          <cell r="W697">
            <v>15736982</v>
          </cell>
          <cell r="X697">
            <v>22957087</v>
          </cell>
          <cell r="Y697">
            <v>0</v>
          </cell>
          <cell r="Z697">
            <v>22957087</v>
          </cell>
          <cell r="AA697">
            <v>23180258</v>
          </cell>
          <cell r="AB697">
            <v>0</v>
          </cell>
          <cell r="AC697">
            <v>23180258</v>
          </cell>
          <cell r="AD697">
            <v>32818665</v>
          </cell>
          <cell r="AE697">
            <v>0</v>
          </cell>
          <cell r="AF697">
            <v>32818665</v>
          </cell>
          <cell r="AG697">
            <v>12192122</v>
          </cell>
          <cell r="AH697">
            <v>0</v>
          </cell>
          <cell r="AI697">
            <v>12192122</v>
          </cell>
          <cell r="AJ697">
            <v>14092490</v>
          </cell>
          <cell r="AK697">
            <v>0</v>
          </cell>
          <cell r="AL697">
            <v>14092490</v>
          </cell>
          <cell r="AM697">
            <v>274387961</v>
          </cell>
          <cell r="AN697">
            <v>0</v>
          </cell>
        </row>
        <row r="698">
          <cell r="B698" t="str">
            <v>no15</v>
          </cell>
          <cell r="C698" t="str">
            <v>-</v>
          </cell>
          <cell r="D698" t="str">
            <v>Biaya Cetakan dan Fotocopy</v>
          </cell>
          <cell r="E698">
            <v>0</v>
          </cell>
          <cell r="F698">
            <v>66574135</v>
          </cell>
          <cell r="G698">
            <v>0</v>
          </cell>
          <cell r="H698">
            <v>66574135</v>
          </cell>
          <cell r="I698">
            <v>70164683</v>
          </cell>
          <cell r="J698">
            <v>0</v>
          </cell>
          <cell r="K698">
            <v>70164683</v>
          </cell>
          <cell r="L698">
            <v>38894585</v>
          </cell>
          <cell r="M698">
            <v>0</v>
          </cell>
          <cell r="N698">
            <v>38894585</v>
          </cell>
          <cell r="O698">
            <v>43873887</v>
          </cell>
          <cell r="P698">
            <v>0</v>
          </cell>
          <cell r="Q698">
            <v>43873887</v>
          </cell>
          <cell r="R698">
            <v>56178810</v>
          </cell>
          <cell r="S698">
            <v>0</v>
          </cell>
          <cell r="T698">
            <v>56178810</v>
          </cell>
          <cell r="U698">
            <v>165748411</v>
          </cell>
          <cell r="V698">
            <v>0</v>
          </cell>
          <cell r="W698">
            <v>165748411</v>
          </cell>
          <cell r="X698">
            <v>151281944</v>
          </cell>
          <cell r="Y698">
            <v>0</v>
          </cell>
          <cell r="Z698">
            <v>151281944</v>
          </cell>
          <cell r="AA698">
            <v>128812392</v>
          </cell>
          <cell r="AB698">
            <v>0</v>
          </cell>
          <cell r="AC698">
            <v>128812392</v>
          </cell>
          <cell r="AD698">
            <v>24995023</v>
          </cell>
          <cell r="AE698">
            <v>0</v>
          </cell>
          <cell r="AF698">
            <v>24995023</v>
          </cell>
          <cell r="AG698">
            <v>37183629.75</v>
          </cell>
          <cell r="AH698">
            <v>0</v>
          </cell>
          <cell r="AI698">
            <v>37183629.75</v>
          </cell>
          <cell r="AJ698">
            <v>12845888</v>
          </cell>
          <cell r="AK698">
            <v>0</v>
          </cell>
          <cell r="AL698">
            <v>12845888</v>
          </cell>
          <cell r="AM698">
            <v>796553387.75</v>
          </cell>
          <cell r="AN698">
            <v>0</v>
          </cell>
        </row>
        <row r="699">
          <cell r="B699" t="str">
            <v>no16</v>
          </cell>
          <cell r="C699" t="str">
            <v>-</v>
          </cell>
          <cell r="D699" t="str">
            <v>Biaya Telepon</v>
          </cell>
          <cell r="E699">
            <v>0</v>
          </cell>
          <cell r="F699">
            <v>223903107</v>
          </cell>
          <cell r="G699">
            <v>0</v>
          </cell>
          <cell r="H699">
            <v>223903107</v>
          </cell>
          <cell r="I699">
            <v>27695951</v>
          </cell>
          <cell r="J699">
            <v>0</v>
          </cell>
          <cell r="K699">
            <v>27695951</v>
          </cell>
          <cell r="L699">
            <v>28650925</v>
          </cell>
          <cell r="M699">
            <v>0</v>
          </cell>
          <cell r="N699">
            <v>28650925</v>
          </cell>
          <cell r="O699">
            <v>23579410</v>
          </cell>
          <cell r="P699">
            <v>0</v>
          </cell>
          <cell r="Q699">
            <v>23579410</v>
          </cell>
          <cell r="R699">
            <v>91114703</v>
          </cell>
          <cell r="S699">
            <v>0</v>
          </cell>
          <cell r="T699">
            <v>91114703</v>
          </cell>
          <cell r="U699">
            <v>57593849.5</v>
          </cell>
          <cell r="V699">
            <v>0</v>
          </cell>
          <cell r="W699">
            <v>57593849.5</v>
          </cell>
          <cell r="X699">
            <v>97793100.069999993</v>
          </cell>
          <cell r="Y699">
            <v>0</v>
          </cell>
          <cell r="Z699">
            <v>97793100.069999993</v>
          </cell>
          <cell r="AA699">
            <v>63462981.5</v>
          </cell>
          <cell r="AB699">
            <v>0</v>
          </cell>
          <cell r="AC699">
            <v>63462981.5</v>
          </cell>
          <cell r="AD699">
            <v>78397514</v>
          </cell>
          <cell r="AE699">
            <v>0</v>
          </cell>
          <cell r="AF699">
            <v>78397514</v>
          </cell>
          <cell r="AG699">
            <v>63609899.25</v>
          </cell>
          <cell r="AH699">
            <v>0</v>
          </cell>
          <cell r="AI699">
            <v>63609899.25</v>
          </cell>
          <cell r="AJ699">
            <v>13569445.300000001</v>
          </cell>
          <cell r="AK699">
            <v>0</v>
          </cell>
          <cell r="AL699">
            <v>13569445.300000001</v>
          </cell>
          <cell r="AM699">
            <v>769370885.62</v>
          </cell>
          <cell r="AN699">
            <v>0</v>
          </cell>
        </row>
        <row r="700">
          <cell r="B700" t="str">
            <v>no17</v>
          </cell>
          <cell r="C700" t="str">
            <v>-</v>
          </cell>
          <cell r="D700" t="str">
            <v>Biaya Alat Tulis Kantor</v>
          </cell>
          <cell r="E700">
            <v>0</v>
          </cell>
          <cell r="F700">
            <v>36731060</v>
          </cell>
          <cell r="G700">
            <v>0</v>
          </cell>
          <cell r="H700">
            <v>36731060</v>
          </cell>
          <cell r="I700">
            <v>38899350</v>
          </cell>
          <cell r="J700">
            <v>0</v>
          </cell>
          <cell r="K700">
            <v>38899350</v>
          </cell>
          <cell r="L700">
            <v>86053907</v>
          </cell>
          <cell r="M700">
            <v>0</v>
          </cell>
          <cell r="N700">
            <v>86053907</v>
          </cell>
          <cell r="O700">
            <v>44248894</v>
          </cell>
          <cell r="P700">
            <v>0</v>
          </cell>
          <cell r="Q700">
            <v>44248894</v>
          </cell>
          <cell r="R700">
            <v>265905603</v>
          </cell>
          <cell r="S700">
            <v>0</v>
          </cell>
          <cell r="T700">
            <v>265905603</v>
          </cell>
          <cell r="U700">
            <v>32607581</v>
          </cell>
          <cell r="V700">
            <v>0</v>
          </cell>
          <cell r="W700">
            <v>32607581</v>
          </cell>
          <cell r="X700">
            <v>80644180.730000004</v>
          </cell>
          <cell r="Y700">
            <v>0</v>
          </cell>
          <cell r="Z700">
            <v>80644180.730000004</v>
          </cell>
          <cell r="AA700">
            <v>71286998</v>
          </cell>
          <cell r="AB700">
            <v>0</v>
          </cell>
          <cell r="AC700">
            <v>71286998</v>
          </cell>
          <cell r="AD700">
            <v>137280309</v>
          </cell>
          <cell r="AE700">
            <v>0</v>
          </cell>
          <cell r="AF700">
            <v>137280309</v>
          </cell>
          <cell r="AG700">
            <v>75536816.289999992</v>
          </cell>
          <cell r="AH700">
            <v>0</v>
          </cell>
          <cell r="AI700">
            <v>75536816.289999992</v>
          </cell>
          <cell r="AJ700">
            <v>4482698</v>
          </cell>
          <cell r="AK700">
            <v>0</v>
          </cell>
          <cell r="AL700">
            <v>4482698</v>
          </cell>
          <cell r="AM700">
            <v>873677397.01999998</v>
          </cell>
          <cell r="AN700">
            <v>0</v>
          </cell>
        </row>
        <row r="701">
          <cell r="B701" t="str">
            <v>no18</v>
          </cell>
          <cell r="C701" t="str">
            <v>-</v>
          </cell>
          <cell r="D701" t="str">
            <v>Biaya Pemeliharaan - Bangunan dan Kantor</v>
          </cell>
          <cell r="E701">
            <v>0</v>
          </cell>
          <cell r="F701">
            <v>74521217</v>
          </cell>
          <cell r="G701">
            <v>0</v>
          </cell>
          <cell r="H701">
            <v>74521217</v>
          </cell>
          <cell r="I701">
            <v>5090500</v>
          </cell>
          <cell r="J701">
            <v>0</v>
          </cell>
          <cell r="K701">
            <v>5090500</v>
          </cell>
          <cell r="L701">
            <v>25920345</v>
          </cell>
          <cell r="M701">
            <v>0</v>
          </cell>
          <cell r="N701">
            <v>25920345</v>
          </cell>
          <cell r="O701">
            <v>28885994</v>
          </cell>
          <cell r="P701">
            <v>0</v>
          </cell>
          <cell r="Q701">
            <v>28885994</v>
          </cell>
          <cell r="R701">
            <v>46497225</v>
          </cell>
          <cell r="S701">
            <v>0</v>
          </cell>
          <cell r="T701">
            <v>46497225</v>
          </cell>
          <cell r="U701">
            <v>30178750</v>
          </cell>
          <cell r="V701">
            <v>0</v>
          </cell>
          <cell r="W701">
            <v>30178750</v>
          </cell>
          <cell r="X701">
            <v>21320390</v>
          </cell>
          <cell r="Y701">
            <v>0</v>
          </cell>
          <cell r="Z701">
            <v>21320390</v>
          </cell>
          <cell r="AA701">
            <v>19484300</v>
          </cell>
          <cell r="AB701">
            <v>0</v>
          </cell>
          <cell r="AC701">
            <v>19484300</v>
          </cell>
          <cell r="AD701">
            <v>666691604</v>
          </cell>
          <cell r="AE701">
            <v>0</v>
          </cell>
          <cell r="AF701">
            <v>666691604</v>
          </cell>
          <cell r="AG701">
            <v>40241097.82</v>
          </cell>
          <cell r="AH701">
            <v>0</v>
          </cell>
          <cell r="AI701">
            <v>40241097.82</v>
          </cell>
          <cell r="AJ701">
            <v>6803230</v>
          </cell>
          <cell r="AK701">
            <v>0</v>
          </cell>
          <cell r="AL701">
            <v>6803230</v>
          </cell>
          <cell r="AM701">
            <v>965634652.82000005</v>
          </cell>
          <cell r="AN701">
            <v>0</v>
          </cell>
        </row>
        <row r="702">
          <cell r="B702" t="str">
            <v>no19</v>
          </cell>
          <cell r="C702" t="str">
            <v>-</v>
          </cell>
          <cell r="D702" t="str">
            <v>Biaya Pemeliharaan - Kendaraan</v>
          </cell>
          <cell r="E702">
            <v>0</v>
          </cell>
          <cell r="F702">
            <v>135518833</v>
          </cell>
          <cell r="G702">
            <v>0</v>
          </cell>
          <cell r="H702">
            <v>135518833</v>
          </cell>
          <cell r="I702">
            <v>5999375</v>
          </cell>
          <cell r="J702">
            <v>0</v>
          </cell>
          <cell r="K702">
            <v>5999375</v>
          </cell>
          <cell r="L702">
            <v>9452770</v>
          </cell>
          <cell r="M702">
            <v>0</v>
          </cell>
          <cell r="N702">
            <v>9452770</v>
          </cell>
          <cell r="O702">
            <v>1985450</v>
          </cell>
          <cell r="P702">
            <v>0</v>
          </cell>
          <cell r="Q702">
            <v>1985450</v>
          </cell>
          <cell r="R702">
            <v>64217442</v>
          </cell>
          <cell r="S702">
            <v>0</v>
          </cell>
          <cell r="T702">
            <v>64217442</v>
          </cell>
          <cell r="U702">
            <v>12102576</v>
          </cell>
          <cell r="V702">
            <v>0</v>
          </cell>
          <cell r="W702">
            <v>12102576</v>
          </cell>
          <cell r="X702">
            <v>14146067</v>
          </cell>
          <cell r="Y702">
            <v>0</v>
          </cell>
          <cell r="Z702">
            <v>14146067</v>
          </cell>
          <cell r="AA702">
            <v>12146600</v>
          </cell>
          <cell r="AB702">
            <v>0</v>
          </cell>
          <cell r="AC702">
            <v>12146600</v>
          </cell>
          <cell r="AD702">
            <v>64526912</v>
          </cell>
          <cell r="AE702">
            <v>0</v>
          </cell>
          <cell r="AF702">
            <v>64526912</v>
          </cell>
          <cell r="AG702">
            <v>17700750</v>
          </cell>
          <cell r="AH702">
            <v>0</v>
          </cell>
          <cell r="AI702">
            <v>17700750</v>
          </cell>
          <cell r="AJ702">
            <v>313500</v>
          </cell>
          <cell r="AK702">
            <v>0</v>
          </cell>
          <cell r="AL702">
            <v>313500</v>
          </cell>
          <cell r="AM702">
            <v>338110275</v>
          </cell>
          <cell r="AN702">
            <v>0</v>
          </cell>
        </row>
        <row r="703">
          <cell r="B703" t="str">
            <v>no20</v>
          </cell>
          <cell r="C703" t="str">
            <v>-</v>
          </cell>
          <cell r="D703" t="str">
            <v>Biaya Pemeliharaan - Peralatan Kantor</v>
          </cell>
          <cell r="E703">
            <v>0</v>
          </cell>
          <cell r="F703">
            <v>142256218</v>
          </cell>
          <cell r="G703">
            <v>0</v>
          </cell>
          <cell r="H703">
            <v>142256218</v>
          </cell>
          <cell r="I703">
            <v>10964551</v>
          </cell>
          <cell r="J703">
            <v>0</v>
          </cell>
          <cell r="K703">
            <v>10964551</v>
          </cell>
          <cell r="L703">
            <v>40554159</v>
          </cell>
          <cell r="M703">
            <v>0</v>
          </cell>
          <cell r="N703">
            <v>40554159</v>
          </cell>
          <cell r="O703">
            <v>28893494</v>
          </cell>
          <cell r="P703">
            <v>0</v>
          </cell>
          <cell r="Q703">
            <v>28893494</v>
          </cell>
          <cell r="R703">
            <v>87630700</v>
          </cell>
          <cell r="S703">
            <v>0</v>
          </cell>
          <cell r="T703">
            <v>87630700</v>
          </cell>
          <cell r="U703">
            <v>26986500</v>
          </cell>
          <cell r="V703">
            <v>0</v>
          </cell>
          <cell r="W703">
            <v>26986500</v>
          </cell>
          <cell r="X703">
            <v>36241492</v>
          </cell>
          <cell r="Y703">
            <v>0</v>
          </cell>
          <cell r="Z703">
            <v>36241492</v>
          </cell>
          <cell r="AA703">
            <v>30984850</v>
          </cell>
          <cell r="AB703">
            <v>0</v>
          </cell>
          <cell r="AC703">
            <v>30984850</v>
          </cell>
          <cell r="AD703">
            <v>22549550</v>
          </cell>
          <cell r="AE703">
            <v>0</v>
          </cell>
          <cell r="AF703">
            <v>22549550</v>
          </cell>
          <cell r="AG703">
            <v>10829000</v>
          </cell>
          <cell r="AH703">
            <v>0</v>
          </cell>
          <cell r="AI703">
            <v>10829000</v>
          </cell>
          <cell r="AJ703">
            <v>8542400</v>
          </cell>
          <cell r="AK703">
            <v>0</v>
          </cell>
          <cell r="AL703">
            <v>8542400</v>
          </cell>
          <cell r="AM703">
            <v>446432914</v>
          </cell>
          <cell r="AN703">
            <v>0</v>
          </cell>
        </row>
        <row r="704">
          <cell r="B704" t="str">
            <v>no21</v>
          </cell>
          <cell r="C704" t="str">
            <v>-</v>
          </cell>
          <cell r="D704" t="str">
            <v>Biaya Sample</v>
          </cell>
          <cell r="E704">
            <v>0</v>
          </cell>
          <cell r="F704">
            <v>3247284</v>
          </cell>
          <cell r="G704">
            <v>0</v>
          </cell>
          <cell r="H704">
            <v>3247284</v>
          </cell>
          <cell r="I704">
            <v>215707</v>
          </cell>
          <cell r="J704">
            <v>0</v>
          </cell>
          <cell r="K704">
            <v>215707</v>
          </cell>
          <cell r="L704">
            <v>0</v>
          </cell>
          <cell r="M704">
            <v>0</v>
          </cell>
          <cell r="N704">
            <v>0</v>
          </cell>
          <cell r="O704">
            <v>2332028.5</v>
          </cell>
          <cell r="P704">
            <v>0</v>
          </cell>
          <cell r="Q704">
            <v>2332028.5</v>
          </cell>
          <cell r="R704">
            <v>71325</v>
          </cell>
          <cell r="S704">
            <v>0</v>
          </cell>
          <cell r="T704">
            <v>71325</v>
          </cell>
          <cell r="U704">
            <v>52500</v>
          </cell>
          <cell r="V704">
            <v>0</v>
          </cell>
          <cell r="W704">
            <v>52500</v>
          </cell>
          <cell r="X704">
            <v>0</v>
          </cell>
          <cell r="Y704">
            <v>0</v>
          </cell>
          <cell r="Z704">
            <v>0</v>
          </cell>
          <cell r="AA704">
            <v>13822960</v>
          </cell>
          <cell r="AB704">
            <v>0</v>
          </cell>
          <cell r="AC704">
            <v>13822960</v>
          </cell>
          <cell r="AD704">
            <v>539200</v>
          </cell>
          <cell r="AE704">
            <v>0</v>
          </cell>
          <cell r="AF704">
            <v>539200</v>
          </cell>
          <cell r="AG704">
            <v>0</v>
          </cell>
          <cell r="AH704">
            <v>0</v>
          </cell>
          <cell r="AI704">
            <v>0</v>
          </cell>
          <cell r="AJ704">
            <v>0</v>
          </cell>
          <cell r="AK704">
            <v>0</v>
          </cell>
          <cell r="AL704">
            <v>0</v>
          </cell>
          <cell r="AM704">
            <v>20281004.5</v>
          </cell>
          <cell r="AN704">
            <v>0</v>
          </cell>
        </row>
        <row r="705">
          <cell r="B705" t="str">
            <v>no22</v>
          </cell>
          <cell r="C705" t="str">
            <v>-</v>
          </cell>
          <cell r="D705" t="str">
            <v>Biaya Promosi dan Advertising</v>
          </cell>
          <cell r="E705">
            <v>0</v>
          </cell>
          <cell r="F705">
            <v>42048506</v>
          </cell>
          <cell r="G705">
            <v>0</v>
          </cell>
          <cell r="H705">
            <v>42048506</v>
          </cell>
          <cell r="I705">
            <v>-224855412</v>
          </cell>
          <cell r="J705">
            <v>0</v>
          </cell>
          <cell r="K705">
            <v>-224855412</v>
          </cell>
          <cell r="L705">
            <v>4087500</v>
          </cell>
          <cell r="M705">
            <v>0</v>
          </cell>
          <cell r="N705">
            <v>4087500</v>
          </cell>
          <cell r="O705">
            <v>7444487.4299999997</v>
          </cell>
          <cell r="P705">
            <v>0</v>
          </cell>
          <cell r="Q705">
            <v>7444487.4299999997</v>
          </cell>
          <cell r="R705">
            <v>451693458</v>
          </cell>
          <cell r="S705">
            <v>0</v>
          </cell>
          <cell r="T705">
            <v>451693458</v>
          </cell>
          <cell r="U705">
            <v>48038730</v>
          </cell>
          <cell r="V705">
            <v>0</v>
          </cell>
          <cell r="W705">
            <v>48038730</v>
          </cell>
          <cell r="X705">
            <v>5595500</v>
          </cell>
          <cell r="Y705">
            <v>0</v>
          </cell>
          <cell r="Z705">
            <v>5595500</v>
          </cell>
          <cell r="AA705">
            <v>28629378.289999999</v>
          </cell>
          <cell r="AB705">
            <v>0</v>
          </cell>
          <cell r="AC705">
            <v>28629378.289999999</v>
          </cell>
          <cell r="AD705">
            <v>110263732</v>
          </cell>
          <cell r="AE705">
            <v>0</v>
          </cell>
          <cell r="AF705">
            <v>110263732</v>
          </cell>
          <cell r="AG705">
            <v>0</v>
          </cell>
          <cell r="AH705">
            <v>0</v>
          </cell>
          <cell r="AI705">
            <v>0</v>
          </cell>
          <cell r="AJ705">
            <v>288800</v>
          </cell>
          <cell r="AK705">
            <v>0</v>
          </cell>
          <cell r="AL705">
            <v>288800</v>
          </cell>
          <cell r="AM705">
            <v>473234679.71999991</v>
          </cell>
          <cell r="AN705">
            <v>0</v>
          </cell>
        </row>
        <row r="706">
          <cell r="B706" t="str">
            <v>no23</v>
          </cell>
          <cell r="C706" t="str">
            <v>-</v>
          </cell>
          <cell r="D706" t="str">
            <v>Biaya Asuransi</v>
          </cell>
          <cell r="E706">
            <v>0</v>
          </cell>
          <cell r="F706">
            <v>68685106.590000004</v>
          </cell>
          <cell r="G706">
            <v>0</v>
          </cell>
          <cell r="H706">
            <v>68685106.590000004</v>
          </cell>
          <cell r="I706">
            <v>36928071</v>
          </cell>
          <cell r="J706">
            <v>0</v>
          </cell>
          <cell r="K706">
            <v>36928071</v>
          </cell>
          <cell r="L706">
            <v>12332437</v>
          </cell>
          <cell r="M706">
            <v>0</v>
          </cell>
          <cell r="N706">
            <v>12332437</v>
          </cell>
          <cell r="O706">
            <v>15352698.02</v>
          </cell>
          <cell r="P706">
            <v>0</v>
          </cell>
          <cell r="Q706">
            <v>15352698.02</v>
          </cell>
          <cell r="R706">
            <v>18423577</v>
          </cell>
          <cell r="S706">
            <v>0</v>
          </cell>
          <cell r="T706">
            <v>18423577</v>
          </cell>
          <cell r="U706">
            <v>38556325</v>
          </cell>
          <cell r="V706">
            <v>0</v>
          </cell>
          <cell r="W706">
            <v>38556325</v>
          </cell>
          <cell r="X706">
            <v>209962831.30999997</v>
          </cell>
          <cell r="Y706">
            <v>0</v>
          </cell>
          <cell r="Z706">
            <v>209962831.30999997</v>
          </cell>
          <cell r="AA706">
            <v>22952519</v>
          </cell>
          <cell r="AB706">
            <v>0</v>
          </cell>
          <cell r="AC706">
            <v>22952519</v>
          </cell>
          <cell r="AD706">
            <v>0</v>
          </cell>
          <cell r="AE706">
            <v>0</v>
          </cell>
          <cell r="AF706">
            <v>0</v>
          </cell>
          <cell r="AG706">
            <v>0</v>
          </cell>
          <cell r="AH706">
            <v>0</v>
          </cell>
          <cell r="AI706">
            <v>0</v>
          </cell>
          <cell r="AJ706">
            <v>0</v>
          </cell>
          <cell r="AK706">
            <v>0</v>
          </cell>
          <cell r="AL706">
            <v>0</v>
          </cell>
          <cell r="AM706">
            <v>423193564.91999996</v>
          </cell>
          <cell r="AN706">
            <v>0</v>
          </cell>
        </row>
        <row r="707">
          <cell r="B707" t="str">
            <v>no24</v>
          </cell>
          <cell r="C707" t="str">
            <v>-</v>
          </cell>
          <cell r="D707" t="str">
            <v>Biaya Sewa Gedung</v>
          </cell>
          <cell r="E707">
            <v>0</v>
          </cell>
          <cell r="F707">
            <v>24826665</v>
          </cell>
          <cell r="G707">
            <v>0</v>
          </cell>
          <cell r="H707">
            <v>24826665</v>
          </cell>
          <cell r="I707">
            <v>318084163</v>
          </cell>
          <cell r="J707">
            <v>0</v>
          </cell>
          <cell r="K707">
            <v>318084163</v>
          </cell>
          <cell r="L707">
            <v>201363614</v>
          </cell>
          <cell r="M707">
            <v>0</v>
          </cell>
          <cell r="N707">
            <v>201363614</v>
          </cell>
          <cell r="O707">
            <v>39792086</v>
          </cell>
          <cell r="P707">
            <v>0</v>
          </cell>
          <cell r="Q707">
            <v>39792086</v>
          </cell>
          <cell r="R707">
            <v>209895911</v>
          </cell>
          <cell r="S707">
            <v>0</v>
          </cell>
          <cell r="T707">
            <v>209895911</v>
          </cell>
          <cell r="U707">
            <v>84144990</v>
          </cell>
          <cell r="V707">
            <v>0</v>
          </cell>
          <cell r="W707">
            <v>84144990</v>
          </cell>
          <cell r="X707">
            <v>135548343.5</v>
          </cell>
          <cell r="Y707">
            <v>0</v>
          </cell>
          <cell r="Z707">
            <v>135548343.5</v>
          </cell>
          <cell r="AA707">
            <v>336008082</v>
          </cell>
          <cell r="AB707">
            <v>0</v>
          </cell>
          <cell r="AC707">
            <v>336008082</v>
          </cell>
          <cell r="AD707">
            <v>469345495</v>
          </cell>
          <cell r="AE707">
            <v>0</v>
          </cell>
          <cell r="AF707">
            <v>469345495</v>
          </cell>
          <cell r="AG707">
            <v>332133508.93999994</v>
          </cell>
          <cell r="AH707">
            <v>0</v>
          </cell>
          <cell r="AI707">
            <v>332133508.93999994</v>
          </cell>
          <cell r="AJ707">
            <v>161382336.82000002</v>
          </cell>
          <cell r="AK707">
            <v>0</v>
          </cell>
          <cell r="AL707">
            <v>161382336.82000002</v>
          </cell>
          <cell r="AM707">
            <v>2312525195.2600002</v>
          </cell>
          <cell r="AN707">
            <v>0</v>
          </cell>
        </row>
        <row r="708">
          <cell r="B708" t="str">
            <v>no25</v>
          </cell>
          <cell r="C708" t="str">
            <v>-</v>
          </cell>
          <cell r="D708" t="str">
            <v>Biaya Sewa Peralatan Kantor</v>
          </cell>
          <cell r="E708">
            <v>0</v>
          </cell>
          <cell r="F708">
            <v>4648493489.5500002</v>
          </cell>
          <cell r="G708">
            <v>0</v>
          </cell>
          <cell r="H708">
            <v>4648493489.5500002</v>
          </cell>
          <cell r="I708">
            <v>99694849</v>
          </cell>
          <cell r="J708">
            <v>0</v>
          </cell>
          <cell r="K708">
            <v>99694849</v>
          </cell>
          <cell r="L708">
            <v>142877057</v>
          </cell>
          <cell r="M708">
            <v>0</v>
          </cell>
          <cell r="N708">
            <v>142877057</v>
          </cell>
          <cell r="O708">
            <v>178381930</v>
          </cell>
          <cell r="P708">
            <v>0</v>
          </cell>
          <cell r="Q708">
            <v>178381930</v>
          </cell>
          <cell r="R708">
            <v>820299441</v>
          </cell>
          <cell r="S708">
            <v>0</v>
          </cell>
          <cell r="T708">
            <v>820299441</v>
          </cell>
          <cell r="U708">
            <v>232385957</v>
          </cell>
          <cell r="V708">
            <v>0</v>
          </cell>
          <cell r="W708">
            <v>232385957</v>
          </cell>
          <cell r="X708">
            <v>82807810</v>
          </cell>
          <cell r="Y708">
            <v>0</v>
          </cell>
          <cell r="Z708">
            <v>82807810</v>
          </cell>
          <cell r="AA708">
            <v>9035652</v>
          </cell>
          <cell r="AB708">
            <v>0</v>
          </cell>
          <cell r="AC708">
            <v>9035652</v>
          </cell>
          <cell r="AD708">
            <v>109312635</v>
          </cell>
          <cell r="AE708">
            <v>0</v>
          </cell>
          <cell r="AF708">
            <v>109312635</v>
          </cell>
          <cell r="AG708">
            <v>64145037.120000005</v>
          </cell>
          <cell r="AH708">
            <v>0</v>
          </cell>
          <cell r="AI708">
            <v>64145037.120000005</v>
          </cell>
          <cell r="AJ708">
            <v>28450604</v>
          </cell>
          <cell r="AK708">
            <v>0</v>
          </cell>
          <cell r="AL708">
            <v>28450604</v>
          </cell>
          <cell r="AM708">
            <v>6415884461.6700001</v>
          </cell>
          <cell r="AN708">
            <v>0</v>
          </cell>
        </row>
        <row r="709">
          <cell r="B709" t="str">
            <v>no26</v>
          </cell>
          <cell r="C709" t="str">
            <v>-</v>
          </cell>
          <cell r="D709" t="str">
            <v>Biaya Sewa Peralatan Telekomunikasi</v>
          </cell>
          <cell r="E709">
            <v>0</v>
          </cell>
          <cell r="F709">
            <v>412749610</v>
          </cell>
          <cell r="G709">
            <v>0</v>
          </cell>
          <cell r="H709">
            <v>412749610</v>
          </cell>
          <cell r="I709">
            <v>40536112</v>
          </cell>
          <cell r="J709">
            <v>0</v>
          </cell>
          <cell r="K709">
            <v>40536112</v>
          </cell>
          <cell r="L709">
            <v>76274308</v>
          </cell>
          <cell r="M709">
            <v>0</v>
          </cell>
          <cell r="N709">
            <v>76274308</v>
          </cell>
          <cell r="O709">
            <v>76756495.00999999</v>
          </cell>
          <cell r="P709">
            <v>0</v>
          </cell>
          <cell r="Q709">
            <v>76756495.00999999</v>
          </cell>
          <cell r="R709">
            <v>299967022</v>
          </cell>
          <cell r="S709">
            <v>0</v>
          </cell>
          <cell r="T709">
            <v>299967022</v>
          </cell>
          <cell r="U709">
            <v>162381884</v>
          </cell>
          <cell r="V709">
            <v>0</v>
          </cell>
          <cell r="W709">
            <v>162381884</v>
          </cell>
          <cell r="X709">
            <v>253984698</v>
          </cell>
          <cell r="Y709">
            <v>0</v>
          </cell>
          <cell r="Z709">
            <v>253984698</v>
          </cell>
          <cell r="AA709">
            <v>100682248.5</v>
          </cell>
          <cell r="AB709">
            <v>0</v>
          </cell>
          <cell r="AC709">
            <v>100682248.5</v>
          </cell>
          <cell r="AD709">
            <v>0</v>
          </cell>
          <cell r="AE709">
            <v>0</v>
          </cell>
          <cell r="AF709">
            <v>0</v>
          </cell>
          <cell r="AG709">
            <v>87653497.363910004</v>
          </cell>
          <cell r="AH709">
            <v>0</v>
          </cell>
          <cell r="AI709">
            <v>87653497.363910004</v>
          </cell>
          <cell r="AJ709">
            <v>94818314</v>
          </cell>
          <cell r="AK709">
            <v>0</v>
          </cell>
          <cell r="AL709">
            <v>94818314</v>
          </cell>
          <cell r="AM709">
            <v>1605804188.87391</v>
          </cell>
          <cell r="AN709">
            <v>0</v>
          </cell>
        </row>
        <row r="710">
          <cell r="B710" t="str">
            <v>no27</v>
          </cell>
          <cell r="C710" t="str">
            <v>-</v>
          </cell>
          <cell r="D710" t="str">
            <v>Biaya Sewa Kendaraan</v>
          </cell>
          <cell r="E710">
            <v>0</v>
          </cell>
          <cell r="F710">
            <v>346102564</v>
          </cell>
          <cell r="G710">
            <v>0</v>
          </cell>
          <cell r="H710">
            <v>346102564</v>
          </cell>
          <cell r="I710">
            <v>13763625</v>
          </cell>
          <cell r="J710">
            <v>0</v>
          </cell>
          <cell r="K710">
            <v>13763625</v>
          </cell>
          <cell r="L710">
            <v>1700000</v>
          </cell>
          <cell r="M710">
            <v>0</v>
          </cell>
          <cell r="N710">
            <v>1700000</v>
          </cell>
          <cell r="O710">
            <v>0</v>
          </cell>
          <cell r="P710">
            <v>0</v>
          </cell>
          <cell r="Q710">
            <v>0</v>
          </cell>
          <cell r="R710">
            <v>0</v>
          </cell>
          <cell r="S710">
            <v>0</v>
          </cell>
          <cell r="T710">
            <v>0</v>
          </cell>
          <cell r="U710">
            <v>0</v>
          </cell>
          <cell r="V710">
            <v>0</v>
          </cell>
          <cell r="W710">
            <v>0</v>
          </cell>
          <cell r="X710">
            <v>0</v>
          </cell>
          <cell r="Y710">
            <v>0</v>
          </cell>
          <cell r="Z710">
            <v>0</v>
          </cell>
          <cell r="AA710">
            <v>3966260</v>
          </cell>
          <cell r="AB710">
            <v>0</v>
          </cell>
          <cell r="AC710">
            <v>3966260</v>
          </cell>
          <cell r="AD710">
            <v>0</v>
          </cell>
          <cell r="AE710">
            <v>0</v>
          </cell>
          <cell r="AF710">
            <v>0</v>
          </cell>
          <cell r="AG710">
            <v>0</v>
          </cell>
          <cell r="AH710">
            <v>0</v>
          </cell>
          <cell r="AI710">
            <v>0</v>
          </cell>
          <cell r="AJ710">
            <v>0</v>
          </cell>
          <cell r="AK710">
            <v>0</v>
          </cell>
          <cell r="AL710">
            <v>0</v>
          </cell>
          <cell r="AM710">
            <v>365532449</v>
          </cell>
          <cell r="AN710">
            <v>0</v>
          </cell>
        </row>
        <row r="711">
          <cell r="B711" t="str">
            <v>no28</v>
          </cell>
          <cell r="C711" t="str">
            <v>-</v>
          </cell>
          <cell r="D711" t="str">
            <v>Biaya Transport</v>
          </cell>
          <cell r="E711">
            <v>0</v>
          </cell>
          <cell r="F711">
            <v>10344864</v>
          </cell>
          <cell r="G711">
            <v>0</v>
          </cell>
          <cell r="H711">
            <v>10344864</v>
          </cell>
          <cell r="I711">
            <v>1162500</v>
          </cell>
          <cell r="J711">
            <v>0</v>
          </cell>
          <cell r="K711">
            <v>1162500</v>
          </cell>
          <cell r="L711">
            <v>22331014</v>
          </cell>
          <cell r="M711">
            <v>0</v>
          </cell>
          <cell r="N711">
            <v>22331014</v>
          </cell>
          <cell r="O711">
            <v>5755500</v>
          </cell>
          <cell r="P711">
            <v>0</v>
          </cell>
          <cell r="Q711">
            <v>5755500</v>
          </cell>
          <cell r="R711">
            <v>21355035</v>
          </cell>
          <cell r="S711">
            <v>0</v>
          </cell>
          <cell r="T711">
            <v>21355035</v>
          </cell>
          <cell r="U711">
            <v>47550488</v>
          </cell>
          <cell r="V711">
            <v>0</v>
          </cell>
          <cell r="W711">
            <v>47550488</v>
          </cell>
          <cell r="X711">
            <v>1958900</v>
          </cell>
          <cell r="Y711">
            <v>0</v>
          </cell>
          <cell r="Z711">
            <v>1958900</v>
          </cell>
          <cell r="AA711">
            <v>3608200</v>
          </cell>
          <cell r="AB711">
            <v>0</v>
          </cell>
          <cell r="AC711">
            <v>3608200</v>
          </cell>
          <cell r="AD711">
            <v>188000</v>
          </cell>
          <cell r="AE711">
            <v>0</v>
          </cell>
          <cell r="AF711">
            <v>188000</v>
          </cell>
          <cell r="AG711">
            <v>0</v>
          </cell>
          <cell r="AH711">
            <v>0</v>
          </cell>
          <cell r="AI711">
            <v>0</v>
          </cell>
          <cell r="AJ711">
            <v>4652275</v>
          </cell>
          <cell r="AK711">
            <v>0</v>
          </cell>
          <cell r="AL711">
            <v>4652275</v>
          </cell>
          <cell r="AM711">
            <v>118906776</v>
          </cell>
          <cell r="AN711">
            <v>0</v>
          </cell>
        </row>
        <row r="712">
          <cell r="B712" t="str">
            <v>no29</v>
          </cell>
          <cell r="C712" t="str">
            <v>-</v>
          </cell>
          <cell r="D712" t="str">
            <v>Biaya Representative &amp; Entertainment</v>
          </cell>
          <cell r="E712">
            <v>0</v>
          </cell>
          <cell r="F712">
            <v>287862520</v>
          </cell>
          <cell r="G712">
            <v>0</v>
          </cell>
          <cell r="H712">
            <v>287862520</v>
          </cell>
          <cell r="I712">
            <v>7128809</v>
          </cell>
          <cell r="J712">
            <v>0</v>
          </cell>
          <cell r="K712">
            <v>7128809</v>
          </cell>
          <cell r="L712">
            <v>15263500</v>
          </cell>
          <cell r="M712">
            <v>0</v>
          </cell>
          <cell r="N712">
            <v>15263500</v>
          </cell>
          <cell r="O712">
            <v>7676380</v>
          </cell>
          <cell r="P712">
            <v>0</v>
          </cell>
          <cell r="Q712">
            <v>7676380</v>
          </cell>
          <cell r="R712">
            <v>88714105</v>
          </cell>
          <cell r="S712">
            <v>0</v>
          </cell>
          <cell r="T712">
            <v>88714105</v>
          </cell>
          <cell r="U712">
            <v>17118032</v>
          </cell>
          <cell r="V712">
            <v>0</v>
          </cell>
          <cell r="W712">
            <v>17118032</v>
          </cell>
          <cell r="X712">
            <v>8491250</v>
          </cell>
          <cell r="Y712">
            <v>0</v>
          </cell>
          <cell r="Z712">
            <v>8491250</v>
          </cell>
          <cell r="AA712">
            <v>13436355</v>
          </cell>
          <cell r="AB712">
            <v>0</v>
          </cell>
          <cell r="AC712">
            <v>13436355</v>
          </cell>
          <cell r="AD712">
            <v>9136550</v>
          </cell>
          <cell r="AE712">
            <v>0</v>
          </cell>
          <cell r="AF712">
            <v>9136550</v>
          </cell>
          <cell r="AG712">
            <v>4766460</v>
          </cell>
          <cell r="AH712">
            <v>0</v>
          </cell>
          <cell r="AI712">
            <v>4766460</v>
          </cell>
          <cell r="AJ712">
            <v>6571180</v>
          </cell>
          <cell r="AK712">
            <v>0</v>
          </cell>
          <cell r="AL712">
            <v>6571180</v>
          </cell>
          <cell r="AM712">
            <v>466165141</v>
          </cell>
          <cell r="AN712">
            <v>0</v>
          </cell>
        </row>
        <row r="713">
          <cell r="B713" t="str">
            <v>no30</v>
          </cell>
          <cell r="C713" t="str">
            <v>-</v>
          </cell>
          <cell r="D713" t="str">
            <v>Biaya Sumbangan dan Iuran</v>
          </cell>
          <cell r="E713">
            <v>0</v>
          </cell>
          <cell r="F713">
            <v>74080961</v>
          </cell>
          <cell r="G713">
            <v>0</v>
          </cell>
          <cell r="H713">
            <v>74080961</v>
          </cell>
          <cell r="I713">
            <v>440000</v>
          </cell>
          <cell r="J713">
            <v>0</v>
          </cell>
          <cell r="K713">
            <v>440000</v>
          </cell>
          <cell r="L713">
            <v>22088474</v>
          </cell>
          <cell r="M713">
            <v>0</v>
          </cell>
          <cell r="N713">
            <v>22088474</v>
          </cell>
          <cell r="O713">
            <v>6412800</v>
          </cell>
          <cell r="P713">
            <v>0</v>
          </cell>
          <cell r="Q713">
            <v>6412800</v>
          </cell>
          <cell r="R713">
            <v>9704364</v>
          </cell>
          <cell r="S713">
            <v>0</v>
          </cell>
          <cell r="T713">
            <v>9704364</v>
          </cell>
          <cell r="U713">
            <v>15491975</v>
          </cell>
          <cell r="V713">
            <v>0</v>
          </cell>
          <cell r="W713">
            <v>15491975</v>
          </cell>
          <cell r="X713">
            <v>6388300</v>
          </cell>
          <cell r="Y713">
            <v>0</v>
          </cell>
          <cell r="Z713">
            <v>6388300</v>
          </cell>
          <cell r="AA713">
            <v>4154396.5</v>
          </cell>
          <cell r="AB713">
            <v>0</v>
          </cell>
          <cell r="AC713">
            <v>4154396.5</v>
          </cell>
          <cell r="AD713">
            <v>6200850</v>
          </cell>
          <cell r="AE713">
            <v>0</v>
          </cell>
          <cell r="AF713">
            <v>6200850</v>
          </cell>
          <cell r="AG713">
            <v>3009500</v>
          </cell>
          <cell r="AH713">
            <v>0</v>
          </cell>
          <cell r="AI713">
            <v>3009500</v>
          </cell>
          <cell r="AJ713">
            <v>1827027</v>
          </cell>
          <cell r="AK713">
            <v>0</v>
          </cell>
          <cell r="AL713">
            <v>1827027</v>
          </cell>
          <cell r="AM713">
            <v>149798647.5</v>
          </cell>
          <cell r="AN713">
            <v>0</v>
          </cell>
        </row>
        <row r="714">
          <cell r="B714" t="str">
            <v>no31</v>
          </cell>
          <cell r="C714" t="str">
            <v>-</v>
          </cell>
          <cell r="D714" t="str">
            <v>Biaya Listrik &amp; Air PAM</v>
          </cell>
          <cell r="E714">
            <v>0</v>
          </cell>
          <cell r="F714">
            <v>210368346</v>
          </cell>
          <cell r="G714">
            <v>0</v>
          </cell>
          <cell r="H714">
            <v>210368346</v>
          </cell>
          <cell r="I714">
            <v>32195273</v>
          </cell>
          <cell r="J714">
            <v>0</v>
          </cell>
          <cell r="K714">
            <v>32195273</v>
          </cell>
          <cell r="L714">
            <v>81327848.5</v>
          </cell>
          <cell r="M714">
            <v>0</v>
          </cell>
          <cell r="N714">
            <v>81327848.5</v>
          </cell>
          <cell r="O714">
            <v>44388276.5</v>
          </cell>
          <cell r="P714">
            <v>0</v>
          </cell>
          <cell r="Q714">
            <v>44388276.5</v>
          </cell>
          <cell r="R714">
            <v>198159639</v>
          </cell>
          <cell r="S714">
            <v>0</v>
          </cell>
          <cell r="T714">
            <v>198159639</v>
          </cell>
          <cell r="U714">
            <v>108478329.98999999</v>
          </cell>
          <cell r="V714">
            <v>0</v>
          </cell>
          <cell r="W714">
            <v>108478329.98999999</v>
          </cell>
          <cell r="X714">
            <v>86790260.5</v>
          </cell>
          <cell r="Y714">
            <v>0</v>
          </cell>
          <cell r="Z714">
            <v>86790260.5</v>
          </cell>
          <cell r="AA714">
            <v>57568567</v>
          </cell>
          <cell r="AB714">
            <v>0</v>
          </cell>
          <cell r="AC714">
            <v>57568567</v>
          </cell>
          <cell r="AD714">
            <v>186261599</v>
          </cell>
          <cell r="AE714">
            <v>0</v>
          </cell>
          <cell r="AF714">
            <v>186261599</v>
          </cell>
          <cell r="AG714">
            <v>35077313.25</v>
          </cell>
          <cell r="AH714">
            <v>0</v>
          </cell>
          <cell r="AI714">
            <v>35077313.25</v>
          </cell>
          <cell r="AJ714">
            <v>3426568.5</v>
          </cell>
          <cell r="AK714">
            <v>0</v>
          </cell>
          <cell r="AL714">
            <v>3426568.5</v>
          </cell>
          <cell r="AM714">
            <v>1044042021.24</v>
          </cell>
          <cell r="AN714">
            <v>0</v>
          </cell>
        </row>
        <row r="715">
          <cell r="B715" t="str">
            <v>no32</v>
          </cell>
          <cell r="C715" t="str">
            <v>-</v>
          </cell>
          <cell r="D715" t="str">
            <v>Biaya Registrasi ( STNK,BPKB, Perijinan )</v>
          </cell>
          <cell r="E715">
            <v>0</v>
          </cell>
          <cell r="F715">
            <v>59674625</v>
          </cell>
          <cell r="G715">
            <v>0</v>
          </cell>
          <cell r="H715">
            <v>59674625</v>
          </cell>
          <cell r="I715">
            <v>0</v>
          </cell>
          <cell r="J715">
            <v>0</v>
          </cell>
          <cell r="K715">
            <v>0</v>
          </cell>
          <cell r="L715">
            <v>13570450</v>
          </cell>
          <cell r="M715">
            <v>0</v>
          </cell>
          <cell r="N715">
            <v>13570450</v>
          </cell>
          <cell r="O715">
            <v>1867000</v>
          </cell>
          <cell r="P715">
            <v>0</v>
          </cell>
          <cell r="Q715">
            <v>1867000</v>
          </cell>
          <cell r="R715">
            <v>40918950</v>
          </cell>
          <cell r="S715">
            <v>0</v>
          </cell>
          <cell r="T715">
            <v>40918950</v>
          </cell>
          <cell r="U715">
            <v>12924300</v>
          </cell>
          <cell r="V715">
            <v>0</v>
          </cell>
          <cell r="W715">
            <v>12924300</v>
          </cell>
          <cell r="X715">
            <v>6676500</v>
          </cell>
          <cell r="Y715">
            <v>0</v>
          </cell>
          <cell r="Z715">
            <v>6676500</v>
          </cell>
          <cell r="AA715">
            <v>11669245</v>
          </cell>
          <cell r="AB715">
            <v>0</v>
          </cell>
          <cell r="AC715">
            <v>11669245</v>
          </cell>
          <cell r="AD715">
            <v>14163800</v>
          </cell>
          <cell r="AE715">
            <v>0</v>
          </cell>
          <cell r="AF715">
            <v>14163800</v>
          </cell>
          <cell r="AG715">
            <v>3693575</v>
          </cell>
          <cell r="AH715">
            <v>0</v>
          </cell>
          <cell r="AI715">
            <v>3693575</v>
          </cell>
          <cell r="AJ715">
            <v>0</v>
          </cell>
          <cell r="AK715">
            <v>0</v>
          </cell>
          <cell r="AL715">
            <v>0</v>
          </cell>
          <cell r="AM715">
            <v>165158445</v>
          </cell>
          <cell r="AN715">
            <v>0</v>
          </cell>
        </row>
        <row r="716">
          <cell r="B716" t="str">
            <v>no33</v>
          </cell>
          <cell r="C716" t="str">
            <v>-</v>
          </cell>
          <cell r="D716" t="str">
            <v>Biaya PBB,BPHTB,Perijinan</v>
          </cell>
          <cell r="E716">
            <v>0</v>
          </cell>
          <cell r="F716">
            <v>1750000</v>
          </cell>
          <cell r="G716">
            <v>0</v>
          </cell>
          <cell r="H716">
            <v>1750000</v>
          </cell>
          <cell r="I716">
            <v>7673970</v>
          </cell>
          <cell r="J716">
            <v>0</v>
          </cell>
          <cell r="K716">
            <v>7673970</v>
          </cell>
          <cell r="L716">
            <v>18748575</v>
          </cell>
          <cell r="M716">
            <v>0</v>
          </cell>
          <cell r="N716">
            <v>18748575</v>
          </cell>
          <cell r="O716">
            <v>12808312</v>
          </cell>
          <cell r="P716">
            <v>0</v>
          </cell>
          <cell r="Q716">
            <v>12808312</v>
          </cell>
          <cell r="R716">
            <v>99792966</v>
          </cell>
          <cell r="S716">
            <v>0</v>
          </cell>
          <cell r="T716">
            <v>99792966</v>
          </cell>
          <cell r="U716">
            <v>63064691</v>
          </cell>
          <cell r="V716">
            <v>0</v>
          </cell>
          <cell r="W716">
            <v>63064691</v>
          </cell>
          <cell r="X716">
            <v>24113570</v>
          </cell>
          <cell r="Y716">
            <v>0</v>
          </cell>
          <cell r="Z716">
            <v>24113570</v>
          </cell>
          <cell r="AA716">
            <v>12367005</v>
          </cell>
          <cell r="AB716">
            <v>0</v>
          </cell>
          <cell r="AC716">
            <v>12367005</v>
          </cell>
          <cell r="AD716">
            <v>8995978</v>
          </cell>
          <cell r="AE716">
            <v>0</v>
          </cell>
          <cell r="AF716">
            <v>8995978</v>
          </cell>
          <cell r="AG716">
            <v>6861926</v>
          </cell>
          <cell r="AH716">
            <v>0</v>
          </cell>
          <cell r="AI716">
            <v>6861926</v>
          </cell>
          <cell r="AJ716">
            <v>150000</v>
          </cell>
          <cell r="AK716">
            <v>0</v>
          </cell>
          <cell r="AL716">
            <v>150000</v>
          </cell>
          <cell r="AM716">
            <v>256326993</v>
          </cell>
          <cell r="AN716">
            <v>0</v>
          </cell>
        </row>
        <row r="717">
          <cell r="B717" t="str">
            <v>no34</v>
          </cell>
          <cell r="C717" t="str">
            <v>-</v>
          </cell>
          <cell r="D717" t="str">
            <v>Biaya Perjalanan Dinas</v>
          </cell>
          <cell r="E717">
            <v>0</v>
          </cell>
          <cell r="F717">
            <v>1244708943</v>
          </cell>
          <cell r="G717">
            <v>0</v>
          </cell>
          <cell r="H717">
            <v>1244708943</v>
          </cell>
          <cell r="I717">
            <v>474100</v>
          </cell>
          <cell r="J717">
            <v>0</v>
          </cell>
          <cell r="K717">
            <v>474100</v>
          </cell>
          <cell r="L717">
            <v>2221500</v>
          </cell>
          <cell r="M717">
            <v>0</v>
          </cell>
          <cell r="N717">
            <v>2221500</v>
          </cell>
          <cell r="O717">
            <v>19718849</v>
          </cell>
          <cell r="P717">
            <v>0</v>
          </cell>
          <cell r="Q717">
            <v>19718849</v>
          </cell>
          <cell r="R717">
            <v>184766948</v>
          </cell>
          <cell r="S717">
            <v>0</v>
          </cell>
          <cell r="T717">
            <v>184766948</v>
          </cell>
          <cell r="U717">
            <v>29924376</v>
          </cell>
          <cell r="V717">
            <v>0</v>
          </cell>
          <cell r="W717">
            <v>29924376</v>
          </cell>
          <cell r="X717">
            <v>103145018</v>
          </cell>
          <cell r="Y717">
            <v>0</v>
          </cell>
          <cell r="Z717">
            <v>103145018</v>
          </cell>
          <cell r="AA717">
            <v>62971507.5</v>
          </cell>
          <cell r="AB717">
            <v>0</v>
          </cell>
          <cell r="AC717">
            <v>62971507.5</v>
          </cell>
          <cell r="AD717">
            <v>96943762</v>
          </cell>
          <cell r="AE717">
            <v>0</v>
          </cell>
          <cell r="AF717">
            <v>96943762</v>
          </cell>
          <cell r="AG717">
            <v>81330992</v>
          </cell>
          <cell r="AH717">
            <v>0</v>
          </cell>
          <cell r="AI717">
            <v>81330992</v>
          </cell>
          <cell r="AJ717">
            <v>56448009</v>
          </cell>
          <cell r="AK717">
            <v>0</v>
          </cell>
          <cell r="AL717">
            <v>56448009</v>
          </cell>
          <cell r="AM717">
            <v>1882654004.5</v>
          </cell>
          <cell r="AN717">
            <v>0</v>
          </cell>
        </row>
        <row r="718">
          <cell r="B718" t="str">
            <v>no35</v>
          </cell>
          <cell r="C718" t="str">
            <v>-</v>
          </cell>
          <cell r="D718" t="str">
            <v>Biaya Kebutuhan Rumah Tangga Kantor</v>
          </cell>
          <cell r="E718">
            <v>0</v>
          </cell>
          <cell r="F718">
            <v>23716757</v>
          </cell>
          <cell r="G718">
            <v>0</v>
          </cell>
          <cell r="H718">
            <v>23716757</v>
          </cell>
          <cell r="I718">
            <v>11347481</v>
          </cell>
          <cell r="J718">
            <v>0</v>
          </cell>
          <cell r="K718">
            <v>11347481</v>
          </cell>
          <cell r="L718">
            <v>35424191</v>
          </cell>
          <cell r="M718">
            <v>0</v>
          </cell>
          <cell r="N718">
            <v>35424191</v>
          </cell>
          <cell r="O718">
            <v>21202955</v>
          </cell>
          <cell r="P718">
            <v>0</v>
          </cell>
          <cell r="Q718">
            <v>21202955</v>
          </cell>
          <cell r="R718">
            <v>122924042</v>
          </cell>
          <cell r="S718">
            <v>0</v>
          </cell>
          <cell r="T718">
            <v>122924042</v>
          </cell>
          <cell r="U718">
            <v>44727499.5</v>
          </cell>
          <cell r="V718">
            <v>0</v>
          </cell>
          <cell r="W718">
            <v>44727499.5</v>
          </cell>
          <cell r="X718">
            <v>46308880</v>
          </cell>
          <cell r="Y718">
            <v>0</v>
          </cell>
          <cell r="Z718">
            <v>46308880</v>
          </cell>
          <cell r="AA718">
            <v>33629289</v>
          </cell>
          <cell r="AB718">
            <v>0</v>
          </cell>
          <cell r="AC718">
            <v>33629289</v>
          </cell>
          <cell r="AD718">
            <v>121268996</v>
          </cell>
          <cell r="AE718">
            <v>0</v>
          </cell>
          <cell r="AF718">
            <v>121268996</v>
          </cell>
          <cell r="AG718">
            <v>17125883</v>
          </cell>
          <cell r="AH718">
            <v>0</v>
          </cell>
          <cell r="AI718">
            <v>17125883</v>
          </cell>
          <cell r="AJ718">
            <v>15706516</v>
          </cell>
          <cell r="AK718">
            <v>0</v>
          </cell>
          <cell r="AL718">
            <v>15706516</v>
          </cell>
          <cell r="AM718">
            <v>493382489.5</v>
          </cell>
          <cell r="AN718">
            <v>0</v>
          </cell>
        </row>
        <row r="719">
          <cell r="B719" t="str">
            <v>no36</v>
          </cell>
          <cell r="C719" t="str">
            <v>-</v>
          </cell>
          <cell r="D719" t="str">
            <v>Biaya Perlengkapan (Aktiva &lt; Rp.200.000)</v>
          </cell>
          <cell r="E719">
            <v>0</v>
          </cell>
          <cell r="F719">
            <v>740000</v>
          </cell>
          <cell r="G719">
            <v>0</v>
          </cell>
          <cell r="H719">
            <v>740000</v>
          </cell>
          <cell r="I719">
            <v>17660960</v>
          </cell>
          <cell r="J719">
            <v>0</v>
          </cell>
          <cell r="K719">
            <v>17660960</v>
          </cell>
          <cell r="L719">
            <v>292500</v>
          </cell>
          <cell r="M719">
            <v>0</v>
          </cell>
          <cell r="N719">
            <v>292500</v>
          </cell>
          <cell r="O719">
            <v>12971927</v>
          </cell>
          <cell r="P719">
            <v>0</v>
          </cell>
          <cell r="Q719">
            <v>12971927</v>
          </cell>
          <cell r="R719">
            <v>44745906</v>
          </cell>
          <cell r="S719">
            <v>0</v>
          </cell>
          <cell r="T719">
            <v>44745906</v>
          </cell>
          <cell r="U719">
            <v>38338737</v>
          </cell>
          <cell r="V719">
            <v>0</v>
          </cell>
          <cell r="W719">
            <v>38338737</v>
          </cell>
          <cell r="X719">
            <v>21249831.27</v>
          </cell>
          <cell r="Y719">
            <v>0</v>
          </cell>
          <cell r="Z719">
            <v>21249831.27</v>
          </cell>
          <cell r="AA719">
            <v>27253350</v>
          </cell>
          <cell r="AB719">
            <v>0</v>
          </cell>
          <cell r="AC719">
            <v>27253350</v>
          </cell>
          <cell r="AD719">
            <v>28637408</v>
          </cell>
          <cell r="AE719">
            <v>0</v>
          </cell>
          <cell r="AF719">
            <v>28637408</v>
          </cell>
          <cell r="AG719">
            <v>18925122.210000001</v>
          </cell>
          <cell r="AH719">
            <v>0</v>
          </cell>
          <cell r="AI719">
            <v>18925122.210000001</v>
          </cell>
          <cell r="AJ719">
            <v>2606477</v>
          </cell>
          <cell r="AK719">
            <v>0</v>
          </cell>
          <cell r="AL719">
            <v>2606477</v>
          </cell>
          <cell r="AM719">
            <v>213422218.48000002</v>
          </cell>
          <cell r="AN719">
            <v>0</v>
          </cell>
        </row>
        <row r="720">
          <cell r="B720" t="str">
            <v>no37</v>
          </cell>
          <cell r="C720" t="str">
            <v>-</v>
          </cell>
          <cell r="D720" t="str">
            <v>Biaya Training</v>
          </cell>
          <cell r="E720">
            <v>0</v>
          </cell>
          <cell r="F720">
            <v>168186391</v>
          </cell>
          <cell r="G720">
            <v>0</v>
          </cell>
          <cell r="H720">
            <v>168186391</v>
          </cell>
          <cell r="I720">
            <v>10720449</v>
          </cell>
          <cell r="J720">
            <v>0</v>
          </cell>
          <cell r="K720">
            <v>10720449</v>
          </cell>
          <cell r="L720">
            <v>2670000</v>
          </cell>
          <cell r="M720">
            <v>0</v>
          </cell>
          <cell r="N720">
            <v>2670000</v>
          </cell>
          <cell r="O720">
            <v>6650000</v>
          </cell>
          <cell r="P720">
            <v>0</v>
          </cell>
          <cell r="Q720">
            <v>6650000</v>
          </cell>
          <cell r="R720">
            <v>20309600</v>
          </cell>
          <cell r="S720">
            <v>0</v>
          </cell>
          <cell r="T720">
            <v>20309600</v>
          </cell>
          <cell r="U720">
            <v>9515845</v>
          </cell>
          <cell r="V720">
            <v>0</v>
          </cell>
          <cell r="W720">
            <v>9515845</v>
          </cell>
          <cell r="X720">
            <v>14685037</v>
          </cell>
          <cell r="Y720">
            <v>0</v>
          </cell>
          <cell r="Z720">
            <v>14685037</v>
          </cell>
          <cell r="AA720">
            <v>29255552</v>
          </cell>
          <cell r="AB720">
            <v>0</v>
          </cell>
          <cell r="AC720">
            <v>29255552</v>
          </cell>
          <cell r="AD720">
            <v>33912450</v>
          </cell>
          <cell r="AE720">
            <v>0</v>
          </cell>
          <cell r="AF720">
            <v>33912450</v>
          </cell>
          <cell r="AG720">
            <v>9690816</v>
          </cell>
          <cell r="AH720">
            <v>0</v>
          </cell>
          <cell r="AI720">
            <v>9690816</v>
          </cell>
          <cell r="AJ720">
            <v>3464250</v>
          </cell>
          <cell r="AK720">
            <v>0</v>
          </cell>
          <cell r="AL720">
            <v>3464250</v>
          </cell>
          <cell r="AM720">
            <v>309060390</v>
          </cell>
          <cell r="AN720">
            <v>0</v>
          </cell>
        </row>
        <row r="721">
          <cell r="B721" t="str">
            <v>no38</v>
          </cell>
          <cell r="C721" t="str">
            <v>-</v>
          </cell>
          <cell r="D721" t="str">
            <v>Biaya Management Fee</v>
          </cell>
          <cell r="E721">
            <v>0</v>
          </cell>
          <cell r="F721">
            <v>300000000</v>
          </cell>
          <cell r="G721">
            <v>0</v>
          </cell>
          <cell r="H721">
            <v>300000000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300000000</v>
          </cell>
          <cell r="AN721">
            <v>0</v>
          </cell>
        </row>
        <row r="722">
          <cell r="B722" t="str">
            <v>no39</v>
          </cell>
          <cell r="C722" t="str">
            <v>-</v>
          </cell>
          <cell r="D722" t="str">
            <v>Biaya Keperluan Direksi</v>
          </cell>
          <cell r="E722">
            <v>0</v>
          </cell>
          <cell r="F722">
            <v>94395159</v>
          </cell>
          <cell r="G722">
            <v>0</v>
          </cell>
          <cell r="H722">
            <v>94395159</v>
          </cell>
          <cell r="I722">
            <v>0</v>
          </cell>
          <cell r="J722">
            <v>0</v>
          </cell>
          <cell r="K722">
            <v>0</v>
          </cell>
          <cell r="L722">
            <v>0</v>
          </cell>
          <cell r="M722">
            <v>0</v>
          </cell>
          <cell r="N722">
            <v>0</v>
          </cell>
          <cell r="O722">
            <v>0</v>
          </cell>
          <cell r="P722">
            <v>0</v>
          </cell>
          <cell r="Q722">
            <v>0</v>
          </cell>
          <cell r="R722">
            <v>15584750</v>
          </cell>
          <cell r="S722">
            <v>0</v>
          </cell>
          <cell r="T722">
            <v>15584750</v>
          </cell>
          <cell r="U722">
            <v>0</v>
          </cell>
          <cell r="V722">
            <v>0</v>
          </cell>
          <cell r="W722">
            <v>0</v>
          </cell>
          <cell r="X722">
            <v>14616840</v>
          </cell>
          <cell r="Y722">
            <v>0</v>
          </cell>
          <cell r="Z722">
            <v>14616840</v>
          </cell>
          <cell r="AA722">
            <v>50901199</v>
          </cell>
          <cell r="AB722">
            <v>0</v>
          </cell>
          <cell r="AC722">
            <v>50901199</v>
          </cell>
          <cell r="AD722">
            <v>0</v>
          </cell>
          <cell r="AE722">
            <v>0</v>
          </cell>
          <cell r="AF722">
            <v>0</v>
          </cell>
          <cell r="AG722">
            <v>0</v>
          </cell>
          <cell r="AH722">
            <v>0</v>
          </cell>
          <cell r="AI722">
            <v>0</v>
          </cell>
          <cell r="AJ722">
            <v>0</v>
          </cell>
          <cell r="AK722">
            <v>0</v>
          </cell>
          <cell r="AL722">
            <v>0</v>
          </cell>
          <cell r="AM722">
            <v>175497948</v>
          </cell>
          <cell r="AN722">
            <v>0</v>
          </cell>
        </row>
        <row r="723">
          <cell r="B723" t="str">
            <v>no40</v>
          </cell>
          <cell r="C723" t="str">
            <v>-</v>
          </cell>
          <cell r="D723" t="str">
            <v>Biaya Majalah dan Surat Kabar</v>
          </cell>
          <cell r="E723">
            <v>0</v>
          </cell>
          <cell r="F723">
            <v>27969537</v>
          </cell>
          <cell r="G723">
            <v>0</v>
          </cell>
          <cell r="H723">
            <v>27969537</v>
          </cell>
          <cell r="I723">
            <v>0</v>
          </cell>
          <cell r="J723">
            <v>0</v>
          </cell>
          <cell r="K723">
            <v>0</v>
          </cell>
          <cell r="L723">
            <v>0</v>
          </cell>
          <cell r="M723">
            <v>0</v>
          </cell>
          <cell r="N723">
            <v>0</v>
          </cell>
          <cell r="O723">
            <v>0</v>
          </cell>
          <cell r="P723">
            <v>0</v>
          </cell>
          <cell r="Q723">
            <v>0</v>
          </cell>
          <cell r="R723">
            <v>255000</v>
          </cell>
          <cell r="S723">
            <v>0</v>
          </cell>
          <cell r="T723">
            <v>255000</v>
          </cell>
          <cell r="U723">
            <v>0</v>
          </cell>
          <cell r="V723">
            <v>0</v>
          </cell>
          <cell r="W723">
            <v>0</v>
          </cell>
          <cell r="X723">
            <v>900000</v>
          </cell>
          <cell r="Y723">
            <v>0</v>
          </cell>
          <cell r="Z723">
            <v>900000</v>
          </cell>
          <cell r="AA723">
            <v>9328572.5</v>
          </cell>
          <cell r="AB723">
            <v>0</v>
          </cell>
          <cell r="AC723">
            <v>9328572.5</v>
          </cell>
          <cell r="AD723">
            <v>89478559</v>
          </cell>
          <cell r="AE723">
            <v>0</v>
          </cell>
          <cell r="AF723">
            <v>89478559</v>
          </cell>
          <cell r="AG723">
            <v>2000</v>
          </cell>
          <cell r="AH723">
            <v>0</v>
          </cell>
          <cell r="AI723">
            <v>2000</v>
          </cell>
          <cell r="AJ723">
            <v>0</v>
          </cell>
          <cell r="AK723">
            <v>0</v>
          </cell>
          <cell r="AL723">
            <v>0</v>
          </cell>
          <cell r="AM723">
            <v>127933668.5</v>
          </cell>
          <cell r="AN723">
            <v>0</v>
          </cell>
        </row>
        <row r="724">
          <cell r="B724" t="str">
            <v>no41</v>
          </cell>
          <cell r="C724" t="str">
            <v>-</v>
          </cell>
          <cell r="D724" t="str">
            <v>Biaya Audit, Konsultan &amp; Legal</v>
          </cell>
          <cell r="E724">
            <v>0</v>
          </cell>
          <cell r="F724">
            <v>407788715</v>
          </cell>
          <cell r="G724">
            <v>0</v>
          </cell>
          <cell r="H724">
            <v>407788715</v>
          </cell>
          <cell r="I724">
            <v>960000</v>
          </cell>
          <cell r="J724">
            <v>0</v>
          </cell>
          <cell r="K724">
            <v>960000</v>
          </cell>
          <cell r="L724">
            <v>10615948</v>
          </cell>
          <cell r="M724">
            <v>0</v>
          </cell>
          <cell r="N724">
            <v>10615948</v>
          </cell>
          <cell r="O724">
            <v>500000</v>
          </cell>
          <cell r="P724">
            <v>0</v>
          </cell>
          <cell r="Q724">
            <v>500000</v>
          </cell>
          <cell r="R724">
            <v>0</v>
          </cell>
          <cell r="S724">
            <v>0</v>
          </cell>
          <cell r="T724">
            <v>0</v>
          </cell>
          <cell r="U724">
            <v>0</v>
          </cell>
          <cell r="V724">
            <v>0</v>
          </cell>
          <cell r="W724">
            <v>0</v>
          </cell>
          <cell r="X724">
            <v>0</v>
          </cell>
          <cell r="Y724">
            <v>0</v>
          </cell>
          <cell r="Z724">
            <v>0</v>
          </cell>
          <cell r="AA724">
            <v>15631994</v>
          </cell>
          <cell r="AB724">
            <v>0</v>
          </cell>
          <cell r="AC724">
            <v>15631994</v>
          </cell>
          <cell r="AD724">
            <v>1418000</v>
          </cell>
          <cell r="AE724">
            <v>0</v>
          </cell>
          <cell r="AF724">
            <v>1418000</v>
          </cell>
          <cell r="AG724">
            <v>0</v>
          </cell>
          <cell r="AH724">
            <v>0</v>
          </cell>
          <cell r="AI724">
            <v>0</v>
          </cell>
          <cell r="AJ724">
            <v>0</v>
          </cell>
          <cell r="AK724">
            <v>0</v>
          </cell>
          <cell r="AL724">
            <v>0</v>
          </cell>
          <cell r="AM724">
            <v>436914657</v>
          </cell>
          <cell r="AN724">
            <v>0</v>
          </cell>
        </row>
        <row r="725">
          <cell r="B725" t="str">
            <v>no42</v>
          </cell>
          <cell r="C725" t="str">
            <v>-</v>
          </cell>
          <cell r="D725" t="str">
            <v>Biaya Pengiriman Pabrik</v>
          </cell>
          <cell r="E725">
            <v>0</v>
          </cell>
          <cell r="F725">
            <v>0</v>
          </cell>
          <cell r="G725">
            <v>0</v>
          </cell>
          <cell r="H725">
            <v>0</v>
          </cell>
          <cell r="I725">
            <v>0</v>
          </cell>
          <cell r="J725">
            <v>0</v>
          </cell>
          <cell r="K725">
            <v>0</v>
          </cell>
          <cell r="L725">
            <v>251847620</v>
          </cell>
          <cell r="M725">
            <v>0</v>
          </cell>
          <cell r="N725">
            <v>251847620</v>
          </cell>
          <cell r="O725">
            <v>662000</v>
          </cell>
          <cell r="P725">
            <v>0</v>
          </cell>
          <cell r="Q725">
            <v>662000</v>
          </cell>
          <cell r="R725">
            <v>593792574</v>
          </cell>
          <cell r="S725">
            <v>0</v>
          </cell>
          <cell r="T725">
            <v>593792574</v>
          </cell>
          <cell r="U725">
            <v>6847400</v>
          </cell>
          <cell r="V725">
            <v>0</v>
          </cell>
          <cell r="W725">
            <v>6847400</v>
          </cell>
          <cell r="X725">
            <v>0</v>
          </cell>
          <cell r="Y725">
            <v>0</v>
          </cell>
          <cell r="Z725">
            <v>0</v>
          </cell>
          <cell r="AA725">
            <v>0</v>
          </cell>
          <cell r="AB725">
            <v>0</v>
          </cell>
          <cell r="AC725">
            <v>0</v>
          </cell>
          <cell r="AD725">
            <v>0</v>
          </cell>
          <cell r="AE725">
            <v>0</v>
          </cell>
          <cell r="AF725">
            <v>0</v>
          </cell>
          <cell r="AG725">
            <v>0</v>
          </cell>
          <cell r="AH725">
            <v>0</v>
          </cell>
          <cell r="AI725">
            <v>0</v>
          </cell>
          <cell r="AJ725">
            <v>287734326</v>
          </cell>
          <cell r="AK725">
            <v>0</v>
          </cell>
          <cell r="AL725">
            <v>287734326</v>
          </cell>
          <cell r="AM725">
            <v>1140883920</v>
          </cell>
          <cell r="AN725">
            <v>0</v>
          </cell>
        </row>
        <row r="726">
          <cell r="B726" t="str">
            <v>no43</v>
          </cell>
          <cell r="C726" t="str">
            <v>-</v>
          </cell>
          <cell r="D726" t="str">
            <v>Biaya Pengiriman Antar Depo</v>
          </cell>
          <cell r="E726">
            <v>0</v>
          </cell>
          <cell r="F726">
            <v>81827511</v>
          </cell>
          <cell r="G726">
            <v>0</v>
          </cell>
          <cell r="H726">
            <v>81827511</v>
          </cell>
          <cell r="I726">
            <v>0</v>
          </cell>
          <cell r="J726">
            <v>0</v>
          </cell>
          <cell r="K726">
            <v>0</v>
          </cell>
          <cell r="L726">
            <v>0</v>
          </cell>
          <cell r="M726">
            <v>0</v>
          </cell>
          <cell r="N726">
            <v>0</v>
          </cell>
          <cell r="O726">
            <v>485000</v>
          </cell>
          <cell r="P726">
            <v>0</v>
          </cell>
          <cell r="Q726">
            <v>485000</v>
          </cell>
          <cell r="R726">
            <v>11755422</v>
          </cell>
          <cell r="S726">
            <v>0</v>
          </cell>
          <cell r="T726">
            <v>11755422</v>
          </cell>
          <cell r="U726">
            <v>2187000</v>
          </cell>
          <cell r="V726">
            <v>0</v>
          </cell>
          <cell r="W726">
            <v>2187000</v>
          </cell>
          <cell r="X726">
            <v>0</v>
          </cell>
          <cell r="Y726">
            <v>0</v>
          </cell>
          <cell r="Z726">
            <v>0</v>
          </cell>
          <cell r="AA726">
            <v>644600</v>
          </cell>
          <cell r="AB726">
            <v>0</v>
          </cell>
          <cell r="AC726">
            <v>644600</v>
          </cell>
          <cell r="AD726">
            <v>87472133</v>
          </cell>
          <cell r="AE726">
            <v>0</v>
          </cell>
          <cell r="AF726">
            <v>87472133</v>
          </cell>
          <cell r="AG726">
            <v>29843478.000009999</v>
          </cell>
          <cell r="AH726">
            <v>0</v>
          </cell>
          <cell r="AI726">
            <v>29843478.000009999</v>
          </cell>
          <cell r="AJ726">
            <v>1055000</v>
          </cell>
          <cell r="AK726">
            <v>0</v>
          </cell>
          <cell r="AL726">
            <v>1055000</v>
          </cell>
          <cell r="AM726">
            <v>215270144.00001001</v>
          </cell>
          <cell r="AN726">
            <v>0</v>
          </cell>
        </row>
        <row r="727">
          <cell r="B727" t="str">
            <v>no44</v>
          </cell>
          <cell r="C727" t="str">
            <v>-</v>
          </cell>
          <cell r="D727" t="str">
            <v>Biaya Kuli</v>
          </cell>
          <cell r="E727">
            <v>0</v>
          </cell>
          <cell r="F727">
            <v>0</v>
          </cell>
          <cell r="G727">
            <v>0</v>
          </cell>
          <cell r="H727">
            <v>0</v>
          </cell>
          <cell r="I727">
            <v>0</v>
          </cell>
          <cell r="J727">
            <v>0</v>
          </cell>
          <cell r="K727">
            <v>0</v>
          </cell>
          <cell r="L727">
            <v>45889252</v>
          </cell>
          <cell r="M727">
            <v>0</v>
          </cell>
          <cell r="N727">
            <v>45889252</v>
          </cell>
          <cell r="O727">
            <v>119086538</v>
          </cell>
          <cell r="P727">
            <v>0</v>
          </cell>
          <cell r="Q727">
            <v>119086538</v>
          </cell>
          <cell r="R727">
            <v>79268187</v>
          </cell>
          <cell r="S727">
            <v>0</v>
          </cell>
          <cell r="T727">
            <v>79268187</v>
          </cell>
          <cell r="U727">
            <v>54396082</v>
          </cell>
          <cell r="V727">
            <v>0</v>
          </cell>
          <cell r="W727">
            <v>54396082</v>
          </cell>
          <cell r="X727">
            <v>810700</v>
          </cell>
          <cell r="Y727">
            <v>0</v>
          </cell>
          <cell r="Z727">
            <v>810700</v>
          </cell>
          <cell r="AA727">
            <v>1112300</v>
          </cell>
          <cell r="AB727">
            <v>0</v>
          </cell>
          <cell r="AC727">
            <v>1112300</v>
          </cell>
          <cell r="AD727">
            <v>61072500</v>
          </cell>
          <cell r="AE727">
            <v>0</v>
          </cell>
          <cell r="AF727">
            <v>61072500</v>
          </cell>
          <cell r="AG727">
            <v>48410900</v>
          </cell>
          <cell r="AH727">
            <v>0</v>
          </cell>
          <cell r="AI727">
            <v>48410900</v>
          </cell>
          <cell r="AJ727">
            <v>43521720</v>
          </cell>
          <cell r="AK727">
            <v>0</v>
          </cell>
          <cell r="AL727">
            <v>43521720</v>
          </cell>
          <cell r="AM727">
            <v>453568179</v>
          </cell>
          <cell r="AN727">
            <v>0</v>
          </cell>
        </row>
        <row r="728">
          <cell r="B728" t="str">
            <v>no45</v>
          </cell>
          <cell r="C728" t="str">
            <v>-</v>
          </cell>
          <cell r="D728" t="str">
            <v>Biaya Bongkar Muat &amp; Keamanan</v>
          </cell>
          <cell r="E728">
            <v>0</v>
          </cell>
          <cell r="F728">
            <v>0</v>
          </cell>
          <cell r="G728">
            <v>0</v>
          </cell>
          <cell r="H728">
            <v>0</v>
          </cell>
          <cell r="I728">
            <v>0</v>
          </cell>
          <cell r="J728">
            <v>0</v>
          </cell>
          <cell r="K728">
            <v>0</v>
          </cell>
          <cell r="L728">
            <v>100866377</v>
          </cell>
          <cell r="M728">
            <v>0</v>
          </cell>
          <cell r="N728">
            <v>100866377</v>
          </cell>
          <cell r="O728">
            <v>3064965</v>
          </cell>
          <cell r="P728">
            <v>0</v>
          </cell>
          <cell r="Q728">
            <v>3064965</v>
          </cell>
          <cell r="R728">
            <v>187663500</v>
          </cell>
          <cell r="S728">
            <v>0</v>
          </cell>
          <cell r="T728">
            <v>187663500</v>
          </cell>
          <cell r="U728">
            <v>206176327</v>
          </cell>
          <cell r="V728">
            <v>0</v>
          </cell>
          <cell r="W728">
            <v>206176327</v>
          </cell>
          <cell r="X728">
            <v>50186000</v>
          </cell>
          <cell r="Y728">
            <v>0</v>
          </cell>
          <cell r="Z728">
            <v>50186000</v>
          </cell>
          <cell r="AA728">
            <v>62887500</v>
          </cell>
          <cell r="AB728">
            <v>0</v>
          </cell>
          <cell r="AC728">
            <v>62887500</v>
          </cell>
          <cell r="AD728">
            <v>41128232</v>
          </cell>
          <cell r="AE728">
            <v>0</v>
          </cell>
          <cell r="AF728">
            <v>41128232</v>
          </cell>
          <cell r="AG728">
            <v>635000</v>
          </cell>
          <cell r="AH728">
            <v>0</v>
          </cell>
          <cell r="AI728">
            <v>635000</v>
          </cell>
          <cell r="AJ728">
            <v>1020000</v>
          </cell>
          <cell r="AK728">
            <v>0</v>
          </cell>
          <cell r="AL728">
            <v>1020000</v>
          </cell>
          <cell r="AM728">
            <v>653627901</v>
          </cell>
          <cell r="AN728">
            <v>0</v>
          </cell>
        </row>
        <row r="729">
          <cell r="B729" t="str">
            <v>no46</v>
          </cell>
          <cell r="C729" t="str">
            <v>-</v>
          </cell>
          <cell r="D729" t="str">
            <v>Biaya Administrasi Bank</v>
          </cell>
          <cell r="E729">
            <v>0</v>
          </cell>
          <cell r="F729">
            <v>47562815.210000008</v>
          </cell>
          <cell r="G729">
            <v>0</v>
          </cell>
          <cell r="H729">
            <v>47562815.210000008</v>
          </cell>
          <cell r="I729">
            <v>52110171</v>
          </cell>
          <cell r="J729">
            <v>0</v>
          </cell>
          <cell r="K729">
            <v>52110171</v>
          </cell>
          <cell r="L729">
            <v>156758657.06</v>
          </cell>
          <cell r="M729">
            <v>0</v>
          </cell>
          <cell r="N729">
            <v>156758657.06</v>
          </cell>
          <cell r="O729">
            <v>88155164.24000001</v>
          </cell>
          <cell r="P729">
            <v>0</v>
          </cell>
          <cell r="Q729">
            <v>88155164.24000001</v>
          </cell>
          <cell r="R729">
            <v>264127643</v>
          </cell>
          <cell r="S729">
            <v>0</v>
          </cell>
          <cell r="T729">
            <v>264127643</v>
          </cell>
          <cell r="U729">
            <v>123937202.05</v>
          </cell>
          <cell r="V729">
            <v>0</v>
          </cell>
          <cell r="W729">
            <v>123937202.05</v>
          </cell>
          <cell r="X729">
            <v>0</v>
          </cell>
          <cell r="Y729">
            <v>0</v>
          </cell>
          <cell r="Z729">
            <v>0</v>
          </cell>
          <cell r="AA729">
            <v>0</v>
          </cell>
          <cell r="AB729">
            <v>0</v>
          </cell>
          <cell r="AC729">
            <v>0</v>
          </cell>
          <cell r="AD729">
            <v>227647827.20999998</v>
          </cell>
          <cell r="AE729">
            <v>0</v>
          </cell>
          <cell r="AF729">
            <v>227647827.20999998</v>
          </cell>
          <cell r="AG729">
            <v>137980941.46999002</v>
          </cell>
          <cell r="AH729">
            <v>0</v>
          </cell>
          <cell r="AI729">
            <v>137980941.46999002</v>
          </cell>
          <cell r="AJ729">
            <v>46980534.080000006</v>
          </cell>
          <cell r="AK729">
            <v>0</v>
          </cell>
          <cell r="AL729">
            <v>46980534.080000006</v>
          </cell>
          <cell r="AM729">
            <v>1145260955.3199899</v>
          </cell>
          <cell r="AN729">
            <v>0</v>
          </cell>
        </row>
        <row r="730">
          <cell r="B730" t="str">
            <v>no47</v>
          </cell>
          <cell r="C730" t="str">
            <v>-</v>
          </cell>
          <cell r="D730" t="str">
            <v>Biaya Manfaat Karyawan</v>
          </cell>
          <cell r="E730">
            <v>0</v>
          </cell>
          <cell r="F730">
            <v>894533763.55999994</v>
          </cell>
          <cell r="G730">
            <v>0</v>
          </cell>
          <cell r="H730">
            <v>894533763.55999994</v>
          </cell>
          <cell r="I730">
            <v>0</v>
          </cell>
          <cell r="J730">
            <v>0</v>
          </cell>
          <cell r="K730">
            <v>0</v>
          </cell>
          <cell r="L730">
            <v>1620000</v>
          </cell>
          <cell r="M730">
            <v>0</v>
          </cell>
          <cell r="N730">
            <v>1620000</v>
          </cell>
          <cell r="O730">
            <v>0</v>
          </cell>
          <cell r="P730">
            <v>0</v>
          </cell>
          <cell r="Q730">
            <v>0</v>
          </cell>
          <cell r="R730">
            <v>0</v>
          </cell>
          <cell r="S730">
            <v>0</v>
          </cell>
          <cell r="T730">
            <v>0</v>
          </cell>
          <cell r="U730">
            <v>0</v>
          </cell>
          <cell r="V730">
            <v>0</v>
          </cell>
          <cell r="W730">
            <v>0</v>
          </cell>
          <cell r="X730">
            <v>0</v>
          </cell>
          <cell r="Y730">
            <v>0</v>
          </cell>
          <cell r="Z730">
            <v>0</v>
          </cell>
          <cell r="AA730">
            <v>8873668.5</v>
          </cell>
          <cell r="AB730">
            <v>0</v>
          </cell>
          <cell r="AC730">
            <v>8873668.5</v>
          </cell>
          <cell r="AD730">
            <v>0</v>
          </cell>
          <cell r="AE730">
            <v>0</v>
          </cell>
          <cell r="AF730">
            <v>0</v>
          </cell>
          <cell r="AG730">
            <v>179159928</v>
          </cell>
          <cell r="AH730">
            <v>0</v>
          </cell>
          <cell r="AI730">
            <v>179159928</v>
          </cell>
          <cell r="AJ730">
            <v>0</v>
          </cell>
          <cell r="AK730">
            <v>0</v>
          </cell>
          <cell r="AL730">
            <v>0</v>
          </cell>
          <cell r="AM730">
            <v>1084187360.0599999</v>
          </cell>
          <cell r="AN730">
            <v>0</v>
          </cell>
        </row>
        <row r="731">
          <cell r="B731" t="str">
            <v>no48</v>
          </cell>
          <cell r="C731">
            <v>0</v>
          </cell>
          <cell r="D731" t="str">
            <v>Biaya Import</v>
          </cell>
          <cell r="E731">
            <v>0</v>
          </cell>
          <cell r="F731">
            <v>1668396160.5999999</v>
          </cell>
          <cell r="G731">
            <v>0</v>
          </cell>
          <cell r="H731">
            <v>1668396160.5999999</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1668396160.5999999</v>
          </cell>
          <cell r="AN731">
            <v>0</v>
          </cell>
        </row>
        <row r="732">
          <cell r="B732" t="str">
            <v>no49</v>
          </cell>
          <cell r="C732" t="str">
            <v>-</v>
          </cell>
          <cell r="D732" t="str">
            <v>Biaya Lain-lain</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row>
        <row r="733">
          <cell r="B733" t="str">
            <v>nop1</v>
          </cell>
          <cell r="C733" t="str">
            <v>-</v>
          </cell>
          <cell r="D733" t="str">
            <v>Biaya Penyusutan - Gedung dan Kantor</v>
          </cell>
          <cell r="E733">
            <v>0</v>
          </cell>
          <cell r="F733">
            <v>0</v>
          </cell>
          <cell r="G733">
            <v>0</v>
          </cell>
          <cell r="H733">
            <v>0</v>
          </cell>
          <cell r="I733">
            <v>0</v>
          </cell>
          <cell r="J733">
            <v>0</v>
          </cell>
          <cell r="K733">
            <v>0</v>
          </cell>
          <cell r="L733">
            <v>130873628.99999999</v>
          </cell>
          <cell r="M733">
            <v>0</v>
          </cell>
          <cell r="N733">
            <v>130873628.99999999</v>
          </cell>
          <cell r="O733">
            <v>95285774</v>
          </cell>
          <cell r="P733">
            <v>0</v>
          </cell>
          <cell r="Q733">
            <v>95285774</v>
          </cell>
          <cell r="R733">
            <v>224750175</v>
          </cell>
          <cell r="S733">
            <v>0</v>
          </cell>
          <cell r="T733">
            <v>224750175</v>
          </cell>
          <cell r="U733">
            <v>256236503</v>
          </cell>
          <cell r="V733">
            <v>0</v>
          </cell>
          <cell r="W733">
            <v>256236503</v>
          </cell>
          <cell r="X733">
            <v>96931822</v>
          </cell>
          <cell r="Y733">
            <v>0</v>
          </cell>
          <cell r="Z733">
            <v>96931822</v>
          </cell>
          <cell r="AA733">
            <v>15321428</v>
          </cell>
          <cell r="AB733">
            <v>0</v>
          </cell>
          <cell r="AC733">
            <v>15321428</v>
          </cell>
          <cell r="AD733">
            <v>0</v>
          </cell>
          <cell r="AE733">
            <v>0</v>
          </cell>
          <cell r="AF733">
            <v>0</v>
          </cell>
          <cell r="AG733">
            <v>0</v>
          </cell>
          <cell r="AH733">
            <v>0</v>
          </cell>
          <cell r="AI733">
            <v>0</v>
          </cell>
          <cell r="AJ733">
            <v>0</v>
          </cell>
          <cell r="AK733">
            <v>0</v>
          </cell>
          <cell r="AL733">
            <v>0</v>
          </cell>
          <cell r="AM733">
            <v>819399331</v>
          </cell>
          <cell r="AN733">
            <v>0</v>
          </cell>
        </row>
        <row r="734">
          <cell r="B734" t="str">
            <v>nop2</v>
          </cell>
          <cell r="C734" t="str">
            <v>-</v>
          </cell>
          <cell r="D734" t="str">
            <v>Biaya Penyusutan - Kendaraan Non-Leasing</v>
          </cell>
          <cell r="E734">
            <v>0</v>
          </cell>
          <cell r="F734">
            <v>48278345.740000002</v>
          </cell>
          <cell r="G734">
            <v>0</v>
          </cell>
          <cell r="H734">
            <v>48278345.740000002</v>
          </cell>
          <cell r="I734">
            <v>51809791.666666687</v>
          </cell>
          <cell r="J734">
            <v>0</v>
          </cell>
          <cell r="K734">
            <v>51809791.666666687</v>
          </cell>
          <cell r="L734">
            <v>478109520</v>
          </cell>
          <cell r="M734">
            <v>0</v>
          </cell>
          <cell r="N734">
            <v>478109520</v>
          </cell>
          <cell r="O734">
            <v>400762443.33333325</v>
          </cell>
          <cell r="P734">
            <v>0</v>
          </cell>
          <cell r="Q734">
            <v>400762443.33333325</v>
          </cell>
          <cell r="R734">
            <v>0</v>
          </cell>
          <cell r="S734">
            <v>0</v>
          </cell>
          <cell r="T734">
            <v>0</v>
          </cell>
          <cell r="U734">
            <v>292122253</v>
          </cell>
          <cell r="V734">
            <v>0</v>
          </cell>
          <cell r="W734">
            <v>292122253</v>
          </cell>
          <cell r="X734">
            <v>307780873.51000005</v>
          </cell>
          <cell r="Y734">
            <v>0</v>
          </cell>
          <cell r="Z734">
            <v>307780873.51000005</v>
          </cell>
          <cell r="AA734">
            <v>120872991.55</v>
          </cell>
          <cell r="AB734">
            <v>0</v>
          </cell>
          <cell r="AC734">
            <v>120872991.55</v>
          </cell>
          <cell r="AD734">
            <v>499339700</v>
          </cell>
          <cell r="AE734">
            <v>0</v>
          </cell>
          <cell r="AF734">
            <v>499339700</v>
          </cell>
          <cell r="AG734">
            <v>87003658.689999998</v>
          </cell>
          <cell r="AH734">
            <v>0</v>
          </cell>
          <cell r="AI734">
            <v>87003658.689999998</v>
          </cell>
          <cell r="AJ734">
            <v>41335708.336666703</v>
          </cell>
          <cell r="AK734">
            <v>0</v>
          </cell>
          <cell r="AL734">
            <v>41335708.336666703</v>
          </cell>
          <cell r="AM734">
            <v>2327415285.8266664</v>
          </cell>
          <cell r="AN734">
            <v>0</v>
          </cell>
        </row>
        <row r="735">
          <cell r="B735" t="str">
            <v>nop3</v>
          </cell>
          <cell r="C735" t="str">
            <v>-</v>
          </cell>
          <cell r="D735" t="str">
            <v>Biaya Penyusutan - Peralatan Kantor</v>
          </cell>
          <cell r="E735">
            <v>0</v>
          </cell>
          <cell r="F735">
            <v>39102340.890000001</v>
          </cell>
          <cell r="G735">
            <v>0</v>
          </cell>
          <cell r="H735">
            <v>39102340.890000001</v>
          </cell>
          <cell r="I735">
            <v>14851395</v>
          </cell>
          <cell r="J735">
            <v>0</v>
          </cell>
          <cell r="K735">
            <v>14851395</v>
          </cell>
          <cell r="L735">
            <v>84655715</v>
          </cell>
          <cell r="M735">
            <v>0</v>
          </cell>
          <cell r="N735">
            <v>84655715</v>
          </cell>
          <cell r="O735">
            <v>92291645.406666666</v>
          </cell>
          <cell r="P735">
            <v>0</v>
          </cell>
          <cell r="Q735">
            <v>92291645.406666666</v>
          </cell>
          <cell r="R735">
            <v>35033835</v>
          </cell>
          <cell r="S735">
            <v>0</v>
          </cell>
          <cell r="T735">
            <v>35033835</v>
          </cell>
          <cell r="U735">
            <v>147642300</v>
          </cell>
          <cell r="V735">
            <v>0</v>
          </cell>
          <cell r="W735">
            <v>147642300</v>
          </cell>
          <cell r="X735">
            <v>135137688.29999998</v>
          </cell>
          <cell r="Y735">
            <v>0</v>
          </cell>
          <cell r="Z735">
            <v>135137688.29999998</v>
          </cell>
          <cell r="AA735">
            <v>69569558</v>
          </cell>
          <cell r="AB735">
            <v>0</v>
          </cell>
          <cell r="AC735">
            <v>69569558</v>
          </cell>
          <cell r="AD735">
            <v>291699265</v>
          </cell>
          <cell r="AE735">
            <v>0</v>
          </cell>
          <cell r="AF735">
            <v>291699265</v>
          </cell>
          <cell r="AG735">
            <v>29317327.129999999</v>
          </cell>
          <cell r="AH735">
            <v>0</v>
          </cell>
          <cell r="AI735">
            <v>29317327.129999999</v>
          </cell>
          <cell r="AJ735">
            <v>18213864.041666664</v>
          </cell>
          <cell r="AK735">
            <v>0</v>
          </cell>
          <cell r="AL735">
            <v>18213864.041666664</v>
          </cell>
          <cell r="AM735">
            <v>957514933.76833332</v>
          </cell>
          <cell r="AN735">
            <v>0</v>
          </cell>
        </row>
        <row r="736">
          <cell r="B736" t="str">
            <v>No KD59</v>
          </cell>
          <cell r="C736">
            <v>0</v>
          </cell>
          <cell r="D736" t="str">
            <v>PENYUSUTAN FURNITUR &amp; FIXTUR</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row>
        <row r="737">
          <cell r="B737" t="str">
            <v>No KD60</v>
          </cell>
          <cell r="C737">
            <v>0</v>
          </cell>
          <cell r="D737" t="str">
            <v>PENYUSUTAN PERALATAN MESIN</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row>
        <row r="738">
          <cell r="B738" t="str">
            <v>No KD61</v>
          </cell>
          <cell r="C738">
            <v>0</v>
          </cell>
          <cell r="D738" t="str">
            <v>PENYUSUTAN PERALATAN BENGKEL</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row>
        <row r="739">
          <cell r="B739" t="str">
            <v>nop4</v>
          </cell>
          <cell r="C739" t="str">
            <v>-</v>
          </cell>
          <cell r="D739" t="str">
            <v>Biaya Amortisasi - Kendaraan Leasing</v>
          </cell>
          <cell r="E739">
            <v>0</v>
          </cell>
          <cell r="F739">
            <v>56478035.120000005</v>
          </cell>
          <cell r="G739">
            <v>0</v>
          </cell>
          <cell r="H739">
            <v>56478035.120000005</v>
          </cell>
          <cell r="I739">
            <v>176935203</v>
          </cell>
          <cell r="J739">
            <v>0</v>
          </cell>
          <cell r="K739">
            <v>176935203</v>
          </cell>
          <cell r="L739">
            <v>281099442</v>
          </cell>
          <cell r="M739">
            <v>0</v>
          </cell>
          <cell r="N739">
            <v>281099442</v>
          </cell>
          <cell r="O739">
            <v>176428331</v>
          </cell>
          <cell r="P739">
            <v>0</v>
          </cell>
          <cell r="Q739">
            <v>176428331</v>
          </cell>
          <cell r="R739">
            <v>509446609</v>
          </cell>
          <cell r="S739">
            <v>0</v>
          </cell>
          <cell r="T739">
            <v>509446609</v>
          </cell>
          <cell r="U739">
            <v>69765618</v>
          </cell>
          <cell r="V739">
            <v>0</v>
          </cell>
          <cell r="W739">
            <v>69765618</v>
          </cell>
          <cell r="X739">
            <v>392416665.39999998</v>
          </cell>
          <cell r="Y739">
            <v>0</v>
          </cell>
          <cell r="Z739">
            <v>392416665.39999998</v>
          </cell>
          <cell r="AA739">
            <v>914119502.54999995</v>
          </cell>
          <cell r="AB739">
            <v>0</v>
          </cell>
          <cell r="AC739">
            <v>914119502.54999995</v>
          </cell>
          <cell r="AD739">
            <v>829568088</v>
          </cell>
          <cell r="AE739">
            <v>0</v>
          </cell>
          <cell r="AF739">
            <v>829568088</v>
          </cell>
          <cell r="AG739">
            <v>380104749.17000002</v>
          </cell>
          <cell r="AH739">
            <v>0</v>
          </cell>
          <cell r="AI739">
            <v>380104749.17000002</v>
          </cell>
          <cell r="AJ739">
            <v>274833814.71296299</v>
          </cell>
          <cell r="AK739">
            <v>0</v>
          </cell>
          <cell r="AL739">
            <v>274833814.71296299</v>
          </cell>
          <cell r="AM739">
            <v>4061196057.9529629</v>
          </cell>
          <cell r="AN739">
            <v>0</v>
          </cell>
        </row>
        <row r="740">
          <cell r="B740" t="str">
            <v>nop5</v>
          </cell>
          <cell r="C740" t="str">
            <v>-</v>
          </cell>
          <cell r="D740" t="str">
            <v>Biaya Amortisasi - Bangunan  Diatas Tanah Sewa</v>
          </cell>
          <cell r="E740">
            <v>0</v>
          </cell>
          <cell r="F740">
            <v>0</v>
          </cell>
          <cell r="G740">
            <v>0</v>
          </cell>
          <cell r="H740">
            <v>0</v>
          </cell>
          <cell r="I740">
            <v>0</v>
          </cell>
          <cell r="J740">
            <v>0</v>
          </cell>
          <cell r="K740">
            <v>0</v>
          </cell>
          <cell r="L740">
            <v>5491156</v>
          </cell>
          <cell r="M740">
            <v>0</v>
          </cell>
          <cell r="N740">
            <v>5491156</v>
          </cell>
          <cell r="O740">
            <v>1769900</v>
          </cell>
          <cell r="P740">
            <v>0</v>
          </cell>
          <cell r="Q740">
            <v>1769900</v>
          </cell>
          <cell r="R740">
            <v>206608456</v>
          </cell>
          <cell r="S740">
            <v>0</v>
          </cell>
          <cell r="T740">
            <v>206608456</v>
          </cell>
          <cell r="U740">
            <v>76515804</v>
          </cell>
          <cell r="V740">
            <v>0</v>
          </cell>
          <cell r="W740">
            <v>76515804</v>
          </cell>
          <cell r="X740">
            <v>138519766</v>
          </cell>
          <cell r="Y740">
            <v>0</v>
          </cell>
          <cell r="Z740">
            <v>138519766</v>
          </cell>
          <cell r="AA740">
            <v>143124688</v>
          </cell>
          <cell r="AB740">
            <v>0</v>
          </cell>
          <cell r="AC740">
            <v>143124688</v>
          </cell>
          <cell r="AD740">
            <v>0</v>
          </cell>
          <cell r="AE740">
            <v>0</v>
          </cell>
          <cell r="AF740">
            <v>0</v>
          </cell>
          <cell r="AG740">
            <v>0</v>
          </cell>
          <cell r="AH740">
            <v>0</v>
          </cell>
          <cell r="AI740">
            <v>0</v>
          </cell>
          <cell r="AJ740">
            <v>0</v>
          </cell>
          <cell r="AK740">
            <v>0</v>
          </cell>
          <cell r="AL740">
            <v>0</v>
          </cell>
          <cell r="AM740">
            <v>572029770</v>
          </cell>
          <cell r="AN740">
            <v>0</v>
          </cell>
        </row>
        <row r="741">
          <cell r="B741" t="str">
            <v>No KD63</v>
          </cell>
          <cell r="C741">
            <v>0</v>
          </cell>
          <cell r="D741" t="str">
            <v>AMORTISASI ASURANSI</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row>
        <row r="742">
          <cell r="B742" t="str">
            <v>nop6</v>
          </cell>
          <cell r="C742" t="str">
            <v>-</v>
          </cell>
          <cell r="D742" t="str">
            <v>Biaya Amortisasi - Pallet</v>
          </cell>
          <cell r="E742">
            <v>0</v>
          </cell>
          <cell r="F742">
            <v>0</v>
          </cell>
          <cell r="G742">
            <v>0</v>
          </cell>
          <cell r="H742">
            <v>0</v>
          </cell>
          <cell r="I742">
            <v>5322918</v>
          </cell>
          <cell r="J742">
            <v>0</v>
          </cell>
          <cell r="K742">
            <v>5322918</v>
          </cell>
          <cell r="L742">
            <v>9388335</v>
          </cell>
          <cell r="M742">
            <v>0</v>
          </cell>
          <cell r="N742">
            <v>9388335</v>
          </cell>
          <cell r="O742">
            <v>748979</v>
          </cell>
          <cell r="P742">
            <v>0</v>
          </cell>
          <cell r="Q742">
            <v>748979</v>
          </cell>
          <cell r="R742">
            <v>59022694</v>
          </cell>
          <cell r="S742">
            <v>0</v>
          </cell>
          <cell r="T742">
            <v>59022694</v>
          </cell>
          <cell r="U742">
            <v>4000000</v>
          </cell>
          <cell r="V742">
            <v>0</v>
          </cell>
          <cell r="W742">
            <v>4000000</v>
          </cell>
          <cell r="X742">
            <v>13451034</v>
          </cell>
          <cell r="Y742">
            <v>0</v>
          </cell>
          <cell r="Z742">
            <v>13451034</v>
          </cell>
          <cell r="AA742">
            <v>7862585</v>
          </cell>
          <cell r="AB742">
            <v>0</v>
          </cell>
          <cell r="AC742">
            <v>7862585</v>
          </cell>
          <cell r="AD742">
            <v>76608901</v>
          </cell>
          <cell r="AE742">
            <v>0</v>
          </cell>
          <cell r="AF742">
            <v>76608901</v>
          </cell>
          <cell r="AG742">
            <v>32915019.960000001</v>
          </cell>
          <cell r="AH742">
            <v>0</v>
          </cell>
          <cell r="AI742">
            <v>32915019.960000001</v>
          </cell>
          <cell r="AJ742">
            <v>0</v>
          </cell>
          <cell r="AK742">
            <v>0</v>
          </cell>
          <cell r="AL742">
            <v>0</v>
          </cell>
          <cell r="AM742">
            <v>209320465.96000001</v>
          </cell>
          <cell r="AN742">
            <v>0</v>
          </cell>
        </row>
        <row r="743">
          <cell r="B743" t="str">
            <v>nop7</v>
          </cell>
          <cell r="C743" t="str">
            <v>-</v>
          </cell>
          <cell r="D743" t="str">
            <v>Biaya Amortisasi - Software</v>
          </cell>
          <cell r="E743">
            <v>0</v>
          </cell>
          <cell r="F743">
            <v>0</v>
          </cell>
          <cell r="G743">
            <v>0</v>
          </cell>
          <cell r="H743">
            <v>0</v>
          </cell>
          <cell r="I743">
            <v>0</v>
          </cell>
          <cell r="J743">
            <v>0</v>
          </cell>
          <cell r="K743">
            <v>0</v>
          </cell>
          <cell r="L743">
            <v>0</v>
          </cell>
          <cell r="M743">
            <v>0</v>
          </cell>
          <cell r="N743">
            <v>0</v>
          </cell>
          <cell r="O743">
            <v>67188</v>
          </cell>
          <cell r="P743">
            <v>0</v>
          </cell>
          <cell r="Q743">
            <v>67188</v>
          </cell>
          <cell r="R743">
            <v>100906061</v>
          </cell>
          <cell r="S743">
            <v>0</v>
          </cell>
          <cell r="T743">
            <v>100906061</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100973249</v>
          </cell>
          <cell r="AN743">
            <v>0</v>
          </cell>
        </row>
        <row r="744">
          <cell r="B744" t="str">
            <v>nop8</v>
          </cell>
          <cell r="C744" t="str">
            <v>-</v>
          </cell>
          <cell r="D744" t="str">
            <v>Biaya Amortisasi - Biaya Ditangguhkan</v>
          </cell>
          <cell r="E744">
            <v>0</v>
          </cell>
          <cell r="F744">
            <v>0</v>
          </cell>
          <cell r="G744">
            <v>0</v>
          </cell>
          <cell r="H744">
            <v>0</v>
          </cell>
          <cell r="I744">
            <v>0</v>
          </cell>
          <cell r="J744">
            <v>0</v>
          </cell>
          <cell r="K744">
            <v>0</v>
          </cell>
          <cell r="L744">
            <v>0</v>
          </cell>
          <cell r="M744">
            <v>0</v>
          </cell>
          <cell r="N744">
            <v>0</v>
          </cell>
          <cell r="O744">
            <v>85582928</v>
          </cell>
          <cell r="P744">
            <v>0</v>
          </cell>
          <cell r="Q744">
            <v>85582928</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85582928</v>
          </cell>
          <cell r="AN744">
            <v>0</v>
          </cell>
        </row>
        <row r="745">
          <cell r="B745" t="str">
            <v>nop9</v>
          </cell>
          <cell r="C745" t="str">
            <v>-</v>
          </cell>
          <cell r="D745" t="str">
            <v>Biaya Amortisasi - Goodwill</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cell r="AL745">
            <v>0</v>
          </cell>
          <cell r="AM745">
            <v>0</v>
          </cell>
          <cell r="AN745">
            <v>0</v>
          </cell>
        </row>
        <row r="746">
          <cell r="B746" t="str">
            <v>No KD64</v>
          </cell>
          <cell r="C746">
            <v>0</v>
          </cell>
          <cell r="D746" t="str">
            <v>AMORTISASI SERAGAM</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cell r="AL746">
            <v>0</v>
          </cell>
          <cell r="AM746">
            <v>0</v>
          </cell>
          <cell r="AN746">
            <v>0</v>
          </cell>
        </row>
        <row r="747">
          <cell r="B747" t="str">
            <v>nop10</v>
          </cell>
          <cell r="C747" t="str">
            <v>-</v>
          </cell>
          <cell r="D747" t="str">
            <v>Biaya Amortisasi  Lainnya</v>
          </cell>
          <cell r="E747">
            <v>0</v>
          </cell>
          <cell r="F747">
            <v>664117055.99999988</v>
          </cell>
          <cell r="G747">
            <v>0</v>
          </cell>
          <cell r="H747">
            <v>664117055.99999988</v>
          </cell>
          <cell r="I747">
            <v>0</v>
          </cell>
          <cell r="J747">
            <v>0</v>
          </cell>
          <cell r="K747">
            <v>0</v>
          </cell>
          <cell r="L747">
            <v>5543680</v>
          </cell>
          <cell r="M747">
            <v>0</v>
          </cell>
          <cell r="N747">
            <v>5543680</v>
          </cell>
          <cell r="O747">
            <v>0</v>
          </cell>
          <cell r="P747">
            <v>0</v>
          </cell>
          <cell r="Q747">
            <v>0</v>
          </cell>
          <cell r="R747">
            <v>56043879</v>
          </cell>
          <cell r="S747">
            <v>0</v>
          </cell>
          <cell r="T747">
            <v>56043879</v>
          </cell>
          <cell r="U747">
            <v>0</v>
          </cell>
          <cell r="V747">
            <v>0</v>
          </cell>
          <cell r="W747">
            <v>0</v>
          </cell>
          <cell r="X747">
            <v>0</v>
          </cell>
          <cell r="Y747">
            <v>0</v>
          </cell>
          <cell r="Z747">
            <v>0</v>
          </cell>
          <cell r="AA747">
            <v>62267355</v>
          </cell>
          <cell r="AB747">
            <v>0</v>
          </cell>
          <cell r="AC747">
            <v>62267355</v>
          </cell>
          <cell r="AD747">
            <v>0</v>
          </cell>
          <cell r="AE747">
            <v>0</v>
          </cell>
          <cell r="AF747">
            <v>0</v>
          </cell>
          <cell r="AG747">
            <v>409683</v>
          </cell>
          <cell r="AH747">
            <v>0</v>
          </cell>
          <cell r="AI747">
            <v>409683</v>
          </cell>
          <cell r="AJ747">
            <v>0</v>
          </cell>
          <cell r="AK747">
            <v>0</v>
          </cell>
          <cell r="AL747">
            <v>0</v>
          </cell>
          <cell r="AM747">
            <v>788381652.99999988</v>
          </cell>
          <cell r="AN747">
            <v>0</v>
          </cell>
        </row>
        <row r="748">
          <cell r="B748" t="str">
            <v>No KD65</v>
          </cell>
          <cell r="C748">
            <v>0</v>
          </cell>
          <cell r="D748" t="str">
            <v>Biaya Operasional HO</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cell r="AL748">
            <v>0</v>
          </cell>
          <cell r="AM748">
            <v>0</v>
          </cell>
          <cell r="AN748">
            <v>0</v>
          </cell>
        </row>
        <row r="749">
          <cell r="B749" t="str">
            <v>oth 1</v>
          </cell>
          <cell r="C749" t="str">
            <v>-</v>
          </cell>
          <cell r="D749" t="str">
            <v>Pendapatan Jasa Giro</v>
          </cell>
          <cell r="E749">
            <v>0</v>
          </cell>
          <cell r="F749">
            <v>0</v>
          </cell>
          <cell r="G749">
            <v>38898699.329999998</v>
          </cell>
          <cell r="H749">
            <v>-38898699.329999998</v>
          </cell>
          <cell r="I749">
            <v>0</v>
          </cell>
          <cell r="J749">
            <v>29912979</v>
          </cell>
          <cell r="K749">
            <v>-29912979</v>
          </cell>
          <cell r="L749">
            <v>0</v>
          </cell>
          <cell r="M749">
            <v>32278837.07</v>
          </cell>
          <cell r="N749">
            <v>-32278837.07</v>
          </cell>
          <cell r="O749">
            <v>0</v>
          </cell>
          <cell r="P749">
            <v>29787508.040000003</v>
          </cell>
          <cell r="Q749">
            <v>-29787508.040000003</v>
          </cell>
          <cell r="R749">
            <v>0</v>
          </cell>
          <cell r="S749">
            <v>170535449</v>
          </cell>
          <cell r="T749">
            <v>-170535449</v>
          </cell>
          <cell r="U749">
            <v>0</v>
          </cell>
          <cell r="V749">
            <v>69565421.900000006</v>
          </cell>
          <cell r="W749">
            <v>-69565421.900000006</v>
          </cell>
          <cell r="X749">
            <v>0</v>
          </cell>
          <cell r="Y749">
            <v>30699550.099999998</v>
          </cell>
          <cell r="Z749">
            <v>-30699550.099999998</v>
          </cell>
          <cell r="AA749">
            <v>0</v>
          </cell>
          <cell r="AB749">
            <v>24666010.52</v>
          </cell>
          <cell r="AC749">
            <v>-24666010.52</v>
          </cell>
          <cell r="AD749">
            <v>0</v>
          </cell>
          <cell r="AE749">
            <v>44900303.539999999</v>
          </cell>
          <cell r="AF749">
            <v>-44900303.539999999</v>
          </cell>
          <cell r="AG749">
            <v>0</v>
          </cell>
          <cell r="AH749">
            <v>11881917.469999999</v>
          </cell>
          <cell r="AI749">
            <v>-11881917.469999999</v>
          </cell>
          <cell r="AJ749">
            <v>0</v>
          </cell>
          <cell r="AK749">
            <v>32023089.18</v>
          </cell>
          <cell r="AL749">
            <v>-32023089.18</v>
          </cell>
          <cell r="AM749">
            <v>0</v>
          </cell>
          <cell r="AN749">
            <v>515149765.15000004</v>
          </cell>
        </row>
        <row r="750">
          <cell r="B750" t="str">
            <v>oth 2</v>
          </cell>
          <cell r="C750" t="str">
            <v>-</v>
          </cell>
          <cell r="D750" t="str">
            <v>Pendapatan Diskon Tunai</v>
          </cell>
          <cell r="E750">
            <v>0</v>
          </cell>
          <cell r="F750">
            <v>0</v>
          </cell>
          <cell r="G750">
            <v>0</v>
          </cell>
          <cell r="H750">
            <v>0</v>
          </cell>
          <cell r="I750">
            <v>0</v>
          </cell>
          <cell r="J750">
            <v>0</v>
          </cell>
          <cell r="K750">
            <v>0</v>
          </cell>
          <cell r="L750">
            <v>0</v>
          </cell>
          <cell r="M750">
            <v>0</v>
          </cell>
          <cell r="N750">
            <v>0</v>
          </cell>
          <cell r="O750">
            <v>0</v>
          </cell>
          <cell r="P750">
            <v>2046763</v>
          </cell>
          <cell r="Q750">
            <v>-2046763</v>
          </cell>
          <cell r="R750">
            <v>0</v>
          </cell>
          <cell r="S750">
            <v>405720376</v>
          </cell>
          <cell r="T750">
            <v>-405720376</v>
          </cell>
          <cell r="U750">
            <v>0</v>
          </cell>
          <cell r="V750">
            <v>0</v>
          </cell>
          <cell r="W750">
            <v>0</v>
          </cell>
          <cell r="X750">
            <v>0</v>
          </cell>
          <cell r="Y750">
            <v>57356040</v>
          </cell>
          <cell r="Z750">
            <v>-57356040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465123179</v>
          </cell>
        </row>
        <row r="751">
          <cell r="B751" t="str">
            <v>oth 3</v>
          </cell>
          <cell r="C751" t="str">
            <v>-</v>
          </cell>
          <cell r="D751" t="str">
            <v>Pendapatan Bunga Pinjaman</v>
          </cell>
          <cell r="E751">
            <v>0</v>
          </cell>
          <cell r="F751">
            <v>0</v>
          </cell>
          <cell r="G751">
            <v>233226090.65000001</v>
          </cell>
          <cell r="H751">
            <v>-233226090.65000001</v>
          </cell>
          <cell r="I751">
            <v>0</v>
          </cell>
          <cell r="J751">
            <v>0</v>
          </cell>
          <cell r="K751">
            <v>0</v>
          </cell>
          <cell r="L751">
            <v>0</v>
          </cell>
          <cell r="M751">
            <v>0</v>
          </cell>
          <cell r="N751">
            <v>0</v>
          </cell>
          <cell r="O751">
            <v>0</v>
          </cell>
          <cell r="P751">
            <v>0</v>
          </cell>
          <cell r="Q751">
            <v>0</v>
          </cell>
          <cell r="R751">
            <v>0</v>
          </cell>
          <cell r="S751">
            <v>2847222</v>
          </cell>
          <cell r="T751">
            <v>-2847222</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60873609</v>
          </cell>
          <cell r="AL751">
            <v>-60873609</v>
          </cell>
          <cell r="AM751">
            <v>0</v>
          </cell>
          <cell r="AN751">
            <v>296946921.64999998</v>
          </cell>
        </row>
        <row r="752">
          <cell r="B752" t="str">
            <v>oth 4</v>
          </cell>
          <cell r="C752" t="str">
            <v>-</v>
          </cell>
          <cell r="D752" t="str">
            <v>Pendapatan Bunga Deviden</v>
          </cell>
          <cell r="E752">
            <v>0</v>
          </cell>
          <cell r="F752">
            <v>0</v>
          </cell>
          <cell r="G752">
            <v>41720757</v>
          </cell>
          <cell r="H752">
            <v>-41720757</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41720757</v>
          </cell>
        </row>
        <row r="753">
          <cell r="B753" t="str">
            <v>oth 5</v>
          </cell>
          <cell r="C753" t="str">
            <v>-</v>
          </cell>
          <cell r="D753" t="str">
            <v>Pendapatan Managemen Fee</v>
          </cell>
          <cell r="E753">
            <v>0</v>
          </cell>
          <cell r="F753">
            <v>0</v>
          </cell>
          <cell r="G753">
            <v>8402469122.9943047</v>
          </cell>
          <cell r="H753">
            <v>-8402469122.9943047</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-954060359.00001001</v>
          </cell>
          <cell r="AI753">
            <v>954060359.00001001</v>
          </cell>
          <cell r="AJ753">
            <v>0</v>
          </cell>
          <cell r="AK753">
            <v>165000000</v>
          </cell>
          <cell r="AL753">
            <v>-165000000</v>
          </cell>
          <cell r="AM753">
            <v>0</v>
          </cell>
          <cell r="AN753">
            <v>7613408763.9942951</v>
          </cell>
        </row>
        <row r="754">
          <cell r="B754" t="str">
            <v>oth 6</v>
          </cell>
          <cell r="C754" t="str">
            <v>-</v>
          </cell>
          <cell r="D754" t="str">
            <v>Pendapatan Cadangan Bisnis</v>
          </cell>
          <cell r="E754">
            <v>0</v>
          </cell>
          <cell r="F754">
            <v>0</v>
          </cell>
          <cell r="G754">
            <v>79726104.260000005</v>
          </cell>
          <cell r="H754">
            <v>-79726104.260000005</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cell r="AL754">
            <v>0</v>
          </cell>
          <cell r="AM754">
            <v>0</v>
          </cell>
          <cell r="AN754">
            <v>79726104.260000005</v>
          </cell>
        </row>
        <row r="755">
          <cell r="B755" t="str">
            <v>oth 7</v>
          </cell>
          <cell r="C755" t="str">
            <v>-</v>
          </cell>
          <cell r="D755" t="str">
            <v>Pendapatan Sewa</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v>0</v>
          </cell>
        </row>
        <row r="756">
          <cell r="B756" t="str">
            <v>oth 8</v>
          </cell>
          <cell r="C756" t="str">
            <v>-</v>
          </cell>
          <cell r="D756" t="str">
            <v>Laba Penjualan Aktiva Tetap</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82294751</v>
          </cell>
          <cell r="T756">
            <v>-82294751</v>
          </cell>
          <cell r="U756">
            <v>0</v>
          </cell>
          <cell r="V756">
            <v>-55948108</v>
          </cell>
          <cell r="W756">
            <v>55948108</v>
          </cell>
          <cell r="X756">
            <v>0</v>
          </cell>
          <cell r="Y756">
            <v>0</v>
          </cell>
          <cell r="Z756">
            <v>0</v>
          </cell>
          <cell r="AA756">
            <v>0</v>
          </cell>
          <cell r="AB756">
            <v>0</v>
          </cell>
          <cell r="AC756">
            <v>0</v>
          </cell>
          <cell r="AD756">
            <v>0</v>
          </cell>
          <cell r="AE756">
            <v>0</v>
          </cell>
          <cell r="AF756">
            <v>0</v>
          </cell>
          <cell r="AG756">
            <v>0</v>
          </cell>
          <cell r="AH756">
            <v>3259375.34</v>
          </cell>
          <cell r="AI756">
            <v>-3259375.34</v>
          </cell>
          <cell r="AJ756">
            <v>0</v>
          </cell>
          <cell r="AK756">
            <v>0</v>
          </cell>
          <cell r="AL756">
            <v>0</v>
          </cell>
          <cell r="AM756">
            <v>0</v>
          </cell>
          <cell r="AN756">
            <v>29606018.340000004</v>
          </cell>
        </row>
        <row r="757">
          <cell r="B757" t="str">
            <v>oth 9</v>
          </cell>
          <cell r="C757" t="str">
            <v>-</v>
          </cell>
          <cell r="D757" t="str">
            <v>Laba Selisih Kurs</v>
          </cell>
          <cell r="E757">
            <v>0</v>
          </cell>
          <cell r="F757">
            <v>0</v>
          </cell>
          <cell r="G757">
            <v>0.40000000223517418</v>
          </cell>
          <cell r="H757">
            <v>-0.40000000223517418</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0.40000000223517418</v>
          </cell>
        </row>
        <row r="758">
          <cell r="B758" t="str">
            <v>oth 10</v>
          </cell>
          <cell r="C758" t="str">
            <v>-</v>
          </cell>
          <cell r="D758" t="str">
            <v>Selisih Stock Lebih</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92185847.030000001</v>
          </cell>
          <cell r="AI758">
            <v>-92185847.030000001</v>
          </cell>
          <cell r="AJ758">
            <v>0</v>
          </cell>
          <cell r="AK758">
            <v>0</v>
          </cell>
          <cell r="AL758">
            <v>0</v>
          </cell>
          <cell r="AM758">
            <v>0</v>
          </cell>
          <cell r="AN758">
            <v>92185847.030000001</v>
          </cell>
        </row>
        <row r="759">
          <cell r="B759" t="str">
            <v>oth 11</v>
          </cell>
          <cell r="C759" t="str">
            <v>-</v>
          </cell>
          <cell r="D759" t="str">
            <v>Selisih Retur</v>
          </cell>
          <cell r="E759">
            <v>0</v>
          </cell>
          <cell r="F759">
            <v>0</v>
          </cell>
          <cell r="G759">
            <v>10004985.970000001</v>
          </cell>
          <cell r="H759">
            <v>-10004985.970000001</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-6418107.5199999996</v>
          </cell>
          <cell r="AI759">
            <v>6418107.5199999996</v>
          </cell>
          <cell r="AJ759">
            <v>0</v>
          </cell>
          <cell r="AK759">
            <v>0</v>
          </cell>
          <cell r="AL759">
            <v>0</v>
          </cell>
          <cell r="AM759">
            <v>0</v>
          </cell>
          <cell r="AN759">
            <v>3586878.4500000011</v>
          </cell>
        </row>
        <row r="760">
          <cell r="B760" t="str">
            <v>oth 12</v>
          </cell>
          <cell r="C760" t="str">
            <v>-</v>
          </cell>
          <cell r="D760" t="str">
            <v>Pendapatan Lain - lain</v>
          </cell>
          <cell r="E760">
            <v>0</v>
          </cell>
          <cell r="F760">
            <v>0</v>
          </cell>
          <cell r="G760">
            <v>30808044.279999733</v>
          </cell>
          <cell r="H760">
            <v>-30808044.279999733</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40153289.529999971</v>
          </cell>
          <cell r="Z760">
            <v>-40153289.529999971</v>
          </cell>
          <cell r="AA760">
            <v>0</v>
          </cell>
          <cell r="AB760">
            <v>0</v>
          </cell>
          <cell r="AC760">
            <v>0</v>
          </cell>
          <cell r="AD760">
            <v>0</v>
          </cell>
          <cell r="AE760">
            <v>39453931.68</v>
          </cell>
          <cell r="AF760">
            <v>-39453931.68</v>
          </cell>
          <cell r="AG760">
            <v>0</v>
          </cell>
          <cell r="AH760">
            <v>127545600.376</v>
          </cell>
          <cell r="AI760">
            <v>-127545600.376</v>
          </cell>
          <cell r="AJ760">
            <v>0</v>
          </cell>
          <cell r="AK760">
            <v>7074781.9700000007</v>
          </cell>
          <cell r="AL760">
            <v>-7074781.9700000007</v>
          </cell>
          <cell r="AM760">
            <v>0</v>
          </cell>
          <cell r="AN760">
            <v>245035647.83599973</v>
          </cell>
        </row>
        <row r="761">
          <cell r="B761" t="str">
            <v>ob1</v>
          </cell>
          <cell r="C761" t="str">
            <v>-</v>
          </cell>
          <cell r="D761" t="str">
            <v>Biaya Administrasi Bank</v>
          </cell>
          <cell r="E761">
            <v>0</v>
          </cell>
          <cell r="F761">
            <v>0</v>
          </cell>
          <cell r="G761">
            <v>0</v>
          </cell>
          <cell r="H761">
            <v>0</v>
          </cell>
          <cell r="I761">
            <v>0</v>
          </cell>
          <cell r="J761">
            <v>0</v>
          </cell>
          <cell r="K761">
            <v>0</v>
          </cell>
          <cell r="L761">
            <v>0</v>
          </cell>
          <cell r="M761">
            <v>0</v>
          </cell>
          <cell r="N761">
            <v>0</v>
          </cell>
          <cell r="O761">
            <v>250000</v>
          </cell>
          <cell r="P761">
            <v>0</v>
          </cell>
          <cell r="Q761">
            <v>250000</v>
          </cell>
          <cell r="R761">
            <v>0</v>
          </cell>
          <cell r="S761">
            <v>0</v>
          </cell>
          <cell r="T761">
            <v>0</v>
          </cell>
          <cell r="U761">
            <v>0</v>
          </cell>
          <cell r="V761">
            <v>0</v>
          </cell>
          <cell r="W761">
            <v>0</v>
          </cell>
          <cell r="X761">
            <v>195552533.79999998</v>
          </cell>
          <cell r="Y761">
            <v>0</v>
          </cell>
          <cell r="Z761">
            <v>195552533.79999998</v>
          </cell>
          <cell r="AA761">
            <v>141115578.97</v>
          </cell>
          <cell r="AB761">
            <v>0</v>
          </cell>
          <cell r="AC761">
            <v>141115578.97</v>
          </cell>
          <cell r="AD761">
            <v>0</v>
          </cell>
          <cell r="AE761">
            <v>0</v>
          </cell>
          <cell r="AF761">
            <v>0</v>
          </cell>
          <cell r="AG761">
            <v>0</v>
          </cell>
          <cell r="AH761">
            <v>0</v>
          </cell>
          <cell r="AI761">
            <v>0</v>
          </cell>
          <cell r="AJ761">
            <v>0</v>
          </cell>
          <cell r="AK761">
            <v>0</v>
          </cell>
          <cell r="AL761">
            <v>0</v>
          </cell>
          <cell r="AM761">
            <v>336918112.76999998</v>
          </cell>
          <cell r="AN761">
            <v>0</v>
          </cell>
        </row>
        <row r="762">
          <cell r="B762" t="str">
            <v>ob2</v>
          </cell>
          <cell r="C762" t="str">
            <v>-</v>
          </cell>
          <cell r="D762" t="str">
            <v>Biaya Bunga Bank</v>
          </cell>
          <cell r="E762">
            <v>0</v>
          </cell>
          <cell r="F762">
            <v>6823995626.4583321</v>
          </cell>
          <cell r="G762">
            <v>0</v>
          </cell>
          <cell r="H762">
            <v>6823995626.4583321</v>
          </cell>
          <cell r="I762">
            <v>318275000</v>
          </cell>
          <cell r="J762">
            <v>0</v>
          </cell>
          <cell r="K762">
            <v>318275000</v>
          </cell>
          <cell r="L762">
            <v>2239080</v>
          </cell>
          <cell r="M762">
            <v>0</v>
          </cell>
          <cell r="N762">
            <v>2239080</v>
          </cell>
          <cell r="O762">
            <v>10833333</v>
          </cell>
          <cell r="P762">
            <v>0</v>
          </cell>
          <cell r="Q762">
            <v>10833333</v>
          </cell>
          <cell r="R762">
            <v>0</v>
          </cell>
          <cell r="S762">
            <v>0</v>
          </cell>
          <cell r="T762">
            <v>0</v>
          </cell>
          <cell r="U762">
            <v>1160264362</v>
          </cell>
          <cell r="V762">
            <v>0</v>
          </cell>
          <cell r="W762">
            <v>1160264362</v>
          </cell>
          <cell r="X762">
            <v>0</v>
          </cell>
          <cell r="Y762">
            <v>0</v>
          </cell>
          <cell r="Z762">
            <v>0</v>
          </cell>
          <cell r="AA762">
            <v>0</v>
          </cell>
          <cell r="AB762">
            <v>0</v>
          </cell>
          <cell r="AC762">
            <v>0</v>
          </cell>
          <cell r="AD762">
            <v>0</v>
          </cell>
          <cell r="AE762">
            <v>0</v>
          </cell>
          <cell r="AF762">
            <v>0</v>
          </cell>
          <cell r="AG762">
            <v>130822282.38001002</v>
          </cell>
          <cell r="AH762">
            <v>0</v>
          </cell>
          <cell r="AI762">
            <v>130822282.38001002</v>
          </cell>
          <cell r="AJ762">
            <v>4.0000000037252903E-2</v>
          </cell>
          <cell r="AK762">
            <v>0</v>
          </cell>
          <cell r="AL762">
            <v>4.0000000037252903E-2</v>
          </cell>
          <cell r="AM762">
            <v>8446429683.8783417</v>
          </cell>
          <cell r="AN762">
            <v>0</v>
          </cell>
        </row>
        <row r="763">
          <cell r="B763" t="str">
            <v>ob3</v>
          </cell>
          <cell r="C763" t="str">
            <v>-</v>
          </cell>
          <cell r="D763" t="str">
            <v>Biaya Bunga Leasing</v>
          </cell>
          <cell r="E763">
            <v>0</v>
          </cell>
          <cell r="F763">
            <v>29075367</v>
          </cell>
          <cell r="G763">
            <v>0</v>
          </cell>
          <cell r="H763">
            <v>29075367</v>
          </cell>
          <cell r="I763">
            <v>22819567</v>
          </cell>
          <cell r="J763">
            <v>0</v>
          </cell>
          <cell r="K763">
            <v>22819567</v>
          </cell>
          <cell r="L763">
            <v>55274210</v>
          </cell>
          <cell r="M763">
            <v>0</v>
          </cell>
          <cell r="N763">
            <v>55274210</v>
          </cell>
          <cell r="O763">
            <v>66671898</v>
          </cell>
          <cell r="P763">
            <v>0</v>
          </cell>
          <cell r="Q763">
            <v>66671898</v>
          </cell>
          <cell r="R763">
            <v>127138783</v>
          </cell>
          <cell r="S763">
            <v>0</v>
          </cell>
          <cell r="T763">
            <v>127138783</v>
          </cell>
          <cell r="U763">
            <v>178255410</v>
          </cell>
          <cell r="V763">
            <v>0</v>
          </cell>
          <cell r="W763">
            <v>178255410</v>
          </cell>
          <cell r="X763">
            <v>94292082.780000001</v>
          </cell>
          <cell r="Y763">
            <v>0</v>
          </cell>
          <cell r="Z763">
            <v>94292082.780000001</v>
          </cell>
          <cell r="AA763">
            <v>160619720.19999999</v>
          </cell>
          <cell r="AB763">
            <v>0</v>
          </cell>
          <cell r="AC763">
            <v>160619720.19999999</v>
          </cell>
          <cell r="AD763">
            <v>145814933</v>
          </cell>
          <cell r="AE763">
            <v>0</v>
          </cell>
          <cell r="AF763">
            <v>145814933</v>
          </cell>
          <cell r="AG763">
            <v>0</v>
          </cell>
          <cell r="AH763">
            <v>0</v>
          </cell>
          <cell r="AI763">
            <v>0</v>
          </cell>
          <cell r="AJ763">
            <v>0</v>
          </cell>
          <cell r="AK763">
            <v>0</v>
          </cell>
          <cell r="AL763">
            <v>0</v>
          </cell>
          <cell r="AM763">
            <v>879961970.98000002</v>
          </cell>
          <cell r="AN763">
            <v>0</v>
          </cell>
        </row>
        <row r="764">
          <cell r="B764" t="str">
            <v>ob4</v>
          </cell>
          <cell r="C764" t="str">
            <v>-</v>
          </cell>
          <cell r="D764" t="str">
            <v>Biaya Bunga Pinjaman Pihak ke Tiga</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0</v>
          </cell>
        </row>
        <row r="765">
          <cell r="B765" t="str">
            <v>ob5</v>
          </cell>
          <cell r="C765" t="str">
            <v>-</v>
          </cell>
          <cell r="D765" t="str">
            <v>Rugi Penjualan Aktiva Tetap</v>
          </cell>
          <cell r="E765">
            <v>0</v>
          </cell>
          <cell r="F765">
            <v>0</v>
          </cell>
          <cell r="G765">
            <v>0</v>
          </cell>
          <cell r="H765">
            <v>0</v>
          </cell>
          <cell r="I765">
            <v>0</v>
          </cell>
          <cell r="J765">
            <v>0</v>
          </cell>
          <cell r="K765">
            <v>0</v>
          </cell>
          <cell r="L765">
            <v>-91388524</v>
          </cell>
          <cell r="M765">
            <v>0</v>
          </cell>
          <cell r="N765">
            <v>-91388524</v>
          </cell>
          <cell r="O765">
            <v>0</v>
          </cell>
          <cell r="P765">
            <v>0</v>
          </cell>
          <cell r="Q765">
            <v>0</v>
          </cell>
          <cell r="R765">
            <v>4516875</v>
          </cell>
          <cell r="S765">
            <v>0</v>
          </cell>
          <cell r="T765">
            <v>4516875</v>
          </cell>
          <cell r="U765">
            <v>0</v>
          </cell>
          <cell r="V765">
            <v>0</v>
          </cell>
          <cell r="W765">
            <v>0</v>
          </cell>
          <cell r="X765">
            <v>-166119750</v>
          </cell>
          <cell r="Y765">
            <v>0</v>
          </cell>
          <cell r="Z765">
            <v>-166119750</v>
          </cell>
          <cell r="AA765">
            <v>0</v>
          </cell>
          <cell r="AB765">
            <v>0</v>
          </cell>
          <cell r="AC765">
            <v>0</v>
          </cell>
          <cell r="AD765">
            <v>0</v>
          </cell>
          <cell r="AE765">
            <v>0</v>
          </cell>
          <cell r="AF765">
            <v>0</v>
          </cell>
          <cell r="AG765">
            <v>0</v>
          </cell>
          <cell r="AH765">
            <v>0</v>
          </cell>
          <cell r="AI765">
            <v>0</v>
          </cell>
          <cell r="AJ765">
            <v>0</v>
          </cell>
          <cell r="AK765">
            <v>0</v>
          </cell>
          <cell r="AL765">
            <v>0</v>
          </cell>
          <cell r="AM765">
            <v>-252991399</v>
          </cell>
          <cell r="AN765">
            <v>0</v>
          </cell>
        </row>
        <row r="766">
          <cell r="B766" t="str">
            <v>ob6</v>
          </cell>
          <cell r="C766" t="str">
            <v>-</v>
          </cell>
          <cell r="D766" t="str">
            <v>Rugi Selisih Kurs</v>
          </cell>
          <cell r="E766">
            <v>0</v>
          </cell>
          <cell r="F766">
            <v>82093117.449999988</v>
          </cell>
          <cell r="G766">
            <v>0</v>
          </cell>
          <cell r="H766">
            <v>82093117.449999988</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82093117.449999988</v>
          </cell>
          <cell r="AN766">
            <v>0</v>
          </cell>
        </row>
        <row r="767">
          <cell r="B767" t="str">
            <v>ob7</v>
          </cell>
          <cell r="C767" t="str">
            <v>-</v>
          </cell>
          <cell r="D767" t="str">
            <v>Biaya Pelepasan Aset</v>
          </cell>
          <cell r="E767">
            <v>0</v>
          </cell>
          <cell r="F767">
            <v>0</v>
          </cell>
          <cell r="G767">
            <v>0</v>
          </cell>
          <cell r="H767">
            <v>0</v>
          </cell>
          <cell r="I767">
            <v>0</v>
          </cell>
          <cell r="J767">
            <v>0</v>
          </cell>
          <cell r="K767">
            <v>0</v>
          </cell>
          <cell r="L767">
            <v>0</v>
          </cell>
          <cell r="M767">
            <v>0</v>
          </cell>
          <cell r="N767">
            <v>0</v>
          </cell>
          <cell r="O767">
            <v>6666304</v>
          </cell>
          <cell r="P767">
            <v>0</v>
          </cell>
          <cell r="Q767">
            <v>6666304</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6666304</v>
          </cell>
          <cell r="AN767">
            <v>0</v>
          </cell>
        </row>
        <row r="768">
          <cell r="B768" t="str">
            <v>ob8</v>
          </cell>
          <cell r="C768" t="str">
            <v>-</v>
          </cell>
          <cell r="D768" t="str">
            <v>Selisih Stock Kurang</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row>
        <row r="769">
          <cell r="B769" t="str">
            <v>ob9</v>
          </cell>
          <cell r="C769" t="str">
            <v>-</v>
          </cell>
          <cell r="D769" t="str">
            <v>Selisih Retur</v>
          </cell>
          <cell r="E769">
            <v>0</v>
          </cell>
          <cell r="F769">
            <v>0</v>
          </cell>
          <cell r="G769">
            <v>0</v>
          </cell>
          <cell r="H769">
            <v>0</v>
          </cell>
          <cell r="I769">
            <v>0</v>
          </cell>
          <cell r="J769">
            <v>0</v>
          </cell>
          <cell r="K769">
            <v>0</v>
          </cell>
          <cell r="L769">
            <v>0</v>
          </cell>
          <cell r="M769">
            <v>0</v>
          </cell>
          <cell r="N769">
            <v>0</v>
          </cell>
          <cell r="O769">
            <v>35644</v>
          </cell>
          <cell r="P769">
            <v>0</v>
          </cell>
          <cell r="Q769">
            <v>35644</v>
          </cell>
          <cell r="R769">
            <v>0</v>
          </cell>
          <cell r="S769">
            <v>0</v>
          </cell>
          <cell r="T769">
            <v>0</v>
          </cell>
          <cell r="U769">
            <v>-7926500</v>
          </cell>
          <cell r="V769">
            <v>0</v>
          </cell>
          <cell r="W769">
            <v>-7926500</v>
          </cell>
          <cell r="X769">
            <v>1777783</v>
          </cell>
          <cell r="Y769">
            <v>0</v>
          </cell>
          <cell r="Z769">
            <v>1777783</v>
          </cell>
          <cell r="AA769">
            <v>0</v>
          </cell>
          <cell r="AB769">
            <v>0</v>
          </cell>
          <cell r="AC769">
            <v>0</v>
          </cell>
          <cell r="AD769">
            <v>0</v>
          </cell>
          <cell r="AE769">
            <v>0</v>
          </cell>
          <cell r="AF769">
            <v>0</v>
          </cell>
          <cell r="AG769">
            <v>0</v>
          </cell>
          <cell r="AH769">
            <v>0</v>
          </cell>
          <cell r="AI769">
            <v>0</v>
          </cell>
          <cell r="AJ769">
            <v>0</v>
          </cell>
          <cell r="AK769">
            <v>0</v>
          </cell>
          <cell r="AL769">
            <v>0</v>
          </cell>
          <cell r="AM769">
            <v>-6113073</v>
          </cell>
          <cell r="AN769">
            <v>0</v>
          </cell>
        </row>
        <row r="770">
          <cell r="B770" t="str">
            <v>ob10</v>
          </cell>
          <cell r="C770" t="str">
            <v>-</v>
          </cell>
          <cell r="D770" t="str">
            <v>Cadangan Business Development</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row>
        <row r="771">
          <cell r="B771" t="str">
            <v>ob11</v>
          </cell>
          <cell r="C771" t="str">
            <v>-</v>
          </cell>
          <cell r="D771" t="str">
            <v>Cadangan Pengembangan Perusahaan</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-0.2416306734085083</v>
          </cell>
          <cell r="Y771">
            <v>0</v>
          </cell>
          <cell r="Z771">
            <v>-0.2416306734085083</v>
          </cell>
          <cell r="AA771">
            <v>0</v>
          </cell>
          <cell r="AB771">
            <v>0</v>
          </cell>
          <cell r="AC771">
            <v>0</v>
          </cell>
          <cell r="AD771">
            <v>0</v>
          </cell>
          <cell r="AE771">
            <v>0</v>
          </cell>
          <cell r="AF771">
            <v>0</v>
          </cell>
          <cell r="AG771">
            <v>2.9999971389770508E-2</v>
          </cell>
          <cell r="AH771">
            <v>0</v>
          </cell>
          <cell r="AI771">
            <v>2.9999971389770508E-2</v>
          </cell>
          <cell r="AJ771">
            <v>0</v>
          </cell>
          <cell r="AK771">
            <v>0</v>
          </cell>
          <cell r="AL771">
            <v>0</v>
          </cell>
          <cell r="AM771">
            <v>-0.21163070201873779</v>
          </cell>
          <cell r="AN771">
            <v>0</v>
          </cell>
        </row>
        <row r="772">
          <cell r="B772" t="str">
            <v>ob12</v>
          </cell>
          <cell r="C772" t="str">
            <v>-</v>
          </cell>
          <cell r="D772" t="str">
            <v>Cadangan IT</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v>0</v>
          </cell>
        </row>
        <row r="773">
          <cell r="B773" t="str">
            <v>ob13</v>
          </cell>
          <cell r="C773" t="str">
            <v>-</v>
          </cell>
          <cell r="D773" t="str">
            <v>Cadangan Insentif</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row>
        <row r="774">
          <cell r="B774" t="str">
            <v>ob14</v>
          </cell>
          <cell r="C774" t="str">
            <v>-</v>
          </cell>
          <cell r="D774" t="str">
            <v>Cadangan Promosi</v>
          </cell>
          <cell r="E774">
            <v>0</v>
          </cell>
          <cell r="F774">
            <v>0</v>
          </cell>
          <cell r="G774">
            <v>0</v>
          </cell>
          <cell r="H774">
            <v>0</v>
          </cell>
          <cell r="I774">
            <v>577223195.53468275</v>
          </cell>
          <cell r="J774">
            <v>0</v>
          </cell>
          <cell r="K774">
            <v>577223195.53468275</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cell r="AL774">
            <v>0</v>
          </cell>
          <cell r="AM774">
            <v>577223195.53468275</v>
          </cell>
          <cell r="AN774">
            <v>0</v>
          </cell>
        </row>
        <row r="775">
          <cell r="B775" t="str">
            <v>ob15</v>
          </cell>
          <cell r="C775" t="str">
            <v>-</v>
          </cell>
          <cell r="D775" t="str">
            <v>Cadangan Bonus / THR</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v>0</v>
          </cell>
        </row>
        <row r="776">
          <cell r="B776" t="str">
            <v>ob16</v>
          </cell>
          <cell r="C776" t="str">
            <v>-</v>
          </cell>
          <cell r="D776" t="str">
            <v>Cadangan IT Business Development</v>
          </cell>
          <cell r="E776">
            <v>0</v>
          </cell>
          <cell r="F776">
            <v>0</v>
          </cell>
          <cell r="G776">
            <v>0</v>
          </cell>
          <cell r="H776">
            <v>0</v>
          </cell>
          <cell r="I776">
            <v>0</v>
          </cell>
          <cell r="J776">
            <v>0</v>
          </cell>
          <cell r="K776">
            <v>0</v>
          </cell>
          <cell r="L776">
            <v>0</v>
          </cell>
          <cell r="M776">
            <v>0</v>
          </cell>
          <cell r="N776">
            <v>0</v>
          </cell>
          <cell r="O776">
            <v>0</v>
          </cell>
          <cell r="P776">
            <v>0</v>
          </cell>
          <cell r="Q776">
            <v>0</v>
          </cell>
          <cell r="R776">
            <v>28349824</v>
          </cell>
          <cell r="S776">
            <v>0</v>
          </cell>
          <cell r="T776">
            <v>28349824</v>
          </cell>
          <cell r="U776">
            <v>0</v>
          </cell>
          <cell r="V776">
            <v>0</v>
          </cell>
          <cell r="W776">
            <v>0</v>
          </cell>
          <cell r="X776">
            <v>0</v>
          </cell>
          <cell r="Y776">
            <v>0</v>
          </cell>
          <cell r="Z776">
            <v>0</v>
          </cell>
          <cell r="AA776">
            <v>24223585.469899997</v>
          </cell>
          <cell r="AB776">
            <v>0</v>
          </cell>
          <cell r="AC776">
            <v>24223585.469899997</v>
          </cell>
          <cell r="AD776">
            <v>0</v>
          </cell>
          <cell r="AE776">
            <v>0</v>
          </cell>
          <cell r="AF776">
            <v>0</v>
          </cell>
          <cell r="AG776">
            <v>0</v>
          </cell>
          <cell r="AH776">
            <v>0</v>
          </cell>
          <cell r="AI776">
            <v>0</v>
          </cell>
          <cell r="AJ776">
            <v>0</v>
          </cell>
          <cell r="AK776">
            <v>0</v>
          </cell>
          <cell r="AL776">
            <v>0</v>
          </cell>
          <cell r="AM776">
            <v>52573409.469899997</v>
          </cell>
          <cell r="AN776">
            <v>0</v>
          </cell>
        </row>
        <row r="777">
          <cell r="B777" t="str">
            <v>ob17</v>
          </cell>
          <cell r="C777" t="str">
            <v>-</v>
          </cell>
          <cell r="D777" t="str">
            <v>Cadangan Managemen Fee</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cell r="AL777">
            <v>0</v>
          </cell>
          <cell r="AM777">
            <v>0</v>
          </cell>
          <cell r="AN777">
            <v>0</v>
          </cell>
        </row>
        <row r="778">
          <cell r="B778" t="str">
            <v>ob18</v>
          </cell>
          <cell r="C778" t="str">
            <v>-</v>
          </cell>
          <cell r="D778" t="str">
            <v>Cadangan Training &amp; Rekruitmen</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cell r="AL778">
            <v>0</v>
          </cell>
          <cell r="AM778">
            <v>0</v>
          </cell>
          <cell r="AN778">
            <v>0</v>
          </cell>
        </row>
        <row r="779">
          <cell r="B779" t="str">
            <v>ob19</v>
          </cell>
          <cell r="C779" t="str">
            <v>-</v>
          </cell>
          <cell r="D779" t="str">
            <v>Cadangan Asuransi</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row>
        <row r="780">
          <cell r="B780" t="str">
            <v>ob20</v>
          </cell>
          <cell r="C780" t="str">
            <v>-</v>
          </cell>
          <cell r="D780" t="str">
            <v>Cadangan Pajak</v>
          </cell>
          <cell r="E780">
            <v>0</v>
          </cell>
          <cell r="F780">
            <v>0</v>
          </cell>
          <cell r="G780">
            <v>0</v>
          </cell>
          <cell r="H780">
            <v>0</v>
          </cell>
          <cell r="I780">
            <v>0</v>
          </cell>
          <cell r="J780">
            <v>0</v>
          </cell>
          <cell r="K780">
            <v>0</v>
          </cell>
          <cell r="L780">
            <v>0</v>
          </cell>
          <cell r="M780">
            <v>0</v>
          </cell>
          <cell r="N780">
            <v>0</v>
          </cell>
          <cell r="O780">
            <v>0</v>
          </cell>
          <cell r="P780">
            <v>0</v>
          </cell>
          <cell r="Q780">
            <v>0</v>
          </cell>
          <cell r="R780">
            <v>1</v>
          </cell>
          <cell r="S780">
            <v>0</v>
          </cell>
          <cell r="T780">
            <v>1</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-3.1012892723083496E-3</v>
          </cell>
          <cell r="AK780">
            <v>0</v>
          </cell>
          <cell r="AL780">
            <v>-3.1012892723083496E-3</v>
          </cell>
          <cell r="AM780">
            <v>0.99689871072769165</v>
          </cell>
          <cell r="AN780">
            <v>0</v>
          </cell>
        </row>
        <row r="781">
          <cell r="B781" t="str">
            <v>ob21</v>
          </cell>
          <cell r="C781" t="str">
            <v>-</v>
          </cell>
          <cell r="D781" t="str">
            <v>Biaya Project HO</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row>
        <row r="782">
          <cell r="B782" t="str">
            <v>ob22</v>
          </cell>
          <cell r="C782" t="str">
            <v>-</v>
          </cell>
          <cell r="D782" t="str">
            <v>L/R Val Realized</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-67636533</v>
          </cell>
          <cell r="AB782">
            <v>0</v>
          </cell>
          <cell r="AC782">
            <v>-67636533</v>
          </cell>
          <cell r="AD782">
            <v>0</v>
          </cell>
          <cell r="AE782">
            <v>0</v>
          </cell>
          <cell r="AF782">
            <v>0</v>
          </cell>
          <cell r="AG782">
            <v>-4365720.07</v>
          </cell>
          <cell r="AH782">
            <v>0</v>
          </cell>
          <cell r="AI782">
            <v>-4365720.07</v>
          </cell>
          <cell r="AJ782">
            <v>0</v>
          </cell>
          <cell r="AK782">
            <v>0</v>
          </cell>
          <cell r="AL782">
            <v>0</v>
          </cell>
          <cell r="AM782">
            <v>-72002253.069999993</v>
          </cell>
          <cell r="AN782">
            <v>0</v>
          </cell>
        </row>
        <row r="783">
          <cell r="B783" t="str">
            <v>No KD62</v>
          </cell>
          <cell r="C783">
            <v>0</v>
          </cell>
          <cell r="D783" t="str">
            <v>L/R VAL UNREALIZED</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v>0</v>
          </cell>
        </row>
        <row r="784">
          <cell r="B784" t="str">
            <v>ob23</v>
          </cell>
          <cell r="C784" t="str">
            <v>-</v>
          </cell>
          <cell r="D784" t="str">
            <v>L/R Revaluasi  Aset</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cell r="AL784">
            <v>0</v>
          </cell>
          <cell r="AM784">
            <v>0</v>
          </cell>
          <cell r="AN784">
            <v>0</v>
          </cell>
        </row>
        <row r="785">
          <cell r="B785" t="str">
            <v>ob24</v>
          </cell>
          <cell r="C785" t="str">
            <v>-</v>
          </cell>
          <cell r="D785" t="str">
            <v>Selisih Persediaan  &amp; Spare Part</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row>
        <row r="786">
          <cell r="B786" t="str">
            <v>ob25</v>
          </cell>
          <cell r="C786" t="str">
            <v>-</v>
          </cell>
          <cell r="D786" t="str">
            <v>Biaya Penghancuran BS</v>
          </cell>
          <cell r="E786">
            <v>0</v>
          </cell>
          <cell r="F786">
            <v>0</v>
          </cell>
          <cell r="G786">
            <v>0</v>
          </cell>
          <cell r="H786">
            <v>0</v>
          </cell>
          <cell r="I786">
            <v>1001083746</v>
          </cell>
          <cell r="J786">
            <v>0</v>
          </cell>
          <cell r="K786">
            <v>1001083746</v>
          </cell>
          <cell r="L786">
            <v>1579553926.8900001</v>
          </cell>
          <cell r="M786">
            <v>0</v>
          </cell>
          <cell r="N786">
            <v>1579553926.8900001</v>
          </cell>
          <cell r="O786">
            <v>908434921</v>
          </cell>
          <cell r="P786">
            <v>0</v>
          </cell>
          <cell r="Q786">
            <v>908434921</v>
          </cell>
          <cell r="R786">
            <v>1455920940</v>
          </cell>
          <cell r="S786">
            <v>0</v>
          </cell>
          <cell r="T786">
            <v>1455920940</v>
          </cell>
          <cell r="U786">
            <v>2724513703.9749575</v>
          </cell>
          <cell r="V786">
            <v>0</v>
          </cell>
          <cell r="W786">
            <v>2724513703.9749575</v>
          </cell>
          <cell r="X786">
            <v>1170757667</v>
          </cell>
          <cell r="Y786">
            <v>0</v>
          </cell>
          <cell r="Z786">
            <v>1170757667</v>
          </cell>
          <cell r="AA786">
            <v>1570687417.8999999</v>
          </cell>
          <cell r="AB786">
            <v>0</v>
          </cell>
          <cell r="AC786">
            <v>1570687417.8999999</v>
          </cell>
          <cell r="AD786">
            <v>3163316467.5313301</v>
          </cell>
          <cell r="AE786">
            <v>0</v>
          </cell>
          <cell r="AF786">
            <v>3163316467.5313301</v>
          </cell>
          <cell r="AG786">
            <v>795480485.02999997</v>
          </cell>
          <cell r="AH786">
            <v>0</v>
          </cell>
          <cell r="AI786">
            <v>795480485.02999997</v>
          </cell>
          <cell r="AJ786">
            <v>753208883.70658445</v>
          </cell>
          <cell r="AK786">
            <v>0</v>
          </cell>
          <cell r="AL786">
            <v>753208883.70658445</v>
          </cell>
          <cell r="AM786">
            <v>15122958159.032871</v>
          </cell>
          <cell r="AN786">
            <v>0</v>
          </cell>
        </row>
        <row r="787">
          <cell r="B787" t="str">
            <v>ob26</v>
          </cell>
          <cell r="C787" t="str">
            <v>-</v>
          </cell>
          <cell r="D787" t="str">
            <v>Biaya PBB &amp; Pajak Pajak Lain</v>
          </cell>
          <cell r="E787">
            <v>0</v>
          </cell>
          <cell r="F787">
            <v>111603680</v>
          </cell>
          <cell r="G787">
            <v>0</v>
          </cell>
          <cell r="H787">
            <v>111603680</v>
          </cell>
          <cell r="I787">
            <v>0</v>
          </cell>
          <cell r="J787">
            <v>0</v>
          </cell>
          <cell r="K787">
            <v>0</v>
          </cell>
          <cell r="L787">
            <v>0</v>
          </cell>
          <cell r="M787">
            <v>0</v>
          </cell>
          <cell r="N787">
            <v>0</v>
          </cell>
          <cell r="O787">
            <v>435834.23</v>
          </cell>
          <cell r="P787">
            <v>0</v>
          </cell>
          <cell r="Q787">
            <v>435834.23</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0</v>
          </cell>
          <cell r="AL787">
            <v>0</v>
          </cell>
          <cell r="AM787">
            <v>112039514.23</v>
          </cell>
          <cell r="AN787">
            <v>0</v>
          </cell>
        </row>
        <row r="788">
          <cell r="B788" t="str">
            <v>ob27</v>
          </cell>
          <cell r="C788" t="str">
            <v>-</v>
          </cell>
          <cell r="D788" t="str">
            <v>Biaya Penyisihan Piutang Ragu-ragu</v>
          </cell>
          <cell r="E788">
            <v>0</v>
          </cell>
          <cell r="F788">
            <v>0</v>
          </cell>
          <cell r="G788">
            <v>0</v>
          </cell>
          <cell r="H788">
            <v>0</v>
          </cell>
          <cell r="I788">
            <v>196863200.42000002</v>
          </cell>
          <cell r="J788">
            <v>0</v>
          </cell>
          <cell r="K788">
            <v>196863200.42000002</v>
          </cell>
          <cell r="L788">
            <v>161950784.03999999</v>
          </cell>
          <cell r="M788">
            <v>0</v>
          </cell>
          <cell r="N788">
            <v>161950784.03999999</v>
          </cell>
          <cell r="O788">
            <v>58210937</v>
          </cell>
          <cell r="P788">
            <v>0</v>
          </cell>
          <cell r="Q788">
            <v>58210937</v>
          </cell>
          <cell r="R788">
            <v>208412067</v>
          </cell>
          <cell r="S788">
            <v>0</v>
          </cell>
          <cell r="T788">
            <v>208412067</v>
          </cell>
          <cell r="U788">
            <v>118668780</v>
          </cell>
          <cell r="V788">
            <v>0</v>
          </cell>
          <cell r="W788">
            <v>118668780</v>
          </cell>
          <cell r="X788">
            <v>60160387.659999996</v>
          </cell>
          <cell r="Y788">
            <v>0</v>
          </cell>
          <cell r="Z788">
            <v>60160387.659999996</v>
          </cell>
          <cell r="AA788">
            <v>61364532.935214996</v>
          </cell>
          <cell r="AB788">
            <v>0</v>
          </cell>
          <cell r="AC788">
            <v>61364532.935214996</v>
          </cell>
          <cell r="AD788">
            <v>0</v>
          </cell>
          <cell r="AE788">
            <v>0</v>
          </cell>
          <cell r="AF788">
            <v>0</v>
          </cell>
          <cell r="AG788">
            <v>40568517.089999996</v>
          </cell>
          <cell r="AH788">
            <v>0</v>
          </cell>
          <cell r="AI788">
            <v>40568517.089999996</v>
          </cell>
          <cell r="AJ788">
            <v>12315902.906870032</v>
          </cell>
          <cell r="AK788">
            <v>0</v>
          </cell>
          <cell r="AL788">
            <v>12315902.906870032</v>
          </cell>
          <cell r="AM788">
            <v>918515109.05208492</v>
          </cell>
          <cell r="AN788">
            <v>0</v>
          </cell>
        </row>
        <row r="789">
          <cell r="B789" t="str">
            <v>ob28</v>
          </cell>
          <cell r="C789" t="str">
            <v>-</v>
          </cell>
          <cell r="D789" t="str">
            <v>Biaya Lain - lain</v>
          </cell>
          <cell r="E789">
            <v>0</v>
          </cell>
          <cell r="F789">
            <v>55</v>
          </cell>
          <cell r="G789">
            <v>0</v>
          </cell>
          <cell r="H789">
            <v>55</v>
          </cell>
          <cell r="I789">
            <v>-233228217</v>
          </cell>
          <cell r="J789">
            <v>0</v>
          </cell>
          <cell r="K789">
            <v>-233228217</v>
          </cell>
          <cell r="L789">
            <v>277740849</v>
          </cell>
          <cell r="M789">
            <v>0</v>
          </cell>
          <cell r="N789">
            <v>277740849</v>
          </cell>
          <cell r="O789">
            <v>65796</v>
          </cell>
          <cell r="P789">
            <v>0</v>
          </cell>
          <cell r="Q789">
            <v>65796</v>
          </cell>
          <cell r="R789">
            <v>0</v>
          </cell>
          <cell r="S789">
            <v>0</v>
          </cell>
          <cell r="T789">
            <v>0</v>
          </cell>
          <cell r="U789">
            <v>-288793784</v>
          </cell>
          <cell r="V789">
            <v>0</v>
          </cell>
          <cell r="W789">
            <v>-288793784</v>
          </cell>
          <cell r="X789">
            <v>0</v>
          </cell>
          <cell r="Y789">
            <v>0</v>
          </cell>
          <cell r="Z789">
            <v>0</v>
          </cell>
          <cell r="AA789">
            <v>0</v>
          </cell>
          <cell r="AB789">
            <v>0</v>
          </cell>
          <cell r="AC789">
            <v>0</v>
          </cell>
          <cell r="AD789">
            <v>6028103</v>
          </cell>
          <cell r="AE789">
            <v>0</v>
          </cell>
          <cell r="AF789">
            <v>6028103</v>
          </cell>
          <cell r="AG789">
            <v>0</v>
          </cell>
          <cell r="AH789">
            <v>0</v>
          </cell>
          <cell r="AI789">
            <v>0</v>
          </cell>
          <cell r="AJ789">
            <v>158373471.96194661</v>
          </cell>
          <cell r="AK789">
            <v>0</v>
          </cell>
          <cell r="AL789">
            <v>158373471.96194661</v>
          </cell>
          <cell r="AM789">
            <v>-79813726.038053393</v>
          </cell>
          <cell r="AN789">
            <v>0</v>
          </cell>
        </row>
      </sheetData>
      <sheetData sheetId="4" refreshError="1"/>
      <sheetData sheetId="5" refreshError="1">
        <row r="11">
          <cell r="B11" t="str">
            <v>K1</v>
          </cell>
          <cell r="C11">
            <v>0</v>
          </cell>
          <cell r="D11" t="str">
            <v>-</v>
          </cell>
          <cell r="E11" t="str">
            <v>Kas Kecil</v>
          </cell>
          <cell r="F11">
            <v>0</v>
          </cell>
          <cell r="G11">
            <v>15000000</v>
          </cell>
          <cell r="H11">
            <v>2582800</v>
          </cell>
          <cell r="I11">
            <v>80592718</v>
          </cell>
          <cell r="J11">
            <v>28760546</v>
          </cell>
          <cell r="K11">
            <v>180500000</v>
          </cell>
          <cell r="L11">
            <v>70647048</v>
          </cell>
          <cell r="M11">
            <v>59000000</v>
          </cell>
          <cell r="N11">
            <v>41300000</v>
          </cell>
          <cell r="O11">
            <v>77000000</v>
          </cell>
          <cell r="P11">
            <v>24499999.500000004</v>
          </cell>
          <cell r="Q11">
            <v>16500000</v>
          </cell>
          <cell r="R11">
            <v>596383111.5</v>
          </cell>
        </row>
        <row r="12">
          <cell r="B12" t="str">
            <v>K2</v>
          </cell>
          <cell r="C12">
            <v>0</v>
          </cell>
          <cell r="D12" t="str">
            <v>-</v>
          </cell>
          <cell r="E12" t="str">
            <v>Kas Besar</v>
          </cell>
          <cell r="F12">
            <v>0</v>
          </cell>
          <cell r="G12">
            <v>0</v>
          </cell>
          <cell r="H12">
            <v>8853450</v>
          </cell>
          <cell r="I12">
            <v>725456967</v>
          </cell>
          <cell r="J12">
            <v>532202213</v>
          </cell>
          <cell r="K12">
            <v>1262167956</v>
          </cell>
          <cell r="L12">
            <v>680642210</v>
          </cell>
          <cell r="M12">
            <v>1772415639.8</v>
          </cell>
          <cell r="N12">
            <v>1393139187</v>
          </cell>
          <cell r="O12">
            <v>1322701586.2800002</v>
          </cell>
          <cell r="P12">
            <v>849734756.21000016</v>
          </cell>
          <cell r="Q12">
            <v>47708057.000010684</v>
          </cell>
          <cell r="R12">
            <v>8595022022.2900105</v>
          </cell>
        </row>
        <row r="14">
          <cell r="E14" t="str">
            <v>Sub total Kas</v>
          </cell>
          <cell r="F14">
            <v>0</v>
          </cell>
          <cell r="G14">
            <v>15000000</v>
          </cell>
          <cell r="H14">
            <v>11436250</v>
          </cell>
          <cell r="I14">
            <v>806049685</v>
          </cell>
          <cell r="J14">
            <v>560962759</v>
          </cell>
          <cell r="K14">
            <v>1442667956</v>
          </cell>
          <cell r="L14">
            <v>751289258</v>
          </cell>
          <cell r="M14">
            <v>1831415639.8</v>
          </cell>
          <cell r="N14">
            <v>1434439187</v>
          </cell>
          <cell r="O14">
            <v>1399701586.2800002</v>
          </cell>
          <cell r="P14">
            <v>874234755.71000016</v>
          </cell>
          <cell r="Q14">
            <v>64208057.000010684</v>
          </cell>
          <cell r="R14">
            <v>9191405133.7900105</v>
          </cell>
        </row>
        <row r="16">
          <cell r="B16" t="str">
            <v>B45</v>
          </cell>
          <cell r="C16">
            <v>0</v>
          </cell>
          <cell r="D16" t="str">
            <v>-</v>
          </cell>
          <cell r="E16" t="str">
            <v>BCA RP 066.303.004.1</v>
          </cell>
          <cell r="F16">
            <v>0</v>
          </cell>
          <cell r="G16">
            <v>786159991.14000082</v>
          </cell>
          <cell r="H16">
            <v>0</v>
          </cell>
          <cell r="I16">
            <v>0</v>
          </cell>
          <cell r="J16">
            <v>0</v>
          </cell>
          <cell r="K16">
            <v>0</v>
          </cell>
          <cell r="L16">
            <v>0</v>
          </cell>
          <cell r="M16">
            <v>0</v>
          </cell>
          <cell r="N16">
            <v>0</v>
          </cell>
          <cell r="O16">
            <v>0</v>
          </cell>
          <cell r="P16">
            <v>0</v>
          </cell>
          <cell r="Q16">
            <v>0</v>
          </cell>
          <cell r="R16">
            <v>786159991.14000082</v>
          </cell>
        </row>
        <row r="17">
          <cell r="B17" t="str">
            <v>B46</v>
          </cell>
          <cell r="C17">
            <v>0</v>
          </cell>
          <cell r="D17" t="str">
            <v>-</v>
          </cell>
          <cell r="E17" t="str">
            <v>BCA RP 066.301.889.0</v>
          </cell>
          <cell r="F17">
            <v>0</v>
          </cell>
          <cell r="G17">
            <v>69982180.180000111</v>
          </cell>
          <cell r="H17">
            <v>0</v>
          </cell>
          <cell r="I17">
            <v>0</v>
          </cell>
          <cell r="J17">
            <v>0</v>
          </cell>
          <cell r="K17">
            <v>0</v>
          </cell>
          <cell r="L17">
            <v>0</v>
          </cell>
          <cell r="M17">
            <v>0</v>
          </cell>
          <cell r="N17">
            <v>0</v>
          </cell>
          <cell r="O17">
            <v>0</v>
          </cell>
          <cell r="P17">
            <v>0</v>
          </cell>
          <cell r="Q17">
            <v>0</v>
          </cell>
          <cell r="R17">
            <v>69982180.180000111</v>
          </cell>
        </row>
        <row r="18">
          <cell r="B18" t="str">
            <v>B47</v>
          </cell>
          <cell r="C18">
            <v>0</v>
          </cell>
          <cell r="D18" t="str">
            <v>-</v>
          </cell>
          <cell r="E18" t="str">
            <v>BCA RP 066.303.213.1</v>
          </cell>
          <cell r="F18">
            <v>0</v>
          </cell>
          <cell r="G18">
            <v>690923182.87999725</v>
          </cell>
          <cell r="H18">
            <v>0</v>
          </cell>
          <cell r="I18">
            <v>0</v>
          </cell>
          <cell r="J18">
            <v>0</v>
          </cell>
          <cell r="K18">
            <v>0</v>
          </cell>
          <cell r="L18">
            <v>0</v>
          </cell>
          <cell r="M18">
            <v>0</v>
          </cell>
          <cell r="N18">
            <v>0</v>
          </cell>
          <cell r="O18">
            <v>0</v>
          </cell>
          <cell r="P18">
            <v>0</v>
          </cell>
          <cell r="Q18">
            <v>0</v>
          </cell>
          <cell r="R18">
            <v>690923182.87999725</v>
          </cell>
        </row>
        <row r="19">
          <cell r="B19" t="str">
            <v>B48</v>
          </cell>
          <cell r="C19">
            <v>0</v>
          </cell>
          <cell r="D19" t="str">
            <v>-</v>
          </cell>
          <cell r="E19" t="str">
            <v>BCA USD 066.308.871.7</v>
          </cell>
          <cell r="F19">
            <v>0</v>
          </cell>
          <cell r="G19">
            <v>20920336.329999991</v>
          </cell>
          <cell r="H19">
            <v>0</v>
          </cell>
          <cell r="I19">
            <v>0</v>
          </cell>
          <cell r="J19">
            <v>0</v>
          </cell>
          <cell r="K19">
            <v>0</v>
          </cell>
          <cell r="L19">
            <v>0</v>
          </cell>
          <cell r="M19">
            <v>0</v>
          </cell>
          <cell r="N19">
            <v>0</v>
          </cell>
          <cell r="O19">
            <v>0</v>
          </cell>
          <cell r="P19">
            <v>0</v>
          </cell>
          <cell r="Q19">
            <v>0</v>
          </cell>
          <cell r="R19">
            <v>20920336.329999991</v>
          </cell>
        </row>
        <row r="20">
          <cell r="B20" t="str">
            <v>B49</v>
          </cell>
          <cell r="C20">
            <v>0</v>
          </cell>
          <cell r="D20" t="str">
            <v>-</v>
          </cell>
          <cell r="E20" t="str">
            <v>NISP USD 104.011.00004.4</v>
          </cell>
          <cell r="F20">
            <v>0</v>
          </cell>
          <cell r="G20">
            <v>9215339.3400000744</v>
          </cell>
          <cell r="H20">
            <v>0</v>
          </cell>
          <cell r="I20">
            <v>0</v>
          </cell>
          <cell r="J20">
            <v>0</v>
          </cell>
          <cell r="K20">
            <v>0</v>
          </cell>
          <cell r="L20">
            <v>0</v>
          </cell>
          <cell r="M20">
            <v>0</v>
          </cell>
          <cell r="N20">
            <v>0</v>
          </cell>
          <cell r="O20">
            <v>0</v>
          </cell>
          <cell r="P20">
            <v>0</v>
          </cell>
          <cell r="Q20">
            <v>0</v>
          </cell>
          <cell r="R20">
            <v>9215339.3400000744</v>
          </cell>
        </row>
        <row r="21">
          <cell r="B21" t="str">
            <v>B50</v>
          </cell>
          <cell r="C21">
            <v>0</v>
          </cell>
          <cell r="D21" t="str">
            <v>-</v>
          </cell>
          <cell r="E21" t="str">
            <v>DANAMON USD 0081006538</v>
          </cell>
          <cell r="F21">
            <v>0</v>
          </cell>
          <cell r="G21">
            <v>21190237.440000001</v>
          </cell>
          <cell r="H21">
            <v>0</v>
          </cell>
          <cell r="I21">
            <v>0</v>
          </cell>
          <cell r="J21">
            <v>0</v>
          </cell>
          <cell r="K21">
            <v>0</v>
          </cell>
          <cell r="L21">
            <v>0</v>
          </cell>
          <cell r="M21">
            <v>0</v>
          </cell>
          <cell r="N21">
            <v>0</v>
          </cell>
          <cell r="O21">
            <v>0</v>
          </cell>
          <cell r="P21">
            <v>0</v>
          </cell>
          <cell r="Q21">
            <v>0</v>
          </cell>
          <cell r="R21">
            <v>21190237.440000001</v>
          </cell>
        </row>
        <row r="22">
          <cell r="B22" t="str">
            <v>B51</v>
          </cell>
          <cell r="C22">
            <v>0</v>
          </cell>
          <cell r="D22" t="str">
            <v>-</v>
          </cell>
          <cell r="E22" t="str">
            <v>Bank BCA:IDR:0663005259</v>
          </cell>
          <cell r="F22">
            <v>0</v>
          </cell>
          <cell r="G22">
            <v>0</v>
          </cell>
          <cell r="H22">
            <v>351921661</v>
          </cell>
          <cell r="I22">
            <v>0</v>
          </cell>
          <cell r="J22">
            <v>0</v>
          </cell>
          <cell r="K22">
            <v>0</v>
          </cell>
          <cell r="L22">
            <v>0</v>
          </cell>
          <cell r="M22">
            <v>0</v>
          </cell>
          <cell r="N22">
            <v>0</v>
          </cell>
          <cell r="O22">
            <v>0</v>
          </cell>
          <cell r="P22">
            <v>0</v>
          </cell>
          <cell r="Q22">
            <v>0</v>
          </cell>
          <cell r="R22">
            <v>351921661</v>
          </cell>
        </row>
        <row r="23">
          <cell r="B23" t="str">
            <v>B52</v>
          </cell>
          <cell r="C23">
            <v>0</v>
          </cell>
          <cell r="D23" t="str">
            <v>-</v>
          </cell>
          <cell r="E23" t="str">
            <v>Bank DANAMON:IDR:69814028</v>
          </cell>
          <cell r="F23">
            <v>0</v>
          </cell>
          <cell r="G23">
            <v>0</v>
          </cell>
          <cell r="H23">
            <v>151746974</v>
          </cell>
          <cell r="I23">
            <v>0</v>
          </cell>
          <cell r="J23">
            <v>0</v>
          </cell>
          <cell r="K23">
            <v>0</v>
          </cell>
          <cell r="L23">
            <v>0</v>
          </cell>
          <cell r="M23">
            <v>0</v>
          </cell>
          <cell r="N23">
            <v>0</v>
          </cell>
          <cell r="O23">
            <v>0</v>
          </cell>
          <cell r="P23">
            <v>0</v>
          </cell>
          <cell r="Q23">
            <v>0</v>
          </cell>
          <cell r="R23">
            <v>151746974</v>
          </cell>
        </row>
        <row r="24">
          <cell r="B24" t="str">
            <v>B53</v>
          </cell>
          <cell r="C24">
            <v>0</v>
          </cell>
          <cell r="D24" t="str">
            <v>-</v>
          </cell>
          <cell r="E24" t="str">
            <v>Bank BCA HO 547.0308.399 REGION</v>
          </cell>
          <cell r="F24">
            <v>0</v>
          </cell>
          <cell r="G24">
            <v>0</v>
          </cell>
          <cell r="H24">
            <v>0</v>
          </cell>
          <cell r="I24">
            <v>157482100.21999359</v>
          </cell>
          <cell r="J24">
            <v>0</v>
          </cell>
          <cell r="K24">
            <v>0</v>
          </cell>
          <cell r="L24">
            <v>0</v>
          </cell>
          <cell r="M24">
            <v>0</v>
          </cell>
          <cell r="N24">
            <v>0</v>
          </cell>
          <cell r="O24">
            <v>0</v>
          </cell>
          <cell r="P24">
            <v>0</v>
          </cell>
          <cell r="Q24">
            <v>0</v>
          </cell>
          <cell r="R24">
            <v>157482100.21999359</v>
          </cell>
        </row>
        <row r="25">
          <cell r="B25" t="str">
            <v>B54</v>
          </cell>
          <cell r="C25">
            <v>0</v>
          </cell>
          <cell r="D25" t="str">
            <v>-</v>
          </cell>
          <cell r="E25" t="str">
            <v>Bank NISP HO 104.010.00106.3 REGION</v>
          </cell>
          <cell r="F25">
            <v>0</v>
          </cell>
          <cell r="G25">
            <v>0</v>
          </cell>
          <cell r="H25">
            <v>0</v>
          </cell>
          <cell r="I25">
            <v>26927231</v>
          </cell>
          <cell r="J25">
            <v>0</v>
          </cell>
          <cell r="K25">
            <v>0</v>
          </cell>
          <cell r="L25">
            <v>0</v>
          </cell>
          <cell r="M25">
            <v>0</v>
          </cell>
          <cell r="N25">
            <v>0</v>
          </cell>
          <cell r="O25">
            <v>0</v>
          </cell>
          <cell r="P25">
            <v>0</v>
          </cell>
          <cell r="Q25">
            <v>0</v>
          </cell>
          <cell r="R25">
            <v>26927231</v>
          </cell>
        </row>
        <row r="26">
          <cell r="B26" t="str">
            <v>B55</v>
          </cell>
          <cell r="C26">
            <v>0</v>
          </cell>
          <cell r="D26" t="str">
            <v>-</v>
          </cell>
          <cell r="E26" t="str">
            <v>Bank NISP 104.010.00091.3 L. AGUNG</v>
          </cell>
          <cell r="F26">
            <v>0</v>
          </cell>
          <cell r="G26">
            <v>0</v>
          </cell>
          <cell r="H26">
            <v>0</v>
          </cell>
          <cell r="I26">
            <v>2000000</v>
          </cell>
          <cell r="J26">
            <v>0</v>
          </cell>
          <cell r="K26">
            <v>0</v>
          </cell>
          <cell r="L26">
            <v>0</v>
          </cell>
          <cell r="M26">
            <v>0</v>
          </cell>
          <cell r="N26">
            <v>0</v>
          </cell>
          <cell r="O26">
            <v>0</v>
          </cell>
          <cell r="P26">
            <v>0</v>
          </cell>
          <cell r="Q26">
            <v>0</v>
          </cell>
          <cell r="R26">
            <v>2000000</v>
          </cell>
        </row>
        <row r="27">
          <cell r="B27" t="str">
            <v>B56</v>
          </cell>
          <cell r="C27">
            <v>0</v>
          </cell>
          <cell r="D27" t="str">
            <v>-</v>
          </cell>
          <cell r="E27" t="str">
            <v>Bank NISP 104.010.00063.9 CIPINANG</v>
          </cell>
          <cell r="F27">
            <v>0</v>
          </cell>
          <cell r="G27">
            <v>0</v>
          </cell>
          <cell r="H27">
            <v>0</v>
          </cell>
          <cell r="I27">
            <v>2000000</v>
          </cell>
          <cell r="J27">
            <v>0</v>
          </cell>
          <cell r="K27">
            <v>0</v>
          </cell>
          <cell r="L27">
            <v>0</v>
          </cell>
          <cell r="M27">
            <v>0</v>
          </cell>
          <cell r="N27">
            <v>0</v>
          </cell>
          <cell r="O27">
            <v>0</v>
          </cell>
          <cell r="P27">
            <v>0</v>
          </cell>
          <cell r="Q27">
            <v>0</v>
          </cell>
          <cell r="R27">
            <v>2000000</v>
          </cell>
        </row>
        <row r="28">
          <cell r="B28" t="str">
            <v>B57</v>
          </cell>
          <cell r="C28">
            <v>0</v>
          </cell>
          <cell r="D28" t="str">
            <v>-</v>
          </cell>
          <cell r="E28" t="str">
            <v>Bank NISP 104.010.000.844 KAPUK</v>
          </cell>
          <cell r="F28">
            <v>0</v>
          </cell>
          <cell r="G28">
            <v>0</v>
          </cell>
          <cell r="H28">
            <v>0</v>
          </cell>
          <cell r="I28">
            <v>2000000</v>
          </cell>
          <cell r="J28">
            <v>0</v>
          </cell>
          <cell r="K28">
            <v>0</v>
          </cell>
          <cell r="L28">
            <v>0</v>
          </cell>
          <cell r="M28">
            <v>0</v>
          </cell>
          <cell r="N28">
            <v>0</v>
          </cell>
          <cell r="O28">
            <v>0</v>
          </cell>
          <cell r="P28">
            <v>0</v>
          </cell>
          <cell r="Q28">
            <v>0</v>
          </cell>
          <cell r="R28">
            <v>2000000</v>
          </cell>
        </row>
        <row r="29">
          <cell r="B29" t="str">
            <v>B58</v>
          </cell>
          <cell r="C29">
            <v>0</v>
          </cell>
          <cell r="D29" t="str">
            <v>-</v>
          </cell>
          <cell r="E29" t="str">
            <v>Bank DANAMON REGION 68363340</v>
          </cell>
          <cell r="F29">
            <v>0</v>
          </cell>
          <cell r="G29">
            <v>0</v>
          </cell>
          <cell r="H29">
            <v>0</v>
          </cell>
          <cell r="I29">
            <v>1264883961.3700027</v>
          </cell>
          <cell r="J29">
            <v>0</v>
          </cell>
          <cell r="K29">
            <v>0</v>
          </cell>
          <cell r="L29">
            <v>0</v>
          </cell>
          <cell r="M29">
            <v>0</v>
          </cell>
          <cell r="N29">
            <v>0</v>
          </cell>
          <cell r="O29">
            <v>0</v>
          </cell>
          <cell r="P29">
            <v>0</v>
          </cell>
          <cell r="Q29">
            <v>0</v>
          </cell>
          <cell r="R29">
            <v>1264883961.3700027</v>
          </cell>
        </row>
        <row r="30">
          <cell r="B30" t="str">
            <v>B59</v>
          </cell>
          <cell r="C30">
            <v>0</v>
          </cell>
          <cell r="D30" t="str">
            <v>-</v>
          </cell>
          <cell r="E30" t="str">
            <v>Bank DANAMON LENTENG 68715564</v>
          </cell>
          <cell r="F30">
            <v>0</v>
          </cell>
          <cell r="G30">
            <v>0</v>
          </cell>
          <cell r="H30">
            <v>0</v>
          </cell>
          <cell r="I30">
            <v>1000169.7700004578</v>
          </cell>
          <cell r="J30">
            <v>0</v>
          </cell>
          <cell r="K30">
            <v>0</v>
          </cell>
          <cell r="L30">
            <v>0</v>
          </cell>
          <cell r="M30">
            <v>0</v>
          </cell>
          <cell r="N30">
            <v>0</v>
          </cell>
          <cell r="O30">
            <v>0</v>
          </cell>
          <cell r="P30">
            <v>0</v>
          </cell>
          <cell r="Q30">
            <v>0</v>
          </cell>
          <cell r="R30">
            <v>1000169.7700004578</v>
          </cell>
        </row>
        <row r="31">
          <cell r="B31" t="str">
            <v>B60</v>
          </cell>
          <cell r="C31">
            <v>0</v>
          </cell>
          <cell r="D31" t="str">
            <v>-</v>
          </cell>
          <cell r="E31" t="str">
            <v>Bank DANAMON CIPINANG 68363712</v>
          </cell>
          <cell r="F31">
            <v>0</v>
          </cell>
          <cell r="G31">
            <v>0</v>
          </cell>
          <cell r="H31">
            <v>0</v>
          </cell>
          <cell r="I31">
            <v>1000168.6899995804</v>
          </cell>
          <cell r="J31">
            <v>0</v>
          </cell>
          <cell r="K31">
            <v>0</v>
          </cell>
          <cell r="L31">
            <v>0</v>
          </cell>
          <cell r="M31">
            <v>0</v>
          </cell>
          <cell r="N31">
            <v>0</v>
          </cell>
          <cell r="O31">
            <v>0</v>
          </cell>
          <cell r="P31">
            <v>0</v>
          </cell>
          <cell r="Q31">
            <v>0</v>
          </cell>
          <cell r="R31">
            <v>1000168.6899995804</v>
          </cell>
        </row>
        <row r="32">
          <cell r="B32" t="str">
            <v>B61</v>
          </cell>
          <cell r="C32">
            <v>0</v>
          </cell>
          <cell r="D32" t="str">
            <v>-</v>
          </cell>
          <cell r="E32" t="str">
            <v>Bank DANAMON KAPUK 68363845</v>
          </cell>
          <cell r="F32">
            <v>0</v>
          </cell>
          <cell r="G32">
            <v>0</v>
          </cell>
          <cell r="H32">
            <v>0</v>
          </cell>
          <cell r="I32">
            <v>1000169.0399999619</v>
          </cell>
          <cell r="J32">
            <v>0</v>
          </cell>
          <cell r="K32">
            <v>0</v>
          </cell>
          <cell r="L32">
            <v>0</v>
          </cell>
          <cell r="M32">
            <v>0</v>
          </cell>
          <cell r="N32">
            <v>0</v>
          </cell>
          <cell r="O32">
            <v>0</v>
          </cell>
          <cell r="P32">
            <v>0</v>
          </cell>
          <cell r="Q32">
            <v>0</v>
          </cell>
          <cell r="R32">
            <v>1000169.0399999619</v>
          </cell>
        </row>
        <row r="33">
          <cell r="B33" t="str">
            <v>B62</v>
          </cell>
          <cell r="C33">
            <v>0</v>
          </cell>
          <cell r="D33" t="str">
            <v>-</v>
          </cell>
          <cell r="E33" t="str">
            <v>Bank DANAMON CAKUNG 68363530</v>
          </cell>
          <cell r="F33">
            <v>0</v>
          </cell>
          <cell r="G33">
            <v>0</v>
          </cell>
          <cell r="H33">
            <v>0</v>
          </cell>
          <cell r="I33">
            <v>1000168.7699999809</v>
          </cell>
          <cell r="J33">
            <v>0</v>
          </cell>
          <cell r="K33">
            <v>0</v>
          </cell>
          <cell r="L33">
            <v>0</v>
          </cell>
          <cell r="M33">
            <v>0</v>
          </cell>
          <cell r="N33">
            <v>0</v>
          </cell>
          <cell r="O33">
            <v>0</v>
          </cell>
          <cell r="P33">
            <v>0</v>
          </cell>
          <cell r="Q33">
            <v>0</v>
          </cell>
          <cell r="R33">
            <v>1000168.7699999809</v>
          </cell>
        </row>
        <row r="34">
          <cell r="B34" t="str">
            <v>B63</v>
          </cell>
          <cell r="C34">
            <v>0</v>
          </cell>
          <cell r="D34" t="str">
            <v>-</v>
          </cell>
          <cell r="E34" t="str">
            <v>Bank NISP AC-104.010.001.074</v>
          </cell>
          <cell r="F34">
            <v>0</v>
          </cell>
          <cell r="G34">
            <v>0</v>
          </cell>
          <cell r="H34">
            <v>0</v>
          </cell>
          <cell r="I34">
            <v>0</v>
          </cell>
          <cell r="J34">
            <v>147605408</v>
          </cell>
          <cell r="K34">
            <v>0</v>
          </cell>
          <cell r="L34">
            <v>0</v>
          </cell>
          <cell r="M34">
            <v>0</v>
          </cell>
          <cell r="N34">
            <v>0</v>
          </cell>
          <cell r="O34">
            <v>0</v>
          </cell>
          <cell r="P34">
            <v>0</v>
          </cell>
          <cell r="Q34">
            <v>0</v>
          </cell>
          <cell r="R34">
            <v>147605408</v>
          </cell>
        </row>
        <row r="35">
          <cell r="B35" t="str">
            <v>B64</v>
          </cell>
          <cell r="C35">
            <v>0</v>
          </cell>
          <cell r="D35" t="str">
            <v>-</v>
          </cell>
          <cell r="E35" t="str">
            <v>Bank BCA AC-658.030.548.1</v>
          </cell>
          <cell r="F35">
            <v>0</v>
          </cell>
          <cell r="G35">
            <v>0</v>
          </cell>
          <cell r="H35">
            <v>0</v>
          </cell>
          <cell r="I35">
            <v>0</v>
          </cell>
          <cell r="J35">
            <v>1189078227.3099999</v>
          </cell>
          <cell r="K35">
            <v>0</v>
          </cell>
          <cell r="L35">
            <v>0</v>
          </cell>
          <cell r="M35">
            <v>0</v>
          </cell>
          <cell r="N35">
            <v>0</v>
          </cell>
          <cell r="O35">
            <v>0</v>
          </cell>
          <cell r="P35">
            <v>0</v>
          </cell>
          <cell r="Q35">
            <v>0</v>
          </cell>
          <cell r="R35">
            <v>1189078227.3099999</v>
          </cell>
        </row>
        <row r="36">
          <cell r="B36" t="str">
            <v>B65</v>
          </cell>
          <cell r="C36">
            <v>0</v>
          </cell>
          <cell r="D36" t="str">
            <v>-</v>
          </cell>
          <cell r="E36" t="str">
            <v>Bank NISP AC-104.010.000.640</v>
          </cell>
          <cell r="F36">
            <v>0</v>
          </cell>
          <cell r="G36">
            <v>0</v>
          </cell>
          <cell r="H36">
            <v>0</v>
          </cell>
          <cell r="I36">
            <v>0</v>
          </cell>
          <cell r="J36">
            <v>1964000</v>
          </cell>
          <cell r="K36">
            <v>0</v>
          </cell>
          <cell r="L36">
            <v>0</v>
          </cell>
          <cell r="M36">
            <v>0</v>
          </cell>
          <cell r="N36">
            <v>0</v>
          </cell>
          <cell r="O36">
            <v>0</v>
          </cell>
          <cell r="P36">
            <v>0</v>
          </cell>
          <cell r="Q36">
            <v>0</v>
          </cell>
          <cell r="R36">
            <v>1964000</v>
          </cell>
        </row>
        <row r="37">
          <cell r="B37" t="str">
            <v>B66</v>
          </cell>
          <cell r="C37">
            <v>0</v>
          </cell>
          <cell r="D37" t="str">
            <v>-</v>
          </cell>
          <cell r="E37" t="str">
            <v>Bank NISP AC-104.010.000.651</v>
          </cell>
          <cell r="F37">
            <v>0</v>
          </cell>
          <cell r="G37">
            <v>0</v>
          </cell>
          <cell r="H37">
            <v>0</v>
          </cell>
          <cell r="I37">
            <v>0</v>
          </cell>
          <cell r="J37">
            <v>1964000</v>
          </cell>
          <cell r="K37">
            <v>0</v>
          </cell>
          <cell r="L37">
            <v>0</v>
          </cell>
          <cell r="M37">
            <v>0</v>
          </cell>
          <cell r="N37">
            <v>0</v>
          </cell>
          <cell r="O37">
            <v>0</v>
          </cell>
          <cell r="P37">
            <v>0</v>
          </cell>
          <cell r="Q37">
            <v>0</v>
          </cell>
          <cell r="R37">
            <v>1964000</v>
          </cell>
        </row>
        <row r="38">
          <cell r="B38" t="str">
            <v>B67</v>
          </cell>
          <cell r="C38">
            <v>0</v>
          </cell>
          <cell r="D38" t="str">
            <v>-</v>
          </cell>
          <cell r="E38" t="str">
            <v>Bank BCA AC-066.301.004.0</v>
          </cell>
          <cell r="F38">
            <v>0</v>
          </cell>
          <cell r="G38">
            <v>0</v>
          </cell>
          <cell r="H38">
            <v>0</v>
          </cell>
          <cell r="I38">
            <v>0</v>
          </cell>
          <cell r="J38">
            <v>167315932</v>
          </cell>
          <cell r="K38">
            <v>0</v>
          </cell>
          <cell r="L38">
            <v>0</v>
          </cell>
          <cell r="M38">
            <v>0</v>
          </cell>
          <cell r="N38">
            <v>0</v>
          </cell>
          <cell r="O38">
            <v>0</v>
          </cell>
          <cell r="P38">
            <v>0</v>
          </cell>
          <cell r="Q38">
            <v>0</v>
          </cell>
          <cell r="R38">
            <v>167315932</v>
          </cell>
        </row>
        <row r="39">
          <cell r="B39" t="str">
            <v>B68</v>
          </cell>
          <cell r="C39">
            <v>0</v>
          </cell>
          <cell r="D39">
            <v>0</v>
          </cell>
          <cell r="E39" t="str">
            <v>BANK DANAMON AC-68360593</v>
          </cell>
          <cell r="F39">
            <v>0</v>
          </cell>
          <cell r="G39">
            <v>0</v>
          </cell>
          <cell r="H39">
            <v>0</v>
          </cell>
          <cell r="I39">
            <v>0</v>
          </cell>
          <cell r="J39">
            <v>1103914749.02</v>
          </cell>
          <cell r="K39">
            <v>0</v>
          </cell>
          <cell r="L39">
            <v>0</v>
          </cell>
          <cell r="M39">
            <v>0</v>
          </cell>
          <cell r="N39">
            <v>0</v>
          </cell>
          <cell r="O39">
            <v>0</v>
          </cell>
          <cell r="P39">
            <v>0</v>
          </cell>
          <cell r="Q39">
            <v>0</v>
          </cell>
          <cell r="R39">
            <v>1103914749.02</v>
          </cell>
        </row>
        <row r="40">
          <cell r="B40" t="str">
            <v>B69</v>
          </cell>
          <cell r="C40">
            <v>0</v>
          </cell>
          <cell r="D40">
            <v>0</v>
          </cell>
          <cell r="E40" t="str">
            <v>BANK DANAMON AC-68715853</v>
          </cell>
          <cell r="F40">
            <v>0</v>
          </cell>
          <cell r="G40">
            <v>0</v>
          </cell>
          <cell r="H40">
            <v>0</v>
          </cell>
          <cell r="I40">
            <v>0</v>
          </cell>
          <cell r="J40">
            <v>1000170</v>
          </cell>
          <cell r="K40">
            <v>0</v>
          </cell>
          <cell r="L40">
            <v>0</v>
          </cell>
          <cell r="M40">
            <v>0</v>
          </cell>
          <cell r="N40">
            <v>0</v>
          </cell>
          <cell r="O40">
            <v>0</v>
          </cell>
          <cell r="P40">
            <v>0</v>
          </cell>
          <cell r="Q40">
            <v>0</v>
          </cell>
          <cell r="R40">
            <v>1000170</v>
          </cell>
        </row>
        <row r="41">
          <cell r="B41" t="str">
            <v>B70</v>
          </cell>
          <cell r="C41">
            <v>0</v>
          </cell>
          <cell r="D41">
            <v>0</v>
          </cell>
          <cell r="E41" t="str">
            <v>BANK DANAMON AC-68361245</v>
          </cell>
          <cell r="F41">
            <v>0</v>
          </cell>
          <cell r="G41">
            <v>0</v>
          </cell>
          <cell r="H41">
            <v>0</v>
          </cell>
          <cell r="I41">
            <v>0</v>
          </cell>
          <cell r="J41">
            <v>1000169</v>
          </cell>
          <cell r="K41">
            <v>0</v>
          </cell>
          <cell r="L41">
            <v>0</v>
          </cell>
          <cell r="M41">
            <v>0</v>
          </cell>
          <cell r="N41">
            <v>0</v>
          </cell>
          <cell r="O41">
            <v>0</v>
          </cell>
          <cell r="P41">
            <v>0</v>
          </cell>
          <cell r="Q41">
            <v>0</v>
          </cell>
          <cell r="R41">
            <v>1000169</v>
          </cell>
        </row>
        <row r="42">
          <cell r="B42" t="str">
            <v>B71</v>
          </cell>
          <cell r="C42">
            <v>0</v>
          </cell>
          <cell r="D42" t="str">
            <v>-</v>
          </cell>
          <cell r="E42" t="str">
            <v>Bank BCA A/C. 379.301.234.5 ( Bandung )</v>
          </cell>
          <cell r="F42">
            <v>0</v>
          </cell>
          <cell r="G42">
            <v>0</v>
          </cell>
          <cell r="H42">
            <v>0</v>
          </cell>
          <cell r="I42">
            <v>0</v>
          </cell>
          <cell r="J42">
            <v>0</v>
          </cell>
          <cell r="K42">
            <v>1856243948</v>
          </cell>
          <cell r="L42">
            <v>0</v>
          </cell>
          <cell r="M42">
            <v>0</v>
          </cell>
          <cell r="N42">
            <v>0</v>
          </cell>
          <cell r="O42">
            <v>0</v>
          </cell>
          <cell r="P42">
            <v>0</v>
          </cell>
          <cell r="Q42">
            <v>0</v>
          </cell>
          <cell r="R42">
            <v>1856243948</v>
          </cell>
        </row>
        <row r="43">
          <cell r="B43" t="str">
            <v>B72</v>
          </cell>
          <cell r="C43">
            <v>0</v>
          </cell>
          <cell r="D43" t="str">
            <v>-</v>
          </cell>
          <cell r="E43" t="str">
            <v>Bank NISP A/C. 066-010-59800.6 ( Bandung )</v>
          </cell>
          <cell r="F43">
            <v>0</v>
          </cell>
          <cell r="G43">
            <v>0</v>
          </cell>
          <cell r="H43">
            <v>0</v>
          </cell>
          <cell r="I43">
            <v>0</v>
          </cell>
          <cell r="J43">
            <v>0</v>
          </cell>
          <cell r="K43">
            <v>1964000</v>
          </cell>
          <cell r="L43">
            <v>0</v>
          </cell>
          <cell r="M43">
            <v>0</v>
          </cell>
          <cell r="N43">
            <v>0</v>
          </cell>
          <cell r="O43">
            <v>0</v>
          </cell>
          <cell r="P43">
            <v>0</v>
          </cell>
          <cell r="Q43">
            <v>0</v>
          </cell>
          <cell r="R43">
            <v>1964000</v>
          </cell>
        </row>
        <row r="44">
          <cell r="B44" t="str">
            <v>B73</v>
          </cell>
          <cell r="C44">
            <v>0</v>
          </cell>
          <cell r="D44" t="str">
            <v>-</v>
          </cell>
          <cell r="E44" t="str">
            <v>Bank NISP A/C. 040.010.00054.3 ( Bogor )</v>
          </cell>
          <cell r="F44">
            <v>0</v>
          </cell>
          <cell r="G44">
            <v>0</v>
          </cell>
          <cell r="H44">
            <v>0</v>
          </cell>
          <cell r="I44">
            <v>0</v>
          </cell>
          <cell r="J44">
            <v>0</v>
          </cell>
          <cell r="K44">
            <v>0</v>
          </cell>
          <cell r="L44">
            <v>0</v>
          </cell>
          <cell r="M44">
            <v>0</v>
          </cell>
          <cell r="N44">
            <v>0</v>
          </cell>
          <cell r="O44">
            <v>0</v>
          </cell>
          <cell r="P44">
            <v>0</v>
          </cell>
          <cell r="Q44">
            <v>0</v>
          </cell>
          <cell r="R44">
            <v>0</v>
          </cell>
        </row>
        <row r="45">
          <cell r="B45" t="str">
            <v>B74</v>
          </cell>
          <cell r="C45">
            <v>0</v>
          </cell>
          <cell r="D45" t="str">
            <v>-</v>
          </cell>
          <cell r="E45" t="str">
            <v>Bank NISP A/C. 150-010-00103.4 ( Cirebon )</v>
          </cell>
          <cell r="F45">
            <v>0</v>
          </cell>
          <cell r="G45">
            <v>0</v>
          </cell>
          <cell r="H45">
            <v>0</v>
          </cell>
          <cell r="I45">
            <v>0</v>
          </cell>
          <cell r="J45">
            <v>0</v>
          </cell>
          <cell r="K45">
            <v>0</v>
          </cell>
          <cell r="L45">
            <v>0</v>
          </cell>
          <cell r="M45">
            <v>0</v>
          </cell>
          <cell r="N45">
            <v>0</v>
          </cell>
          <cell r="O45">
            <v>0</v>
          </cell>
          <cell r="P45">
            <v>0</v>
          </cell>
          <cell r="Q45">
            <v>0</v>
          </cell>
          <cell r="R45">
            <v>0</v>
          </cell>
        </row>
        <row r="46">
          <cell r="B46" t="str">
            <v>B75</v>
          </cell>
          <cell r="C46">
            <v>0</v>
          </cell>
          <cell r="D46" t="str">
            <v>-</v>
          </cell>
          <cell r="E46" t="str">
            <v>Bank BCA A/C. 109.301.096.9 ( Kerawang )</v>
          </cell>
          <cell r="F46">
            <v>0</v>
          </cell>
          <cell r="G46">
            <v>0</v>
          </cell>
          <cell r="H46">
            <v>0</v>
          </cell>
          <cell r="I46">
            <v>0</v>
          </cell>
          <cell r="J46">
            <v>0</v>
          </cell>
          <cell r="K46">
            <v>0</v>
          </cell>
          <cell r="L46">
            <v>0</v>
          </cell>
          <cell r="M46">
            <v>0</v>
          </cell>
          <cell r="N46">
            <v>0</v>
          </cell>
          <cell r="O46">
            <v>0</v>
          </cell>
          <cell r="P46">
            <v>0</v>
          </cell>
          <cell r="Q46">
            <v>0</v>
          </cell>
          <cell r="R46">
            <v>0</v>
          </cell>
        </row>
        <row r="47">
          <cell r="B47" t="str">
            <v>B76</v>
          </cell>
          <cell r="C47">
            <v>0</v>
          </cell>
          <cell r="D47" t="str">
            <v>-</v>
          </cell>
          <cell r="E47" t="str">
            <v>Bank BCA A/C.378.310.2184 ( Cikampek )</v>
          </cell>
          <cell r="F47">
            <v>0</v>
          </cell>
          <cell r="G47">
            <v>0</v>
          </cell>
          <cell r="H47">
            <v>0</v>
          </cell>
          <cell r="I47">
            <v>0</v>
          </cell>
          <cell r="J47">
            <v>0</v>
          </cell>
          <cell r="K47">
            <v>0</v>
          </cell>
          <cell r="L47">
            <v>0</v>
          </cell>
          <cell r="M47">
            <v>0</v>
          </cell>
          <cell r="N47">
            <v>0</v>
          </cell>
          <cell r="O47">
            <v>0</v>
          </cell>
          <cell r="P47">
            <v>0</v>
          </cell>
          <cell r="Q47">
            <v>0</v>
          </cell>
          <cell r="R47">
            <v>0</v>
          </cell>
        </row>
        <row r="48">
          <cell r="B48" t="str">
            <v>B77</v>
          </cell>
          <cell r="C48">
            <v>0</v>
          </cell>
          <cell r="D48" t="str">
            <v>-</v>
          </cell>
          <cell r="E48" t="str">
            <v>Bank BCA A/C. 055.037.1111( Subang )</v>
          </cell>
          <cell r="F48">
            <v>0</v>
          </cell>
          <cell r="G48">
            <v>0</v>
          </cell>
          <cell r="H48">
            <v>0</v>
          </cell>
          <cell r="I48">
            <v>0</v>
          </cell>
          <cell r="J48">
            <v>0</v>
          </cell>
          <cell r="K48">
            <v>283530841</v>
          </cell>
          <cell r="L48">
            <v>0</v>
          </cell>
          <cell r="M48">
            <v>0</v>
          </cell>
          <cell r="N48">
            <v>0</v>
          </cell>
          <cell r="O48">
            <v>0</v>
          </cell>
          <cell r="P48">
            <v>0</v>
          </cell>
          <cell r="Q48">
            <v>0</v>
          </cell>
          <cell r="R48">
            <v>283530841</v>
          </cell>
        </row>
        <row r="49">
          <cell r="B49" t="str">
            <v>B78</v>
          </cell>
          <cell r="C49">
            <v>0</v>
          </cell>
          <cell r="D49" t="str">
            <v>-</v>
          </cell>
          <cell r="E49" t="str">
            <v>Bank MANDIRI A/C. 134.00.0428833-7( Jatibarang )</v>
          </cell>
          <cell r="F49">
            <v>0</v>
          </cell>
          <cell r="G49">
            <v>0</v>
          </cell>
          <cell r="H49">
            <v>0</v>
          </cell>
          <cell r="I49">
            <v>0</v>
          </cell>
          <cell r="J49">
            <v>0</v>
          </cell>
          <cell r="K49">
            <v>0</v>
          </cell>
          <cell r="L49">
            <v>0</v>
          </cell>
          <cell r="M49">
            <v>0</v>
          </cell>
          <cell r="N49">
            <v>0</v>
          </cell>
          <cell r="O49">
            <v>0</v>
          </cell>
          <cell r="P49">
            <v>0</v>
          </cell>
          <cell r="Q49">
            <v>0</v>
          </cell>
          <cell r="R49">
            <v>0</v>
          </cell>
        </row>
        <row r="50">
          <cell r="B50" t="str">
            <v>B79</v>
          </cell>
          <cell r="C50">
            <v>0</v>
          </cell>
          <cell r="D50" t="str">
            <v>-</v>
          </cell>
          <cell r="E50" t="str">
            <v>Bank NISP A/C 170-010-00234-4( Tasik )</v>
          </cell>
          <cell r="F50">
            <v>0</v>
          </cell>
          <cell r="G50">
            <v>0</v>
          </cell>
          <cell r="H50">
            <v>0</v>
          </cell>
          <cell r="I50">
            <v>0</v>
          </cell>
          <cell r="J50">
            <v>0</v>
          </cell>
          <cell r="K50">
            <v>1964000</v>
          </cell>
          <cell r="L50">
            <v>0</v>
          </cell>
          <cell r="M50">
            <v>0</v>
          </cell>
          <cell r="N50">
            <v>0</v>
          </cell>
          <cell r="O50">
            <v>0</v>
          </cell>
          <cell r="P50">
            <v>0</v>
          </cell>
          <cell r="Q50">
            <v>0</v>
          </cell>
          <cell r="R50">
            <v>1964000</v>
          </cell>
        </row>
        <row r="51">
          <cell r="B51" t="str">
            <v>B80</v>
          </cell>
          <cell r="C51">
            <v>0</v>
          </cell>
          <cell r="D51" t="str">
            <v>-</v>
          </cell>
          <cell r="E51" t="str">
            <v>Bank PANIN A/C. 0305.000.3426.000 ( Garut )</v>
          </cell>
          <cell r="F51">
            <v>0</v>
          </cell>
          <cell r="G51">
            <v>0</v>
          </cell>
          <cell r="H51">
            <v>0</v>
          </cell>
          <cell r="I51">
            <v>0</v>
          </cell>
          <cell r="J51">
            <v>0</v>
          </cell>
          <cell r="K51">
            <v>0</v>
          </cell>
          <cell r="L51">
            <v>0</v>
          </cell>
          <cell r="M51">
            <v>0</v>
          </cell>
          <cell r="N51">
            <v>0</v>
          </cell>
          <cell r="O51">
            <v>0</v>
          </cell>
          <cell r="P51">
            <v>0</v>
          </cell>
          <cell r="Q51">
            <v>0</v>
          </cell>
          <cell r="R51">
            <v>0</v>
          </cell>
        </row>
        <row r="52">
          <cell r="B52" t="str">
            <v>B81</v>
          </cell>
          <cell r="C52">
            <v>0</v>
          </cell>
          <cell r="D52" t="str">
            <v>-</v>
          </cell>
          <cell r="E52" t="str">
            <v>Bank BCA A/C 2030207711( Banjar )</v>
          </cell>
          <cell r="F52">
            <v>0</v>
          </cell>
          <cell r="G52">
            <v>0</v>
          </cell>
          <cell r="H52">
            <v>0</v>
          </cell>
          <cell r="I52">
            <v>0</v>
          </cell>
          <cell r="J52">
            <v>0</v>
          </cell>
          <cell r="K52">
            <v>71222640</v>
          </cell>
          <cell r="L52">
            <v>0</v>
          </cell>
          <cell r="M52">
            <v>0</v>
          </cell>
          <cell r="N52">
            <v>0</v>
          </cell>
          <cell r="O52">
            <v>0</v>
          </cell>
          <cell r="P52">
            <v>0</v>
          </cell>
          <cell r="Q52">
            <v>0</v>
          </cell>
          <cell r="R52">
            <v>71222640</v>
          </cell>
        </row>
        <row r="53">
          <cell r="B53" t="str">
            <v>B82</v>
          </cell>
          <cell r="C53">
            <v>0</v>
          </cell>
          <cell r="D53" t="str">
            <v>-</v>
          </cell>
          <cell r="E53" t="str">
            <v>Bank BCA A/C 7740302005( Sumedang )</v>
          </cell>
          <cell r="F53">
            <v>0</v>
          </cell>
          <cell r="G53">
            <v>0</v>
          </cell>
          <cell r="H53">
            <v>0</v>
          </cell>
          <cell r="I53">
            <v>0</v>
          </cell>
          <cell r="J53">
            <v>0</v>
          </cell>
          <cell r="K53">
            <v>178166448</v>
          </cell>
          <cell r="L53">
            <v>0</v>
          </cell>
          <cell r="M53">
            <v>0</v>
          </cell>
          <cell r="N53">
            <v>0</v>
          </cell>
          <cell r="O53">
            <v>0</v>
          </cell>
          <cell r="P53">
            <v>0</v>
          </cell>
          <cell r="Q53">
            <v>0</v>
          </cell>
          <cell r="R53">
            <v>178166448</v>
          </cell>
        </row>
        <row r="54">
          <cell r="B54" t="str">
            <v>B83</v>
          </cell>
          <cell r="C54">
            <v>0</v>
          </cell>
          <cell r="D54" t="str">
            <v>-</v>
          </cell>
          <cell r="E54" t="str">
            <v>Bank MANDIRI A/C 134-00-0442619-2( Majalengka )</v>
          </cell>
          <cell r="F54">
            <v>0</v>
          </cell>
          <cell r="G54">
            <v>0</v>
          </cell>
          <cell r="H54">
            <v>0</v>
          </cell>
          <cell r="I54">
            <v>0</v>
          </cell>
          <cell r="J54">
            <v>0</v>
          </cell>
          <cell r="K54">
            <v>0</v>
          </cell>
          <cell r="L54">
            <v>0</v>
          </cell>
          <cell r="M54">
            <v>0</v>
          </cell>
          <cell r="N54">
            <v>0</v>
          </cell>
          <cell r="O54">
            <v>0</v>
          </cell>
          <cell r="P54">
            <v>0</v>
          </cell>
          <cell r="Q54">
            <v>0</v>
          </cell>
          <cell r="R54">
            <v>0</v>
          </cell>
        </row>
        <row r="55">
          <cell r="B55" t="str">
            <v>B84</v>
          </cell>
          <cell r="C55">
            <v>0</v>
          </cell>
          <cell r="D55" t="str">
            <v>-</v>
          </cell>
          <cell r="E55" t="str">
            <v>Bank NISP A/C 066-010-59801-7( Bandung Barat )</v>
          </cell>
          <cell r="F55">
            <v>0</v>
          </cell>
          <cell r="G55">
            <v>0</v>
          </cell>
          <cell r="H55">
            <v>0</v>
          </cell>
          <cell r="I55">
            <v>0</v>
          </cell>
          <cell r="J55">
            <v>0</v>
          </cell>
          <cell r="K55">
            <v>1964000</v>
          </cell>
          <cell r="L55">
            <v>0</v>
          </cell>
          <cell r="M55">
            <v>0</v>
          </cell>
          <cell r="N55">
            <v>0</v>
          </cell>
          <cell r="O55">
            <v>0</v>
          </cell>
          <cell r="P55">
            <v>0</v>
          </cell>
          <cell r="Q55">
            <v>0</v>
          </cell>
          <cell r="R55">
            <v>1964000</v>
          </cell>
        </row>
        <row r="56">
          <cell r="B56" t="str">
            <v>B85</v>
          </cell>
          <cell r="C56">
            <v>0</v>
          </cell>
          <cell r="D56" t="str">
            <v>-</v>
          </cell>
          <cell r="E56" t="str">
            <v>Bank NISP A/C 066-010-59803-9( Sumedang )</v>
          </cell>
          <cell r="F56">
            <v>0</v>
          </cell>
          <cell r="G56">
            <v>0</v>
          </cell>
          <cell r="H56">
            <v>0</v>
          </cell>
          <cell r="I56">
            <v>0</v>
          </cell>
          <cell r="J56">
            <v>0</v>
          </cell>
          <cell r="K56">
            <v>1964000</v>
          </cell>
          <cell r="L56">
            <v>0</v>
          </cell>
          <cell r="M56">
            <v>0</v>
          </cell>
          <cell r="N56">
            <v>0</v>
          </cell>
          <cell r="O56">
            <v>0</v>
          </cell>
          <cell r="P56">
            <v>0</v>
          </cell>
          <cell r="Q56">
            <v>0</v>
          </cell>
          <cell r="R56">
            <v>1964000</v>
          </cell>
        </row>
        <row r="57">
          <cell r="B57" t="str">
            <v>B86</v>
          </cell>
          <cell r="C57">
            <v>0</v>
          </cell>
          <cell r="D57" t="str">
            <v>-</v>
          </cell>
          <cell r="E57" t="str">
            <v>Bank NISP A/C 066-010-59802-8( Garut )</v>
          </cell>
          <cell r="F57">
            <v>0</v>
          </cell>
          <cell r="G57">
            <v>0</v>
          </cell>
          <cell r="H57">
            <v>0</v>
          </cell>
          <cell r="I57">
            <v>0</v>
          </cell>
          <cell r="J57">
            <v>0</v>
          </cell>
          <cell r="K57">
            <v>1964000</v>
          </cell>
          <cell r="L57">
            <v>0</v>
          </cell>
          <cell r="M57">
            <v>0</v>
          </cell>
          <cell r="N57">
            <v>0</v>
          </cell>
          <cell r="O57">
            <v>0</v>
          </cell>
          <cell r="P57">
            <v>0</v>
          </cell>
          <cell r="Q57">
            <v>0</v>
          </cell>
          <cell r="R57">
            <v>1964000</v>
          </cell>
        </row>
        <row r="58">
          <cell r="B58" t="str">
            <v>B87</v>
          </cell>
          <cell r="C58">
            <v>0</v>
          </cell>
          <cell r="D58" t="str">
            <v>-</v>
          </cell>
          <cell r="E58" t="str">
            <v>Bank NISP A/C 140-010-00075-7( Sukabumi )</v>
          </cell>
          <cell r="F58">
            <v>0</v>
          </cell>
          <cell r="G58">
            <v>0</v>
          </cell>
          <cell r="H58">
            <v>0</v>
          </cell>
          <cell r="I58">
            <v>0</v>
          </cell>
          <cell r="J58">
            <v>0</v>
          </cell>
          <cell r="K58">
            <v>1964000</v>
          </cell>
          <cell r="L58">
            <v>0</v>
          </cell>
          <cell r="M58">
            <v>0</v>
          </cell>
          <cell r="N58">
            <v>0</v>
          </cell>
          <cell r="O58">
            <v>0</v>
          </cell>
          <cell r="P58">
            <v>0</v>
          </cell>
          <cell r="Q58">
            <v>0</v>
          </cell>
          <cell r="R58">
            <v>1964000</v>
          </cell>
        </row>
        <row r="59">
          <cell r="B59" t="str">
            <v>B88</v>
          </cell>
          <cell r="C59">
            <v>0</v>
          </cell>
          <cell r="D59" t="str">
            <v>-</v>
          </cell>
          <cell r="E59" t="str">
            <v>Bank NISP A/C 150-010-00134-1( Majalengka )</v>
          </cell>
          <cell r="F59">
            <v>0</v>
          </cell>
          <cell r="G59">
            <v>0</v>
          </cell>
          <cell r="H59">
            <v>0</v>
          </cell>
          <cell r="I59">
            <v>0</v>
          </cell>
          <cell r="J59">
            <v>0</v>
          </cell>
          <cell r="K59">
            <v>0</v>
          </cell>
          <cell r="L59">
            <v>0</v>
          </cell>
          <cell r="M59">
            <v>0</v>
          </cell>
          <cell r="N59">
            <v>0</v>
          </cell>
          <cell r="O59">
            <v>0</v>
          </cell>
          <cell r="P59">
            <v>0</v>
          </cell>
          <cell r="Q59">
            <v>0</v>
          </cell>
          <cell r="R59">
            <v>0</v>
          </cell>
        </row>
        <row r="60">
          <cell r="B60" t="str">
            <v>B89</v>
          </cell>
          <cell r="C60">
            <v>0</v>
          </cell>
          <cell r="D60" t="str">
            <v>-</v>
          </cell>
          <cell r="E60" t="str">
            <v>Bank NISP A/C 048-010-00094-1( Bogor 2 )</v>
          </cell>
          <cell r="F60">
            <v>0</v>
          </cell>
          <cell r="G60">
            <v>0</v>
          </cell>
          <cell r="H60">
            <v>0</v>
          </cell>
          <cell r="I60">
            <v>0</v>
          </cell>
          <cell r="J60">
            <v>0</v>
          </cell>
          <cell r="K60">
            <v>0</v>
          </cell>
          <cell r="L60">
            <v>0</v>
          </cell>
          <cell r="M60">
            <v>0</v>
          </cell>
          <cell r="N60">
            <v>0</v>
          </cell>
          <cell r="O60">
            <v>0</v>
          </cell>
          <cell r="P60">
            <v>0</v>
          </cell>
          <cell r="Q60">
            <v>0</v>
          </cell>
          <cell r="R60">
            <v>0</v>
          </cell>
        </row>
        <row r="61">
          <cell r="B61" t="str">
            <v>B90</v>
          </cell>
          <cell r="C61">
            <v>0</v>
          </cell>
          <cell r="D61" t="str">
            <v>-</v>
          </cell>
          <cell r="E61" t="str">
            <v>Bank NISP A/C 150-010-00133-0( Jatibarang )</v>
          </cell>
          <cell r="F61">
            <v>0</v>
          </cell>
          <cell r="G61">
            <v>0</v>
          </cell>
          <cell r="H61">
            <v>0</v>
          </cell>
          <cell r="I61">
            <v>0</v>
          </cell>
          <cell r="J61">
            <v>0</v>
          </cell>
          <cell r="K61">
            <v>0</v>
          </cell>
          <cell r="L61">
            <v>0</v>
          </cell>
          <cell r="M61">
            <v>0</v>
          </cell>
          <cell r="N61">
            <v>0</v>
          </cell>
          <cell r="O61">
            <v>0</v>
          </cell>
          <cell r="P61">
            <v>0</v>
          </cell>
          <cell r="Q61">
            <v>0</v>
          </cell>
          <cell r="R61">
            <v>0</v>
          </cell>
        </row>
        <row r="62">
          <cell r="B62" t="str">
            <v>B91</v>
          </cell>
          <cell r="C62">
            <v>0</v>
          </cell>
          <cell r="D62" t="str">
            <v>-</v>
          </cell>
          <cell r="E62" t="str">
            <v>Bank NISP A/C 104-010-00092-4( Region )</v>
          </cell>
          <cell r="F62">
            <v>0</v>
          </cell>
          <cell r="G62">
            <v>0</v>
          </cell>
          <cell r="H62">
            <v>0</v>
          </cell>
          <cell r="I62">
            <v>0</v>
          </cell>
          <cell r="J62">
            <v>0</v>
          </cell>
          <cell r="K62">
            <v>365432706</v>
          </cell>
          <cell r="L62">
            <v>0</v>
          </cell>
          <cell r="M62">
            <v>0</v>
          </cell>
          <cell r="N62">
            <v>0</v>
          </cell>
          <cell r="O62">
            <v>0</v>
          </cell>
          <cell r="P62">
            <v>0</v>
          </cell>
          <cell r="Q62">
            <v>0</v>
          </cell>
          <cell r="R62">
            <v>365432706</v>
          </cell>
        </row>
        <row r="63">
          <cell r="B63" t="str">
            <v>B92</v>
          </cell>
          <cell r="C63">
            <v>0</v>
          </cell>
          <cell r="D63" t="str">
            <v>-</v>
          </cell>
          <cell r="E63" t="str">
            <v>Bank NISP A/C 066-010-59804-0( Bandung Timur )</v>
          </cell>
          <cell r="F63">
            <v>0</v>
          </cell>
          <cell r="G63">
            <v>0</v>
          </cell>
          <cell r="H63">
            <v>0</v>
          </cell>
          <cell r="I63">
            <v>0</v>
          </cell>
          <cell r="J63">
            <v>0</v>
          </cell>
          <cell r="K63">
            <v>1964000</v>
          </cell>
          <cell r="L63">
            <v>0</v>
          </cell>
          <cell r="M63">
            <v>0</v>
          </cell>
          <cell r="N63">
            <v>0</v>
          </cell>
          <cell r="O63">
            <v>0</v>
          </cell>
          <cell r="P63">
            <v>0</v>
          </cell>
          <cell r="Q63">
            <v>0</v>
          </cell>
          <cell r="R63">
            <v>1964000</v>
          </cell>
        </row>
        <row r="64">
          <cell r="B64" t="str">
            <v>B93</v>
          </cell>
          <cell r="C64">
            <v>0</v>
          </cell>
          <cell r="D64" t="str">
            <v>-</v>
          </cell>
          <cell r="E64" t="str">
            <v>Bank NISP A/C 300-010-00005-5( Kerawang )</v>
          </cell>
          <cell r="F64">
            <v>0</v>
          </cell>
          <cell r="G64">
            <v>0</v>
          </cell>
          <cell r="H64">
            <v>0</v>
          </cell>
          <cell r="I64">
            <v>0</v>
          </cell>
          <cell r="J64">
            <v>0</v>
          </cell>
          <cell r="K64">
            <v>0</v>
          </cell>
          <cell r="L64">
            <v>0</v>
          </cell>
          <cell r="M64">
            <v>0</v>
          </cell>
          <cell r="N64">
            <v>0</v>
          </cell>
          <cell r="O64">
            <v>0</v>
          </cell>
          <cell r="P64">
            <v>0</v>
          </cell>
          <cell r="Q64">
            <v>0</v>
          </cell>
          <cell r="R64">
            <v>0</v>
          </cell>
        </row>
        <row r="65">
          <cell r="B65" t="str">
            <v>B94</v>
          </cell>
          <cell r="C65">
            <v>0</v>
          </cell>
          <cell r="D65" t="str">
            <v>-</v>
          </cell>
          <cell r="E65" t="str">
            <v>Bank NISP A/C 300-010-00004-4( Klari )</v>
          </cell>
          <cell r="F65">
            <v>0</v>
          </cell>
          <cell r="G65">
            <v>0</v>
          </cell>
          <cell r="H65">
            <v>0</v>
          </cell>
          <cell r="I65">
            <v>0</v>
          </cell>
          <cell r="J65">
            <v>0</v>
          </cell>
          <cell r="K65">
            <v>0</v>
          </cell>
          <cell r="L65">
            <v>0</v>
          </cell>
          <cell r="M65">
            <v>0</v>
          </cell>
          <cell r="N65">
            <v>0</v>
          </cell>
          <cell r="O65">
            <v>0</v>
          </cell>
          <cell r="P65">
            <v>0</v>
          </cell>
          <cell r="Q65">
            <v>0</v>
          </cell>
          <cell r="R65">
            <v>0</v>
          </cell>
        </row>
        <row r="66">
          <cell r="B66" t="str">
            <v>B95</v>
          </cell>
          <cell r="C66">
            <v>0</v>
          </cell>
          <cell r="D66" t="str">
            <v>-</v>
          </cell>
          <cell r="E66" t="str">
            <v>BANK BCA Promosi 379.399.999.9</v>
          </cell>
          <cell r="F66">
            <v>0</v>
          </cell>
          <cell r="G66">
            <v>0</v>
          </cell>
          <cell r="H66">
            <v>0</v>
          </cell>
          <cell r="I66">
            <v>0</v>
          </cell>
          <cell r="J66">
            <v>0</v>
          </cell>
          <cell r="K66">
            <v>145309429</v>
          </cell>
          <cell r="L66">
            <v>0</v>
          </cell>
          <cell r="M66">
            <v>0</v>
          </cell>
          <cell r="N66">
            <v>0</v>
          </cell>
          <cell r="O66">
            <v>0</v>
          </cell>
          <cell r="P66">
            <v>0</v>
          </cell>
          <cell r="Q66">
            <v>0</v>
          </cell>
          <cell r="R66">
            <v>145309429</v>
          </cell>
        </row>
        <row r="67">
          <cell r="B67" t="str">
            <v>B96</v>
          </cell>
          <cell r="C67">
            <v>0</v>
          </cell>
          <cell r="D67" t="str">
            <v>-</v>
          </cell>
          <cell r="E67" t="str">
            <v>Bank NISP A/C 066-010-59805-1</v>
          </cell>
          <cell r="F67">
            <v>0</v>
          </cell>
          <cell r="G67">
            <v>0</v>
          </cell>
          <cell r="H67">
            <v>0</v>
          </cell>
          <cell r="I67">
            <v>0</v>
          </cell>
          <cell r="J67">
            <v>0</v>
          </cell>
          <cell r="K67">
            <v>1964000</v>
          </cell>
          <cell r="L67">
            <v>0</v>
          </cell>
          <cell r="M67">
            <v>0</v>
          </cell>
          <cell r="N67">
            <v>0</v>
          </cell>
          <cell r="O67">
            <v>0</v>
          </cell>
          <cell r="P67">
            <v>0</v>
          </cell>
          <cell r="Q67">
            <v>0</v>
          </cell>
          <cell r="R67">
            <v>1964000</v>
          </cell>
        </row>
        <row r="68">
          <cell r="B68" t="str">
            <v>B97</v>
          </cell>
          <cell r="C68">
            <v>0</v>
          </cell>
          <cell r="D68" t="str">
            <v>-</v>
          </cell>
          <cell r="E68" t="str">
            <v xml:space="preserve">Bank PA </v>
          </cell>
          <cell r="F68">
            <v>0</v>
          </cell>
          <cell r="G68">
            <v>0</v>
          </cell>
          <cell r="H68">
            <v>0</v>
          </cell>
          <cell r="I68">
            <v>0</v>
          </cell>
          <cell r="J68">
            <v>0</v>
          </cell>
          <cell r="K68">
            <v>0</v>
          </cell>
          <cell r="L68">
            <v>0</v>
          </cell>
          <cell r="M68">
            <v>0</v>
          </cell>
          <cell r="N68">
            <v>0</v>
          </cell>
          <cell r="O68">
            <v>0</v>
          </cell>
          <cell r="P68">
            <v>0</v>
          </cell>
          <cell r="Q68">
            <v>0</v>
          </cell>
          <cell r="R68">
            <v>0</v>
          </cell>
        </row>
        <row r="69">
          <cell r="B69" t="str">
            <v>B98</v>
          </cell>
          <cell r="C69">
            <v>0</v>
          </cell>
          <cell r="D69" t="str">
            <v>-</v>
          </cell>
          <cell r="E69" t="str">
            <v>Bank  NISP Cianjur</v>
          </cell>
          <cell r="F69">
            <v>0</v>
          </cell>
          <cell r="G69">
            <v>0</v>
          </cell>
          <cell r="H69">
            <v>0</v>
          </cell>
          <cell r="I69">
            <v>0</v>
          </cell>
          <cell r="J69">
            <v>0</v>
          </cell>
          <cell r="K69">
            <v>2214000</v>
          </cell>
          <cell r="L69">
            <v>0</v>
          </cell>
          <cell r="M69">
            <v>0</v>
          </cell>
          <cell r="N69">
            <v>0</v>
          </cell>
          <cell r="O69">
            <v>0</v>
          </cell>
          <cell r="P69">
            <v>0</v>
          </cell>
          <cell r="Q69">
            <v>0</v>
          </cell>
          <cell r="R69">
            <v>2214000</v>
          </cell>
        </row>
        <row r="70">
          <cell r="B70" t="str">
            <v>B99</v>
          </cell>
          <cell r="C70">
            <v>0</v>
          </cell>
          <cell r="D70">
            <v>0</v>
          </cell>
          <cell r="E70" t="str">
            <v xml:space="preserve">Bank Danamon 68361468 Bandung </v>
          </cell>
          <cell r="F70">
            <v>0</v>
          </cell>
          <cell r="G70">
            <v>0</v>
          </cell>
          <cell r="H70">
            <v>0</v>
          </cell>
          <cell r="I70">
            <v>0</v>
          </cell>
          <cell r="J70">
            <v>0</v>
          </cell>
          <cell r="K70">
            <v>4599273693</v>
          </cell>
          <cell r="L70">
            <v>0</v>
          </cell>
          <cell r="M70">
            <v>0</v>
          </cell>
          <cell r="N70">
            <v>0</v>
          </cell>
          <cell r="O70">
            <v>0</v>
          </cell>
          <cell r="P70">
            <v>0</v>
          </cell>
          <cell r="Q70">
            <v>0</v>
          </cell>
          <cell r="R70">
            <v>4599273693</v>
          </cell>
        </row>
        <row r="71">
          <cell r="B71" t="str">
            <v>B100</v>
          </cell>
          <cell r="C71">
            <v>0</v>
          </cell>
          <cell r="D71">
            <v>0</v>
          </cell>
          <cell r="E71" t="str">
            <v xml:space="preserve">Bank Danamon 68709088 Mengger </v>
          </cell>
          <cell r="F71">
            <v>0</v>
          </cell>
          <cell r="G71">
            <v>0</v>
          </cell>
          <cell r="H71">
            <v>0</v>
          </cell>
          <cell r="I71">
            <v>0</v>
          </cell>
          <cell r="J71">
            <v>0</v>
          </cell>
          <cell r="K71">
            <v>1000169</v>
          </cell>
          <cell r="L71">
            <v>0</v>
          </cell>
          <cell r="M71">
            <v>0</v>
          </cell>
          <cell r="N71">
            <v>0</v>
          </cell>
          <cell r="O71">
            <v>0</v>
          </cell>
          <cell r="P71">
            <v>0</v>
          </cell>
          <cell r="Q71">
            <v>0</v>
          </cell>
          <cell r="R71">
            <v>1000169</v>
          </cell>
        </row>
        <row r="72">
          <cell r="B72" t="str">
            <v>B101</v>
          </cell>
          <cell r="C72">
            <v>0</v>
          </cell>
          <cell r="D72">
            <v>0</v>
          </cell>
          <cell r="E72" t="str">
            <v xml:space="preserve">Bank Danamon 68712884 MM  </v>
          </cell>
          <cell r="F72">
            <v>0</v>
          </cell>
          <cell r="G72">
            <v>0</v>
          </cell>
          <cell r="H72">
            <v>0</v>
          </cell>
          <cell r="I72">
            <v>0</v>
          </cell>
          <cell r="J72">
            <v>0</v>
          </cell>
          <cell r="K72">
            <v>1000169</v>
          </cell>
          <cell r="L72">
            <v>0</v>
          </cell>
          <cell r="M72">
            <v>0</v>
          </cell>
          <cell r="N72">
            <v>0</v>
          </cell>
          <cell r="O72">
            <v>0</v>
          </cell>
          <cell r="P72">
            <v>0</v>
          </cell>
          <cell r="Q72">
            <v>0</v>
          </cell>
          <cell r="R72">
            <v>1000169</v>
          </cell>
        </row>
        <row r="73">
          <cell r="B73" t="str">
            <v>B102</v>
          </cell>
          <cell r="C73">
            <v>0</v>
          </cell>
          <cell r="D73">
            <v>0</v>
          </cell>
          <cell r="E73" t="str">
            <v xml:space="preserve">Bank Danamon 68362748 Padalarang </v>
          </cell>
          <cell r="F73">
            <v>0</v>
          </cell>
          <cell r="G73">
            <v>0</v>
          </cell>
          <cell r="H73">
            <v>0</v>
          </cell>
          <cell r="I73">
            <v>0</v>
          </cell>
          <cell r="J73">
            <v>0</v>
          </cell>
          <cell r="K73">
            <v>1000169</v>
          </cell>
          <cell r="L73">
            <v>0</v>
          </cell>
          <cell r="M73">
            <v>0</v>
          </cell>
          <cell r="N73">
            <v>0</v>
          </cell>
          <cell r="O73">
            <v>0</v>
          </cell>
          <cell r="P73">
            <v>0</v>
          </cell>
          <cell r="Q73">
            <v>0</v>
          </cell>
          <cell r="R73">
            <v>1000169</v>
          </cell>
        </row>
        <row r="74">
          <cell r="B74" t="str">
            <v>B103</v>
          </cell>
          <cell r="C74">
            <v>0</v>
          </cell>
          <cell r="D74">
            <v>0</v>
          </cell>
          <cell r="E74" t="str">
            <v xml:space="preserve">Bank Danamon 68362953 Gede Bage </v>
          </cell>
          <cell r="F74">
            <v>0</v>
          </cell>
          <cell r="G74">
            <v>0</v>
          </cell>
          <cell r="H74">
            <v>0</v>
          </cell>
          <cell r="I74">
            <v>0</v>
          </cell>
          <cell r="J74">
            <v>0</v>
          </cell>
          <cell r="K74">
            <v>1000170</v>
          </cell>
          <cell r="L74">
            <v>0</v>
          </cell>
          <cell r="M74">
            <v>0</v>
          </cell>
          <cell r="N74">
            <v>0</v>
          </cell>
          <cell r="O74">
            <v>0</v>
          </cell>
          <cell r="P74">
            <v>0</v>
          </cell>
          <cell r="Q74">
            <v>0</v>
          </cell>
          <cell r="R74">
            <v>1000170</v>
          </cell>
        </row>
        <row r="75">
          <cell r="B75" t="str">
            <v>B104</v>
          </cell>
          <cell r="C75">
            <v>0</v>
          </cell>
          <cell r="D75">
            <v>0</v>
          </cell>
          <cell r="E75" t="str">
            <v xml:space="preserve">Bank Danamon 68363092 Sumedang </v>
          </cell>
          <cell r="F75">
            <v>0</v>
          </cell>
          <cell r="G75">
            <v>0</v>
          </cell>
          <cell r="H75">
            <v>0</v>
          </cell>
          <cell r="I75">
            <v>0</v>
          </cell>
          <cell r="J75">
            <v>0</v>
          </cell>
          <cell r="K75">
            <v>1000169</v>
          </cell>
          <cell r="L75">
            <v>0</v>
          </cell>
          <cell r="M75">
            <v>0</v>
          </cell>
          <cell r="N75">
            <v>0</v>
          </cell>
          <cell r="O75">
            <v>0</v>
          </cell>
          <cell r="P75">
            <v>0</v>
          </cell>
          <cell r="Q75">
            <v>0</v>
          </cell>
          <cell r="R75">
            <v>1000169</v>
          </cell>
        </row>
        <row r="76">
          <cell r="B76" t="str">
            <v>B105</v>
          </cell>
          <cell r="C76">
            <v>0</v>
          </cell>
          <cell r="D76">
            <v>0</v>
          </cell>
          <cell r="E76" t="str">
            <v xml:space="preserve">Bank Danamon 68363175 Tasikmalaya </v>
          </cell>
          <cell r="F76">
            <v>0</v>
          </cell>
          <cell r="G76">
            <v>0</v>
          </cell>
          <cell r="H76">
            <v>0</v>
          </cell>
          <cell r="I76">
            <v>0</v>
          </cell>
          <cell r="J76">
            <v>0</v>
          </cell>
          <cell r="K76">
            <v>1000168</v>
          </cell>
          <cell r="L76">
            <v>0</v>
          </cell>
          <cell r="M76">
            <v>0</v>
          </cell>
          <cell r="N76">
            <v>0</v>
          </cell>
          <cell r="O76">
            <v>0</v>
          </cell>
          <cell r="P76">
            <v>0</v>
          </cell>
          <cell r="Q76">
            <v>0</v>
          </cell>
          <cell r="R76">
            <v>1000168</v>
          </cell>
        </row>
        <row r="77">
          <cell r="B77" t="str">
            <v>B106</v>
          </cell>
          <cell r="C77">
            <v>0</v>
          </cell>
          <cell r="D77">
            <v>0</v>
          </cell>
          <cell r="E77" t="str">
            <v xml:space="preserve">Bank Danamon 68363266 Garut </v>
          </cell>
          <cell r="F77">
            <v>0</v>
          </cell>
          <cell r="G77">
            <v>0</v>
          </cell>
          <cell r="H77">
            <v>0</v>
          </cell>
          <cell r="I77">
            <v>0</v>
          </cell>
          <cell r="J77">
            <v>0</v>
          </cell>
          <cell r="K77">
            <v>1000169</v>
          </cell>
          <cell r="L77">
            <v>0</v>
          </cell>
          <cell r="M77">
            <v>0</v>
          </cell>
          <cell r="N77">
            <v>0</v>
          </cell>
          <cell r="O77">
            <v>0</v>
          </cell>
          <cell r="P77">
            <v>0</v>
          </cell>
          <cell r="Q77">
            <v>0</v>
          </cell>
          <cell r="R77">
            <v>1000169</v>
          </cell>
        </row>
        <row r="78">
          <cell r="B78" t="str">
            <v>B107</v>
          </cell>
          <cell r="C78">
            <v>0</v>
          </cell>
          <cell r="D78" t="str">
            <v>-</v>
          </cell>
          <cell r="E78" t="str">
            <v>Bank BCA A/C. 066.300.525.9  ( MM )</v>
          </cell>
          <cell r="F78">
            <v>0</v>
          </cell>
          <cell r="G78">
            <v>0</v>
          </cell>
          <cell r="H78">
            <v>0</v>
          </cell>
          <cell r="I78">
            <v>0</v>
          </cell>
          <cell r="J78">
            <v>0</v>
          </cell>
          <cell r="K78">
            <v>0</v>
          </cell>
          <cell r="L78">
            <v>0</v>
          </cell>
          <cell r="M78">
            <v>0</v>
          </cell>
          <cell r="N78">
            <v>0</v>
          </cell>
          <cell r="O78">
            <v>0</v>
          </cell>
          <cell r="P78">
            <v>0</v>
          </cell>
          <cell r="Q78">
            <v>0</v>
          </cell>
          <cell r="R78">
            <v>0</v>
          </cell>
        </row>
        <row r="79">
          <cell r="B79" t="str">
            <v>B108</v>
          </cell>
          <cell r="C79">
            <v>0</v>
          </cell>
          <cell r="D79" t="str">
            <v>-</v>
          </cell>
          <cell r="E79" t="str">
            <v>Bank Niaga  A/C  085-01-00241-00-8  (SERANG)</v>
          </cell>
          <cell r="F79">
            <v>0</v>
          </cell>
          <cell r="G79">
            <v>0</v>
          </cell>
          <cell r="H79">
            <v>0</v>
          </cell>
          <cell r="I79">
            <v>0</v>
          </cell>
          <cell r="J79">
            <v>0</v>
          </cell>
          <cell r="K79">
            <v>0</v>
          </cell>
          <cell r="L79">
            <v>4523654</v>
          </cell>
          <cell r="M79">
            <v>0</v>
          </cell>
          <cell r="N79">
            <v>0</v>
          </cell>
          <cell r="O79">
            <v>0</v>
          </cell>
          <cell r="P79">
            <v>0</v>
          </cell>
          <cell r="Q79">
            <v>0</v>
          </cell>
          <cell r="R79">
            <v>4523654</v>
          </cell>
        </row>
        <row r="80">
          <cell r="B80" t="str">
            <v>B109</v>
          </cell>
          <cell r="C80">
            <v>0</v>
          </cell>
          <cell r="D80" t="str">
            <v>-</v>
          </cell>
          <cell r="E80" t="str">
            <v>Bank  BCA   A/C  066.302.263.3  (REGION)</v>
          </cell>
          <cell r="F80">
            <v>0</v>
          </cell>
          <cell r="G80">
            <v>0</v>
          </cell>
          <cell r="H80">
            <v>0</v>
          </cell>
          <cell r="I80">
            <v>0</v>
          </cell>
          <cell r="J80">
            <v>0</v>
          </cell>
          <cell r="K80">
            <v>0</v>
          </cell>
          <cell r="L80">
            <v>146376204.6099999</v>
          </cell>
          <cell r="M80">
            <v>0</v>
          </cell>
          <cell r="N80">
            <v>0</v>
          </cell>
          <cell r="O80">
            <v>0</v>
          </cell>
          <cell r="P80">
            <v>0</v>
          </cell>
          <cell r="Q80">
            <v>0</v>
          </cell>
          <cell r="R80">
            <v>146376204.6099999</v>
          </cell>
        </row>
        <row r="81">
          <cell r="B81" t="str">
            <v>B110</v>
          </cell>
          <cell r="C81">
            <v>0</v>
          </cell>
          <cell r="D81" t="str">
            <v>-</v>
          </cell>
          <cell r="E81" t="str">
            <v>Bank  BCA   A/C  066.302.283.8  (L. ABANG)</v>
          </cell>
          <cell r="F81">
            <v>0</v>
          </cell>
          <cell r="G81">
            <v>0</v>
          </cell>
          <cell r="H81">
            <v>0</v>
          </cell>
          <cell r="I81">
            <v>0</v>
          </cell>
          <cell r="J81">
            <v>0</v>
          </cell>
          <cell r="K81">
            <v>0</v>
          </cell>
          <cell r="L81">
            <v>41446731</v>
          </cell>
          <cell r="M81">
            <v>0</v>
          </cell>
          <cell r="N81">
            <v>0</v>
          </cell>
          <cell r="O81">
            <v>0</v>
          </cell>
          <cell r="P81">
            <v>0</v>
          </cell>
          <cell r="Q81">
            <v>0</v>
          </cell>
          <cell r="R81">
            <v>41446731</v>
          </cell>
        </row>
        <row r="82">
          <cell r="B82" t="str">
            <v>B111</v>
          </cell>
          <cell r="C82">
            <v>0</v>
          </cell>
          <cell r="D82" t="str">
            <v>-</v>
          </cell>
          <cell r="E82" t="str">
            <v>Bank  NISP  A/C 104.010.00062.8  (L. ABANG)</v>
          </cell>
          <cell r="F82">
            <v>0</v>
          </cell>
          <cell r="G82">
            <v>0</v>
          </cell>
          <cell r="H82">
            <v>0</v>
          </cell>
          <cell r="I82">
            <v>0</v>
          </cell>
          <cell r="J82">
            <v>0</v>
          </cell>
          <cell r="K82">
            <v>0</v>
          </cell>
          <cell r="L82">
            <v>1969741</v>
          </cell>
          <cell r="M82">
            <v>0</v>
          </cell>
          <cell r="N82">
            <v>0</v>
          </cell>
          <cell r="O82">
            <v>0</v>
          </cell>
          <cell r="P82">
            <v>0</v>
          </cell>
          <cell r="Q82">
            <v>0</v>
          </cell>
          <cell r="R82">
            <v>1969741</v>
          </cell>
        </row>
        <row r="83">
          <cell r="B83" t="str">
            <v>B112</v>
          </cell>
          <cell r="C83">
            <v>0</v>
          </cell>
          <cell r="D83" t="str">
            <v>-</v>
          </cell>
          <cell r="E83" t="str">
            <v>Bank  NISP  A/C 104.010.00064.0  (TANGERANG)</v>
          </cell>
          <cell r="F83">
            <v>0</v>
          </cell>
          <cell r="G83">
            <v>0</v>
          </cell>
          <cell r="H83">
            <v>0</v>
          </cell>
          <cell r="I83">
            <v>0</v>
          </cell>
          <cell r="J83">
            <v>0</v>
          </cell>
          <cell r="K83">
            <v>0</v>
          </cell>
          <cell r="L83">
            <v>0</v>
          </cell>
          <cell r="M83">
            <v>0</v>
          </cell>
          <cell r="N83">
            <v>0</v>
          </cell>
          <cell r="O83">
            <v>0</v>
          </cell>
          <cell r="P83">
            <v>0</v>
          </cell>
          <cell r="Q83">
            <v>0</v>
          </cell>
          <cell r="R83">
            <v>0</v>
          </cell>
        </row>
        <row r="84">
          <cell r="B84" t="str">
            <v>B113</v>
          </cell>
          <cell r="C84">
            <v>0</v>
          </cell>
          <cell r="D84" t="str">
            <v>-</v>
          </cell>
          <cell r="E84" t="str">
            <v>Bank  NISP  A/C 104.010.00060.6  REGION)</v>
          </cell>
          <cell r="F84">
            <v>0</v>
          </cell>
          <cell r="G84">
            <v>0</v>
          </cell>
          <cell r="H84">
            <v>0</v>
          </cell>
          <cell r="I84">
            <v>0</v>
          </cell>
          <cell r="J84">
            <v>0</v>
          </cell>
          <cell r="K84">
            <v>0</v>
          </cell>
          <cell r="L84">
            <v>110162376</v>
          </cell>
          <cell r="M84">
            <v>0</v>
          </cell>
          <cell r="N84">
            <v>0</v>
          </cell>
          <cell r="O84">
            <v>0</v>
          </cell>
          <cell r="P84">
            <v>0</v>
          </cell>
          <cell r="Q84">
            <v>0</v>
          </cell>
          <cell r="R84">
            <v>110162376</v>
          </cell>
        </row>
        <row r="85">
          <cell r="B85" t="str">
            <v>B114</v>
          </cell>
          <cell r="C85">
            <v>0</v>
          </cell>
          <cell r="D85" t="str">
            <v>-</v>
          </cell>
          <cell r="E85" t="str">
            <v>Bank  NISP  A/C 104.010.00073.1  ( AREA 1 )</v>
          </cell>
          <cell r="F85">
            <v>0</v>
          </cell>
          <cell r="G85">
            <v>0</v>
          </cell>
          <cell r="H85">
            <v>0</v>
          </cell>
          <cell r="I85">
            <v>0</v>
          </cell>
          <cell r="J85">
            <v>0</v>
          </cell>
          <cell r="K85">
            <v>0</v>
          </cell>
          <cell r="L85">
            <v>1970000</v>
          </cell>
          <cell r="M85">
            <v>0</v>
          </cell>
          <cell r="N85">
            <v>0</v>
          </cell>
          <cell r="O85">
            <v>0</v>
          </cell>
          <cell r="P85">
            <v>0</v>
          </cell>
          <cell r="Q85">
            <v>0</v>
          </cell>
          <cell r="R85">
            <v>1970000</v>
          </cell>
        </row>
        <row r="86">
          <cell r="B86" t="str">
            <v>B115</v>
          </cell>
          <cell r="C86">
            <v>0</v>
          </cell>
          <cell r="D86" t="str">
            <v>-</v>
          </cell>
          <cell r="E86" t="str">
            <v>Bank NISP 104.010.00091-3 L.AGG</v>
          </cell>
          <cell r="F86">
            <v>0</v>
          </cell>
          <cell r="G86">
            <v>0</v>
          </cell>
          <cell r="H86">
            <v>0</v>
          </cell>
          <cell r="I86">
            <v>0</v>
          </cell>
          <cell r="J86">
            <v>0</v>
          </cell>
          <cell r="K86">
            <v>0</v>
          </cell>
          <cell r="L86">
            <v>0</v>
          </cell>
          <cell r="M86">
            <v>0</v>
          </cell>
          <cell r="N86">
            <v>0</v>
          </cell>
          <cell r="O86">
            <v>0</v>
          </cell>
          <cell r="P86">
            <v>0</v>
          </cell>
          <cell r="Q86">
            <v>0</v>
          </cell>
          <cell r="R86">
            <v>0</v>
          </cell>
        </row>
        <row r="87">
          <cell r="B87" t="str">
            <v>B116</v>
          </cell>
          <cell r="C87">
            <v>0</v>
          </cell>
          <cell r="D87" t="str">
            <v>-</v>
          </cell>
          <cell r="E87" t="str">
            <v>Bank 'BCA 066.305.222.2 CP</v>
          </cell>
          <cell r="F87">
            <v>0</v>
          </cell>
          <cell r="G87">
            <v>0</v>
          </cell>
          <cell r="H87">
            <v>0</v>
          </cell>
          <cell r="I87">
            <v>0</v>
          </cell>
          <cell r="J87">
            <v>0</v>
          </cell>
          <cell r="K87">
            <v>0</v>
          </cell>
          <cell r="L87">
            <v>969450</v>
          </cell>
          <cell r="M87">
            <v>0</v>
          </cell>
          <cell r="N87">
            <v>0</v>
          </cell>
          <cell r="O87">
            <v>0</v>
          </cell>
          <cell r="P87">
            <v>0</v>
          </cell>
          <cell r="Q87">
            <v>0</v>
          </cell>
          <cell r="R87">
            <v>969450</v>
          </cell>
        </row>
        <row r="88">
          <cell r="B88" t="str">
            <v>B117</v>
          </cell>
          <cell r="C88">
            <v>0</v>
          </cell>
          <cell r="D88" t="str">
            <v>-</v>
          </cell>
          <cell r="E88" t="str">
            <v>Bank NISP 048.010.00054.3 BOGOR 1</v>
          </cell>
          <cell r="F88">
            <v>0</v>
          </cell>
          <cell r="G88">
            <v>0</v>
          </cell>
          <cell r="H88">
            <v>0</v>
          </cell>
          <cell r="I88">
            <v>0</v>
          </cell>
          <cell r="J88">
            <v>0</v>
          </cell>
          <cell r="K88">
            <v>0</v>
          </cell>
          <cell r="L88">
            <v>1275000</v>
          </cell>
          <cell r="M88">
            <v>0</v>
          </cell>
          <cell r="N88">
            <v>0</v>
          </cell>
          <cell r="O88">
            <v>0</v>
          </cell>
          <cell r="P88">
            <v>0</v>
          </cell>
          <cell r="Q88">
            <v>0</v>
          </cell>
          <cell r="R88">
            <v>1275000</v>
          </cell>
        </row>
        <row r="89">
          <cell r="B89" t="str">
            <v>B118</v>
          </cell>
          <cell r="C89">
            <v>0</v>
          </cell>
          <cell r="D89" t="str">
            <v>-</v>
          </cell>
          <cell r="E89" t="str">
            <v>Bank NISP 048.010.00094.1 BOGOR 2</v>
          </cell>
          <cell r="F89">
            <v>0</v>
          </cell>
          <cell r="G89">
            <v>0</v>
          </cell>
          <cell r="H89">
            <v>0</v>
          </cell>
          <cell r="I89">
            <v>0</v>
          </cell>
          <cell r="J89">
            <v>0</v>
          </cell>
          <cell r="K89">
            <v>0</v>
          </cell>
          <cell r="L89">
            <v>2000000</v>
          </cell>
          <cell r="M89">
            <v>0</v>
          </cell>
          <cell r="N89">
            <v>0</v>
          </cell>
          <cell r="O89">
            <v>0</v>
          </cell>
          <cell r="P89">
            <v>0</v>
          </cell>
          <cell r="Q89">
            <v>0</v>
          </cell>
          <cell r="R89">
            <v>2000000</v>
          </cell>
        </row>
        <row r="90">
          <cell r="B90" t="str">
            <v>B119</v>
          </cell>
          <cell r="C90">
            <v>0</v>
          </cell>
          <cell r="D90" t="str">
            <v>-</v>
          </cell>
          <cell r="E90" t="str">
            <v>Bank NISP 300.010.00005.5 KARAWANG</v>
          </cell>
          <cell r="F90">
            <v>0</v>
          </cell>
          <cell r="G90">
            <v>0</v>
          </cell>
          <cell r="H90">
            <v>0</v>
          </cell>
          <cell r="I90">
            <v>0</v>
          </cell>
          <cell r="J90">
            <v>0</v>
          </cell>
          <cell r="K90">
            <v>0</v>
          </cell>
          <cell r="L90">
            <v>2000000</v>
          </cell>
          <cell r="M90">
            <v>0</v>
          </cell>
          <cell r="N90">
            <v>0</v>
          </cell>
          <cell r="O90">
            <v>0</v>
          </cell>
          <cell r="P90">
            <v>0</v>
          </cell>
          <cell r="Q90">
            <v>0</v>
          </cell>
          <cell r="R90">
            <v>2000000</v>
          </cell>
        </row>
        <row r="91">
          <cell r="B91" t="str">
            <v>B120</v>
          </cell>
          <cell r="C91">
            <v>0</v>
          </cell>
          <cell r="D91" t="str">
            <v>-</v>
          </cell>
          <cell r="E91" t="str">
            <v>Bank NISP 300.010.00004.4 KLARI</v>
          </cell>
          <cell r="F91">
            <v>0</v>
          </cell>
          <cell r="G91">
            <v>0</v>
          </cell>
          <cell r="H91">
            <v>0</v>
          </cell>
          <cell r="I91">
            <v>0</v>
          </cell>
          <cell r="J91">
            <v>0</v>
          </cell>
          <cell r="K91">
            <v>0</v>
          </cell>
          <cell r="L91">
            <v>2000000</v>
          </cell>
          <cell r="M91">
            <v>0</v>
          </cell>
          <cell r="N91">
            <v>0</v>
          </cell>
          <cell r="O91">
            <v>0</v>
          </cell>
          <cell r="P91">
            <v>0</v>
          </cell>
          <cell r="Q91">
            <v>0</v>
          </cell>
          <cell r="R91">
            <v>2000000</v>
          </cell>
        </row>
        <row r="92">
          <cell r="B92" t="str">
            <v>B121</v>
          </cell>
          <cell r="C92">
            <v>0</v>
          </cell>
          <cell r="D92" t="str">
            <v>-</v>
          </cell>
          <cell r="E92" t="str">
            <v>Bank BCA 109.301.0969 -KLARI</v>
          </cell>
          <cell r="F92">
            <v>0</v>
          </cell>
          <cell r="G92">
            <v>0</v>
          </cell>
          <cell r="H92">
            <v>0</v>
          </cell>
          <cell r="I92">
            <v>0</v>
          </cell>
          <cell r="J92">
            <v>0</v>
          </cell>
          <cell r="K92">
            <v>0</v>
          </cell>
          <cell r="L92">
            <v>7996184</v>
          </cell>
          <cell r="M92">
            <v>0</v>
          </cell>
          <cell r="N92">
            <v>0</v>
          </cell>
          <cell r="O92">
            <v>0</v>
          </cell>
          <cell r="P92">
            <v>0</v>
          </cell>
          <cell r="Q92">
            <v>0</v>
          </cell>
          <cell r="R92">
            <v>7996184</v>
          </cell>
        </row>
        <row r="93">
          <cell r="B93" t="str">
            <v>B122</v>
          </cell>
          <cell r="C93">
            <v>0</v>
          </cell>
          <cell r="D93" t="str">
            <v>-</v>
          </cell>
          <cell r="E93" t="str">
            <v>Bank BCA 378.310.218.4 -CIKAMPEK</v>
          </cell>
          <cell r="F93">
            <v>0</v>
          </cell>
          <cell r="G93">
            <v>0</v>
          </cell>
          <cell r="H93">
            <v>0</v>
          </cell>
          <cell r="I93">
            <v>0</v>
          </cell>
          <cell r="J93">
            <v>0</v>
          </cell>
          <cell r="K93">
            <v>0</v>
          </cell>
          <cell r="L93">
            <v>346539368</v>
          </cell>
          <cell r="M93">
            <v>0</v>
          </cell>
          <cell r="N93">
            <v>0</v>
          </cell>
          <cell r="O93">
            <v>0</v>
          </cell>
          <cell r="P93">
            <v>0</v>
          </cell>
          <cell r="Q93">
            <v>0</v>
          </cell>
          <cell r="R93">
            <v>346539368</v>
          </cell>
        </row>
        <row r="94">
          <cell r="B94" t="str">
            <v>B123</v>
          </cell>
          <cell r="C94">
            <v>0</v>
          </cell>
          <cell r="D94" t="str">
            <v>-</v>
          </cell>
          <cell r="E94" t="str">
            <v>Bank DANAMON:IDR:68364488 Region</v>
          </cell>
          <cell r="F94">
            <v>0</v>
          </cell>
          <cell r="G94">
            <v>0</v>
          </cell>
          <cell r="H94">
            <v>0</v>
          </cell>
          <cell r="I94">
            <v>0</v>
          </cell>
          <cell r="J94">
            <v>0</v>
          </cell>
          <cell r="K94">
            <v>0</v>
          </cell>
          <cell r="L94">
            <v>2447788489.8000011</v>
          </cell>
          <cell r="M94">
            <v>0</v>
          </cell>
          <cell r="N94">
            <v>0</v>
          </cell>
          <cell r="O94">
            <v>0</v>
          </cell>
          <cell r="P94">
            <v>0</v>
          </cell>
          <cell r="Q94">
            <v>0</v>
          </cell>
          <cell r="R94">
            <v>2447788489.8000011</v>
          </cell>
        </row>
        <row r="95">
          <cell r="B95" t="str">
            <v>B124</v>
          </cell>
          <cell r="C95">
            <v>0</v>
          </cell>
          <cell r="D95" t="str">
            <v>-</v>
          </cell>
          <cell r="E95" t="str">
            <v>Bank DANAMON:IDR:68715788 Cikarang</v>
          </cell>
          <cell r="F95">
            <v>0</v>
          </cell>
          <cell r="G95">
            <v>0</v>
          </cell>
          <cell r="H95">
            <v>0</v>
          </cell>
          <cell r="I95">
            <v>0</v>
          </cell>
          <cell r="J95">
            <v>0</v>
          </cell>
          <cell r="K95">
            <v>0</v>
          </cell>
          <cell r="L95">
            <v>15878000</v>
          </cell>
          <cell r="M95">
            <v>0</v>
          </cell>
          <cell r="N95">
            <v>0</v>
          </cell>
          <cell r="O95">
            <v>0</v>
          </cell>
          <cell r="P95">
            <v>0</v>
          </cell>
          <cell r="Q95">
            <v>0</v>
          </cell>
          <cell r="R95">
            <v>15878000</v>
          </cell>
        </row>
        <row r="96">
          <cell r="B96" t="str">
            <v>B125</v>
          </cell>
          <cell r="C96">
            <v>0</v>
          </cell>
          <cell r="D96" t="str">
            <v>-</v>
          </cell>
          <cell r="E96" t="str">
            <v>BankDANAMON 364.173 CKP</v>
          </cell>
          <cell r="F96">
            <v>0</v>
          </cell>
          <cell r="G96">
            <v>0</v>
          </cell>
          <cell r="H96">
            <v>0</v>
          </cell>
          <cell r="I96">
            <v>0</v>
          </cell>
          <cell r="J96">
            <v>0</v>
          </cell>
          <cell r="K96">
            <v>0</v>
          </cell>
          <cell r="L96">
            <v>919320</v>
          </cell>
          <cell r="M96">
            <v>0</v>
          </cell>
          <cell r="N96">
            <v>0</v>
          </cell>
          <cell r="O96">
            <v>0</v>
          </cell>
          <cell r="P96">
            <v>0</v>
          </cell>
          <cell r="Q96">
            <v>0</v>
          </cell>
          <cell r="R96">
            <v>919320</v>
          </cell>
        </row>
        <row r="97">
          <cell r="B97" t="str">
            <v>B126</v>
          </cell>
          <cell r="C97">
            <v>0</v>
          </cell>
          <cell r="D97" t="str">
            <v>-</v>
          </cell>
          <cell r="E97" t="str">
            <v>Bank DANAMON:IDR:68715788 Bogor 1</v>
          </cell>
          <cell r="F97">
            <v>0</v>
          </cell>
          <cell r="G97">
            <v>0</v>
          </cell>
          <cell r="H97">
            <v>0</v>
          </cell>
          <cell r="I97">
            <v>0</v>
          </cell>
          <cell r="J97">
            <v>0</v>
          </cell>
          <cell r="K97">
            <v>0</v>
          </cell>
          <cell r="L97">
            <v>382148600</v>
          </cell>
          <cell r="M97">
            <v>0</v>
          </cell>
          <cell r="N97">
            <v>0</v>
          </cell>
          <cell r="O97">
            <v>0</v>
          </cell>
          <cell r="P97">
            <v>0</v>
          </cell>
          <cell r="Q97">
            <v>0</v>
          </cell>
          <cell r="R97">
            <v>382148600</v>
          </cell>
        </row>
        <row r="98">
          <cell r="B98" t="str">
            <v>B127</v>
          </cell>
          <cell r="C98">
            <v>0</v>
          </cell>
          <cell r="D98" t="str">
            <v>-</v>
          </cell>
          <cell r="E98" t="str">
            <v>Bank DANAMON:IDR:68715788 Bogor 2</v>
          </cell>
          <cell r="F98">
            <v>0</v>
          </cell>
          <cell r="G98">
            <v>0</v>
          </cell>
          <cell r="H98">
            <v>0</v>
          </cell>
          <cell r="I98">
            <v>0</v>
          </cell>
          <cell r="J98">
            <v>0</v>
          </cell>
          <cell r="K98">
            <v>0</v>
          </cell>
          <cell r="L98">
            <v>331996200</v>
          </cell>
          <cell r="M98">
            <v>0</v>
          </cell>
          <cell r="N98">
            <v>0</v>
          </cell>
          <cell r="O98">
            <v>0</v>
          </cell>
          <cell r="P98">
            <v>0</v>
          </cell>
          <cell r="Q98">
            <v>0</v>
          </cell>
          <cell r="R98">
            <v>331996200</v>
          </cell>
        </row>
        <row r="99">
          <cell r="B99" t="str">
            <v>B128</v>
          </cell>
          <cell r="C99">
            <v>0</v>
          </cell>
          <cell r="D99" t="str">
            <v>-</v>
          </cell>
          <cell r="E99" t="str">
            <v>Bank DANAMON 68.364.363 KRW</v>
          </cell>
          <cell r="F99">
            <v>0</v>
          </cell>
          <cell r="G99">
            <v>0</v>
          </cell>
          <cell r="H99">
            <v>0</v>
          </cell>
          <cell r="I99">
            <v>0</v>
          </cell>
          <cell r="J99">
            <v>0</v>
          </cell>
          <cell r="K99">
            <v>0</v>
          </cell>
          <cell r="L99">
            <v>1000000</v>
          </cell>
          <cell r="M99">
            <v>0</v>
          </cell>
          <cell r="N99">
            <v>0</v>
          </cell>
          <cell r="O99">
            <v>0</v>
          </cell>
          <cell r="P99">
            <v>0</v>
          </cell>
          <cell r="Q99">
            <v>0</v>
          </cell>
          <cell r="R99">
            <v>1000000</v>
          </cell>
        </row>
        <row r="100">
          <cell r="B100" t="str">
            <v>B129</v>
          </cell>
          <cell r="C100">
            <v>0</v>
          </cell>
          <cell r="D100" t="str">
            <v>-</v>
          </cell>
          <cell r="E100" t="str">
            <v>Bank DANAMON:IDR:68364066 Bekasi</v>
          </cell>
          <cell r="F100">
            <v>0</v>
          </cell>
          <cell r="G100">
            <v>0</v>
          </cell>
          <cell r="H100">
            <v>0</v>
          </cell>
          <cell r="I100">
            <v>0</v>
          </cell>
          <cell r="J100">
            <v>0</v>
          </cell>
          <cell r="K100">
            <v>0</v>
          </cell>
          <cell r="L100">
            <v>127382346</v>
          </cell>
          <cell r="M100">
            <v>0</v>
          </cell>
          <cell r="N100">
            <v>0</v>
          </cell>
          <cell r="O100">
            <v>0</v>
          </cell>
          <cell r="P100">
            <v>0</v>
          </cell>
          <cell r="Q100">
            <v>0</v>
          </cell>
          <cell r="R100">
            <v>127382346</v>
          </cell>
        </row>
        <row r="101">
          <cell r="B101" t="str">
            <v>B130</v>
          </cell>
          <cell r="C101">
            <v>0</v>
          </cell>
          <cell r="D101" t="str">
            <v>-</v>
          </cell>
          <cell r="E101" t="str">
            <v>Bank LIPPO A/C. 760.30.95301-8 (Smg)</v>
          </cell>
          <cell r="F101">
            <v>0</v>
          </cell>
          <cell r="G101">
            <v>0</v>
          </cell>
          <cell r="H101">
            <v>0</v>
          </cell>
          <cell r="I101">
            <v>0</v>
          </cell>
          <cell r="J101">
            <v>0</v>
          </cell>
          <cell r="K101">
            <v>0</v>
          </cell>
          <cell r="L101">
            <v>0</v>
          </cell>
          <cell r="M101">
            <v>315797721.8299942</v>
          </cell>
          <cell r="N101">
            <v>0</v>
          </cell>
          <cell r="O101">
            <v>0</v>
          </cell>
          <cell r="P101">
            <v>0</v>
          </cell>
          <cell r="Q101">
            <v>0</v>
          </cell>
          <cell r="R101">
            <v>315797721.8299942</v>
          </cell>
        </row>
        <row r="102">
          <cell r="B102" t="str">
            <v>B131</v>
          </cell>
          <cell r="C102">
            <v>0</v>
          </cell>
          <cell r="D102" t="str">
            <v>-</v>
          </cell>
          <cell r="E102" t="str">
            <v>Bank NIAGA 015.01.00230.00.9 (Smg)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B103" t="str">
            <v>B132</v>
          </cell>
          <cell r="C103">
            <v>0</v>
          </cell>
          <cell r="D103" t="str">
            <v>-</v>
          </cell>
          <cell r="E103" t="str">
            <v>Bank BCA A/C . 796.003.303(Smg)</v>
          </cell>
          <cell r="F103">
            <v>0</v>
          </cell>
          <cell r="G103">
            <v>0</v>
          </cell>
          <cell r="H103">
            <v>0</v>
          </cell>
          <cell r="I103">
            <v>0</v>
          </cell>
          <cell r="J103">
            <v>0</v>
          </cell>
          <cell r="K103">
            <v>0</v>
          </cell>
          <cell r="L103">
            <v>0</v>
          </cell>
          <cell r="M103">
            <v>56938120.340000018</v>
          </cell>
          <cell r="N103">
            <v>0</v>
          </cell>
          <cell r="O103">
            <v>0</v>
          </cell>
          <cell r="P103">
            <v>0</v>
          </cell>
          <cell r="Q103">
            <v>0</v>
          </cell>
          <cell r="R103">
            <v>56938120.340000018</v>
          </cell>
        </row>
        <row r="104">
          <cell r="B104" t="str">
            <v>B133</v>
          </cell>
          <cell r="C104">
            <v>0</v>
          </cell>
          <cell r="D104" t="str">
            <v>-</v>
          </cell>
          <cell r="E104" t="str">
            <v>Bank LIPPO A/C. 742.30.07171-2(Pkl)</v>
          </cell>
          <cell r="F104">
            <v>0</v>
          </cell>
          <cell r="G104">
            <v>0</v>
          </cell>
          <cell r="H104">
            <v>0</v>
          </cell>
          <cell r="I104">
            <v>0</v>
          </cell>
          <cell r="J104">
            <v>0</v>
          </cell>
          <cell r="K104">
            <v>0</v>
          </cell>
          <cell r="L104">
            <v>0</v>
          </cell>
          <cell r="M104">
            <v>6542632</v>
          </cell>
          <cell r="N104">
            <v>0</v>
          </cell>
          <cell r="O104">
            <v>0</v>
          </cell>
          <cell r="P104">
            <v>0</v>
          </cell>
          <cell r="Q104">
            <v>0</v>
          </cell>
          <cell r="R104">
            <v>6542632</v>
          </cell>
        </row>
        <row r="105">
          <cell r="B105" t="str">
            <v>B134</v>
          </cell>
          <cell r="C105">
            <v>0</v>
          </cell>
          <cell r="D105" t="str">
            <v>-</v>
          </cell>
          <cell r="E105" t="str">
            <v>Bank LIPPO A/C. 542.30.07155.8 (Tegal)</v>
          </cell>
          <cell r="F105">
            <v>0</v>
          </cell>
          <cell r="G105">
            <v>0</v>
          </cell>
          <cell r="H105">
            <v>0</v>
          </cell>
          <cell r="I105">
            <v>0</v>
          </cell>
          <cell r="J105">
            <v>0</v>
          </cell>
          <cell r="K105">
            <v>0</v>
          </cell>
          <cell r="L105">
            <v>0</v>
          </cell>
          <cell r="M105">
            <v>8900665</v>
          </cell>
          <cell r="N105">
            <v>0</v>
          </cell>
          <cell r="O105">
            <v>0</v>
          </cell>
          <cell r="P105">
            <v>0</v>
          </cell>
          <cell r="Q105">
            <v>0</v>
          </cell>
          <cell r="R105">
            <v>8900665</v>
          </cell>
        </row>
        <row r="106">
          <cell r="B106" t="str">
            <v>B135</v>
          </cell>
          <cell r="C106">
            <v>0</v>
          </cell>
          <cell r="D106" t="str">
            <v>-</v>
          </cell>
          <cell r="E106" t="str">
            <v>Bank LIPPO A/C. 318.30000.272(Pati)</v>
          </cell>
          <cell r="F106">
            <v>0</v>
          </cell>
          <cell r="G106">
            <v>0</v>
          </cell>
          <cell r="H106">
            <v>0</v>
          </cell>
          <cell r="I106">
            <v>0</v>
          </cell>
          <cell r="J106">
            <v>0</v>
          </cell>
          <cell r="K106">
            <v>0</v>
          </cell>
          <cell r="L106">
            <v>0</v>
          </cell>
          <cell r="M106">
            <v>0</v>
          </cell>
          <cell r="N106">
            <v>0</v>
          </cell>
          <cell r="O106">
            <v>0</v>
          </cell>
          <cell r="P106">
            <v>0</v>
          </cell>
          <cell r="Q106">
            <v>0</v>
          </cell>
          <cell r="R106">
            <v>0</v>
          </cell>
        </row>
        <row r="107">
          <cell r="B107" t="str">
            <v>B136</v>
          </cell>
          <cell r="C107">
            <v>0</v>
          </cell>
          <cell r="D107" t="str">
            <v>-</v>
          </cell>
          <cell r="E107" t="str">
            <v>Bank NISP A/C. 150-010-00103.4 ( Cirebon )</v>
          </cell>
          <cell r="F107">
            <v>0</v>
          </cell>
          <cell r="G107">
            <v>0</v>
          </cell>
          <cell r="H107">
            <v>0</v>
          </cell>
          <cell r="I107">
            <v>0</v>
          </cell>
          <cell r="J107">
            <v>0</v>
          </cell>
          <cell r="K107">
            <v>0</v>
          </cell>
          <cell r="L107">
            <v>0</v>
          </cell>
          <cell r="M107">
            <v>0</v>
          </cell>
          <cell r="N107">
            <v>0</v>
          </cell>
          <cell r="O107">
            <v>0</v>
          </cell>
          <cell r="P107">
            <v>0</v>
          </cell>
          <cell r="Q107">
            <v>0</v>
          </cell>
          <cell r="R107">
            <v>0</v>
          </cell>
        </row>
        <row r="108">
          <cell r="B108" t="str">
            <v>B137</v>
          </cell>
          <cell r="C108">
            <v>0</v>
          </cell>
          <cell r="D108" t="str">
            <v>-</v>
          </cell>
          <cell r="E108" t="str">
            <v>Bank NIAGA 056.01.00790.00.0 (Solo)</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B109" t="str">
            <v>B138</v>
          </cell>
          <cell r="C109">
            <v>0</v>
          </cell>
          <cell r="D109" t="str">
            <v>-</v>
          </cell>
          <cell r="E109" t="str">
            <v>Bank LIPPO A/C. 505.30.01563.7 (Solo)</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B110" t="str">
            <v>B139</v>
          </cell>
          <cell r="C110">
            <v>0</v>
          </cell>
          <cell r="D110" t="str">
            <v>-</v>
          </cell>
          <cell r="E110" t="str">
            <v>Bank  NIAGA 018-01-00700-00-09 (yogya)</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B111" t="str">
            <v>B140</v>
          </cell>
          <cell r="C111">
            <v>0</v>
          </cell>
          <cell r="D111" t="str">
            <v>-</v>
          </cell>
          <cell r="E111" t="str">
            <v>Bank LIPPO A/C. 787.30.10008.9 (Yogya)</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B112" t="str">
            <v>B141</v>
          </cell>
          <cell r="C112">
            <v>0</v>
          </cell>
          <cell r="D112" t="str">
            <v>-</v>
          </cell>
          <cell r="E112" t="str">
            <v>Bank LIPPO A/C. 979.30.00013.2 (Kutoarjo)</v>
          </cell>
          <cell r="F112">
            <v>0</v>
          </cell>
          <cell r="G112">
            <v>0</v>
          </cell>
          <cell r="H112">
            <v>0</v>
          </cell>
          <cell r="I112">
            <v>0</v>
          </cell>
          <cell r="J112">
            <v>0</v>
          </cell>
          <cell r="K112">
            <v>0</v>
          </cell>
          <cell r="L112">
            <v>0</v>
          </cell>
          <cell r="M112">
            <v>0</v>
          </cell>
          <cell r="N112">
            <v>0</v>
          </cell>
          <cell r="O112">
            <v>0</v>
          </cell>
          <cell r="P112">
            <v>0</v>
          </cell>
          <cell r="Q112">
            <v>0</v>
          </cell>
          <cell r="R112">
            <v>0</v>
          </cell>
        </row>
        <row r="113">
          <cell r="B113" t="str">
            <v>B142</v>
          </cell>
          <cell r="C113">
            <v>0</v>
          </cell>
          <cell r="D113" t="str">
            <v>-</v>
          </cell>
          <cell r="E113" t="str">
            <v>Bank  NIAGA 116.01.00009.00.8 (Pwt)</v>
          </cell>
          <cell r="F113">
            <v>0</v>
          </cell>
          <cell r="G113">
            <v>0</v>
          </cell>
          <cell r="H113">
            <v>0</v>
          </cell>
          <cell r="I113">
            <v>0</v>
          </cell>
          <cell r="J113">
            <v>0</v>
          </cell>
          <cell r="K113">
            <v>0</v>
          </cell>
          <cell r="L113">
            <v>0</v>
          </cell>
          <cell r="M113">
            <v>0</v>
          </cell>
          <cell r="N113">
            <v>0</v>
          </cell>
          <cell r="O113">
            <v>0</v>
          </cell>
          <cell r="P113">
            <v>0</v>
          </cell>
          <cell r="Q113">
            <v>0</v>
          </cell>
          <cell r="R113">
            <v>0</v>
          </cell>
        </row>
        <row r="114">
          <cell r="B114" t="str">
            <v>B143</v>
          </cell>
          <cell r="C114">
            <v>0</v>
          </cell>
          <cell r="D114" t="str">
            <v>-</v>
          </cell>
          <cell r="E114" t="str">
            <v>Bank LIPPO A/C. 995.30.00015-1(Pwt)</v>
          </cell>
          <cell r="F114">
            <v>0</v>
          </cell>
          <cell r="G114">
            <v>0</v>
          </cell>
          <cell r="H114">
            <v>0</v>
          </cell>
          <cell r="I114">
            <v>0</v>
          </cell>
          <cell r="J114">
            <v>0</v>
          </cell>
          <cell r="K114">
            <v>0</v>
          </cell>
          <cell r="L114">
            <v>0</v>
          </cell>
          <cell r="M114">
            <v>0</v>
          </cell>
          <cell r="N114">
            <v>0</v>
          </cell>
          <cell r="O114">
            <v>0</v>
          </cell>
          <cell r="P114">
            <v>0</v>
          </cell>
          <cell r="Q114">
            <v>0</v>
          </cell>
          <cell r="R114">
            <v>0</v>
          </cell>
        </row>
        <row r="115">
          <cell r="B115" t="str">
            <v>B144</v>
          </cell>
          <cell r="C115">
            <v>0</v>
          </cell>
          <cell r="D115" t="str">
            <v>-</v>
          </cell>
          <cell r="E115" t="str">
            <v>Bank LIPPO A/C.506.30.06336.2 (Tmg/Mgl)</v>
          </cell>
          <cell r="F115">
            <v>0</v>
          </cell>
          <cell r="G115">
            <v>0</v>
          </cell>
          <cell r="H115">
            <v>0</v>
          </cell>
          <cell r="I115">
            <v>0</v>
          </cell>
          <cell r="J115">
            <v>0</v>
          </cell>
          <cell r="K115">
            <v>0</v>
          </cell>
          <cell r="L115">
            <v>0</v>
          </cell>
          <cell r="M115">
            <v>0</v>
          </cell>
          <cell r="N115">
            <v>0</v>
          </cell>
          <cell r="O115">
            <v>0</v>
          </cell>
          <cell r="P115">
            <v>0</v>
          </cell>
          <cell r="Q115">
            <v>0</v>
          </cell>
          <cell r="R115">
            <v>0</v>
          </cell>
        </row>
        <row r="116">
          <cell r="B116" t="str">
            <v>B145</v>
          </cell>
          <cell r="C116">
            <v>0</v>
          </cell>
          <cell r="D116" t="str">
            <v>-</v>
          </cell>
          <cell r="E116" t="str">
            <v>BANK NISP    SNS KEMANG</v>
          </cell>
          <cell r="F116">
            <v>0</v>
          </cell>
          <cell r="G116">
            <v>0</v>
          </cell>
          <cell r="H116">
            <v>0</v>
          </cell>
          <cell r="I116">
            <v>0</v>
          </cell>
          <cell r="J116">
            <v>0</v>
          </cell>
          <cell r="K116">
            <v>0</v>
          </cell>
          <cell r="L116">
            <v>0</v>
          </cell>
          <cell r="M116">
            <v>1552977</v>
          </cell>
          <cell r="N116">
            <v>0</v>
          </cell>
          <cell r="O116">
            <v>0</v>
          </cell>
          <cell r="P116">
            <v>0</v>
          </cell>
          <cell r="Q116">
            <v>0</v>
          </cell>
          <cell r="R116">
            <v>1552977</v>
          </cell>
        </row>
        <row r="117">
          <cell r="B117" t="str">
            <v>B146</v>
          </cell>
          <cell r="C117">
            <v>0</v>
          </cell>
          <cell r="D117" t="str">
            <v>-</v>
          </cell>
          <cell r="E117" t="str">
            <v>BANK LIPPO  SNS CIREBON</v>
          </cell>
          <cell r="F117">
            <v>0</v>
          </cell>
          <cell r="G117">
            <v>0</v>
          </cell>
          <cell r="H117">
            <v>0</v>
          </cell>
          <cell r="I117">
            <v>0</v>
          </cell>
          <cell r="J117">
            <v>0</v>
          </cell>
          <cell r="K117">
            <v>0</v>
          </cell>
          <cell r="L117">
            <v>0</v>
          </cell>
          <cell r="M117">
            <v>1964000</v>
          </cell>
          <cell r="N117">
            <v>0</v>
          </cell>
          <cell r="O117">
            <v>0</v>
          </cell>
          <cell r="P117">
            <v>0</v>
          </cell>
          <cell r="Q117">
            <v>0</v>
          </cell>
          <cell r="R117">
            <v>1964000</v>
          </cell>
        </row>
        <row r="118">
          <cell r="B118" t="str">
            <v>B147</v>
          </cell>
          <cell r="C118">
            <v>0</v>
          </cell>
          <cell r="D118" t="str">
            <v>-</v>
          </cell>
          <cell r="E118" t="str">
            <v>BANK NSP     SNS INDRAMAYU</v>
          </cell>
          <cell r="F118">
            <v>0</v>
          </cell>
          <cell r="G118">
            <v>0</v>
          </cell>
          <cell r="H118">
            <v>0</v>
          </cell>
          <cell r="I118">
            <v>0</v>
          </cell>
          <cell r="J118">
            <v>0</v>
          </cell>
          <cell r="K118">
            <v>0</v>
          </cell>
          <cell r="L118">
            <v>0</v>
          </cell>
          <cell r="M118">
            <v>1964000</v>
          </cell>
          <cell r="N118">
            <v>0</v>
          </cell>
          <cell r="O118">
            <v>0</v>
          </cell>
          <cell r="P118">
            <v>0</v>
          </cell>
          <cell r="Q118">
            <v>0</v>
          </cell>
          <cell r="R118">
            <v>1964000</v>
          </cell>
        </row>
        <row r="119">
          <cell r="B119" t="str">
            <v>B148</v>
          </cell>
          <cell r="C119">
            <v>0</v>
          </cell>
          <cell r="D119" t="str">
            <v>-</v>
          </cell>
          <cell r="E119" t="str">
            <v>BANK NSP     SNS MAJALENGKA</v>
          </cell>
          <cell r="F119">
            <v>0</v>
          </cell>
          <cell r="G119">
            <v>0</v>
          </cell>
          <cell r="H119">
            <v>0</v>
          </cell>
          <cell r="I119">
            <v>0</v>
          </cell>
          <cell r="J119">
            <v>0</v>
          </cell>
          <cell r="K119">
            <v>0</v>
          </cell>
          <cell r="L119">
            <v>0</v>
          </cell>
          <cell r="M119">
            <v>1964000</v>
          </cell>
          <cell r="N119">
            <v>0</v>
          </cell>
          <cell r="O119">
            <v>0</v>
          </cell>
          <cell r="P119">
            <v>0</v>
          </cell>
          <cell r="Q119">
            <v>0</v>
          </cell>
          <cell r="R119">
            <v>1964000</v>
          </cell>
        </row>
        <row r="120">
          <cell r="B120" t="str">
            <v>B149</v>
          </cell>
          <cell r="C120">
            <v>0</v>
          </cell>
          <cell r="D120" t="str">
            <v>-</v>
          </cell>
          <cell r="E120" t="str">
            <v>BANK LIPPO  SNS SMG</v>
          </cell>
          <cell r="F120">
            <v>0</v>
          </cell>
          <cell r="G120">
            <v>0</v>
          </cell>
          <cell r="H120">
            <v>0</v>
          </cell>
          <cell r="I120">
            <v>0</v>
          </cell>
          <cell r="J120">
            <v>0</v>
          </cell>
          <cell r="K120">
            <v>0</v>
          </cell>
          <cell r="L120">
            <v>0</v>
          </cell>
          <cell r="M120">
            <v>44451301.680000305</v>
          </cell>
          <cell r="N120">
            <v>0</v>
          </cell>
          <cell r="O120">
            <v>0</v>
          </cell>
          <cell r="P120">
            <v>0</v>
          </cell>
          <cell r="Q120">
            <v>0</v>
          </cell>
          <cell r="R120">
            <v>44451301.680000305</v>
          </cell>
        </row>
        <row r="121">
          <cell r="B121" t="str">
            <v>B150</v>
          </cell>
          <cell r="C121">
            <v>0</v>
          </cell>
          <cell r="D121">
            <v>0</v>
          </cell>
          <cell r="E121" t="str">
            <v>BANK DANAMON RO SMG</v>
          </cell>
          <cell r="F121">
            <v>0</v>
          </cell>
          <cell r="G121">
            <v>0</v>
          </cell>
          <cell r="H121">
            <v>0</v>
          </cell>
          <cell r="I121">
            <v>0</v>
          </cell>
          <cell r="J121">
            <v>0</v>
          </cell>
          <cell r="K121">
            <v>0</v>
          </cell>
          <cell r="L121">
            <v>0</v>
          </cell>
          <cell r="M121">
            <v>915629223.93999863</v>
          </cell>
          <cell r="N121">
            <v>0</v>
          </cell>
          <cell r="O121">
            <v>0</v>
          </cell>
          <cell r="P121">
            <v>0</v>
          </cell>
          <cell r="Q121">
            <v>0</v>
          </cell>
          <cell r="R121">
            <v>915629223.93999863</v>
          </cell>
        </row>
        <row r="122">
          <cell r="B122" t="str">
            <v>B151</v>
          </cell>
          <cell r="C122">
            <v>0</v>
          </cell>
          <cell r="D122">
            <v>0</v>
          </cell>
          <cell r="E122" t="str">
            <v>BANK DANAMON SEMARANG</v>
          </cell>
          <cell r="F122">
            <v>0</v>
          </cell>
          <cell r="G122">
            <v>0</v>
          </cell>
          <cell r="H122">
            <v>0</v>
          </cell>
          <cell r="I122">
            <v>0</v>
          </cell>
          <cell r="J122">
            <v>0</v>
          </cell>
          <cell r="K122">
            <v>0</v>
          </cell>
          <cell r="L122">
            <v>0</v>
          </cell>
          <cell r="M122">
            <v>1000169.5799999237</v>
          </cell>
          <cell r="N122">
            <v>0</v>
          </cell>
          <cell r="O122">
            <v>0</v>
          </cell>
          <cell r="P122">
            <v>0</v>
          </cell>
          <cell r="Q122">
            <v>0</v>
          </cell>
          <cell r="R122">
            <v>1000169.5799999237</v>
          </cell>
        </row>
        <row r="123">
          <cell r="B123" t="str">
            <v>B152</v>
          </cell>
          <cell r="C123">
            <v>0</v>
          </cell>
          <cell r="D123">
            <v>0</v>
          </cell>
          <cell r="E123" t="str">
            <v>BANK DANAMON PATI</v>
          </cell>
          <cell r="F123">
            <v>0</v>
          </cell>
          <cell r="G123">
            <v>0</v>
          </cell>
          <cell r="H123">
            <v>0</v>
          </cell>
          <cell r="I123">
            <v>0</v>
          </cell>
          <cell r="J123">
            <v>0</v>
          </cell>
          <cell r="K123">
            <v>0</v>
          </cell>
          <cell r="L123">
            <v>0</v>
          </cell>
          <cell r="M123">
            <v>1000169.5799999237</v>
          </cell>
          <cell r="N123">
            <v>0</v>
          </cell>
          <cell r="O123">
            <v>0</v>
          </cell>
          <cell r="P123">
            <v>0</v>
          </cell>
          <cell r="Q123">
            <v>0</v>
          </cell>
          <cell r="R123">
            <v>1000169.5799999237</v>
          </cell>
        </row>
        <row r="124">
          <cell r="B124" t="str">
            <v>B153</v>
          </cell>
          <cell r="C124">
            <v>0</v>
          </cell>
          <cell r="D124">
            <v>0</v>
          </cell>
          <cell r="E124" t="str">
            <v>BANK DANAMON TEGAL</v>
          </cell>
          <cell r="F124">
            <v>0</v>
          </cell>
          <cell r="G124">
            <v>0</v>
          </cell>
          <cell r="H124">
            <v>0</v>
          </cell>
          <cell r="I124">
            <v>0</v>
          </cell>
          <cell r="J124">
            <v>0</v>
          </cell>
          <cell r="K124">
            <v>0</v>
          </cell>
          <cell r="L124">
            <v>0</v>
          </cell>
          <cell r="M124">
            <v>1000169.5799999237</v>
          </cell>
          <cell r="N124">
            <v>0</v>
          </cell>
          <cell r="O124">
            <v>0</v>
          </cell>
          <cell r="P124">
            <v>0</v>
          </cell>
          <cell r="Q124">
            <v>0</v>
          </cell>
          <cell r="R124">
            <v>1000169.5799999237</v>
          </cell>
        </row>
        <row r="125">
          <cell r="B125" t="str">
            <v>B154</v>
          </cell>
          <cell r="C125">
            <v>0</v>
          </cell>
          <cell r="D125">
            <v>0</v>
          </cell>
          <cell r="E125" t="str">
            <v>BANK DANAMON CIREBON</v>
          </cell>
          <cell r="F125">
            <v>0</v>
          </cell>
          <cell r="G125">
            <v>0</v>
          </cell>
          <cell r="H125">
            <v>0</v>
          </cell>
          <cell r="I125">
            <v>0</v>
          </cell>
          <cell r="J125">
            <v>0</v>
          </cell>
          <cell r="K125">
            <v>0</v>
          </cell>
          <cell r="L125">
            <v>0</v>
          </cell>
          <cell r="M125">
            <v>1000169.5799999237</v>
          </cell>
          <cell r="N125">
            <v>0</v>
          </cell>
          <cell r="O125">
            <v>0</v>
          </cell>
          <cell r="P125">
            <v>0</v>
          </cell>
          <cell r="Q125">
            <v>0</v>
          </cell>
          <cell r="R125">
            <v>1000169.5799999237</v>
          </cell>
        </row>
        <row r="126">
          <cell r="B126" t="str">
            <v>B155</v>
          </cell>
          <cell r="C126">
            <v>0</v>
          </cell>
          <cell r="D126">
            <v>0</v>
          </cell>
          <cell r="E126" t="str">
            <v>BANK DANAMON INDRAMAYU</v>
          </cell>
          <cell r="F126">
            <v>0</v>
          </cell>
          <cell r="G126">
            <v>0</v>
          </cell>
          <cell r="H126">
            <v>0</v>
          </cell>
          <cell r="I126">
            <v>0</v>
          </cell>
          <cell r="J126">
            <v>0</v>
          </cell>
          <cell r="K126">
            <v>0</v>
          </cell>
          <cell r="L126">
            <v>0</v>
          </cell>
          <cell r="M126">
            <v>1000169.5799999237</v>
          </cell>
          <cell r="N126">
            <v>0</v>
          </cell>
          <cell r="O126">
            <v>0</v>
          </cell>
          <cell r="P126">
            <v>0</v>
          </cell>
          <cell r="Q126">
            <v>0</v>
          </cell>
          <cell r="R126">
            <v>1000169.5799999237</v>
          </cell>
        </row>
        <row r="127">
          <cell r="B127" t="str">
            <v>B156</v>
          </cell>
          <cell r="C127">
            <v>0</v>
          </cell>
          <cell r="D127">
            <v>0</v>
          </cell>
          <cell r="E127" t="str">
            <v>BANK DANAMON MAJALENGKA</v>
          </cell>
          <cell r="F127">
            <v>0</v>
          </cell>
          <cell r="G127">
            <v>0</v>
          </cell>
          <cell r="H127">
            <v>0</v>
          </cell>
          <cell r="I127">
            <v>0</v>
          </cell>
          <cell r="J127">
            <v>0</v>
          </cell>
          <cell r="K127">
            <v>0</v>
          </cell>
          <cell r="L127">
            <v>0</v>
          </cell>
          <cell r="M127">
            <v>1000169.5799999237</v>
          </cell>
          <cell r="N127">
            <v>0</v>
          </cell>
          <cell r="O127">
            <v>0</v>
          </cell>
          <cell r="P127">
            <v>0</v>
          </cell>
          <cell r="Q127">
            <v>0</v>
          </cell>
          <cell r="R127">
            <v>1000169.5799999237</v>
          </cell>
        </row>
        <row r="128">
          <cell r="B128" t="str">
            <v>B157</v>
          </cell>
          <cell r="C128">
            <v>0</v>
          </cell>
          <cell r="D128">
            <v>0</v>
          </cell>
          <cell r="E128" t="str">
            <v>BANK DANAMON PEKALONGAN</v>
          </cell>
          <cell r="F128">
            <v>0</v>
          </cell>
          <cell r="G128">
            <v>0</v>
          </cell>
          <cell r="H128">
            <v>0</v>
          </cell>
          <cell r="I128">
            <v>0</v>
          </cell>
          <cell r="J128">
            <v>0</v>
          </cell>
          <cell r="K128">
            <v>0</v>
          </cell>
          <cell r="L128">
            <v>0</v>
          </cell>
          <cell r="M128">
            <v>1000169.5799999237</v>
          </cell>
          <cell r="N128">
            <v>0</v>
          </cell>
          <cell r="O128">
            <v>0</v>
          </cell>
          <cell r="P128">
            <v>0</v>
          </cell>
          <cell r="Q128">
            <v>0</v>
          </cell>
          <cell r="R128">
            <v>1000169.5799999237</v>
          </cell>
        </row>
        <row r="129">
          <cell r="B129" t="str">
            <v>B158</v>
          </cell>
          <cell r="C129">
            <v>0</v>
          </cell>
          <cell r="D129">
            <v>0</v>
          </cell>
          <cell r="E129" t="str">
            <v>BANK DANAMON SEMARANG MM</v>
          </cell>
          <cell r="F129">
            <v>0</v>
          </cell>
          <cell r="G129">
            <v>0</v>
          </cell>
          <cell r="H129">
            <v>0</v>
          </cell>
          <cell r="I129">
            <v>0</v>
          </cell>
          <cell r="J129">
            <v>0</v>
          </cell>
          <cell r="K129">
            <v>0</v>
          </cell>
          <cell r="L129">
            <v>0</v>
          </cell>
          <cell r="M129">
            <v>1000169.5799999237</v>
          </cell>
          <cell r="N129">
            <v>0</v>
          </cell>
          <cell r="O129">
            <v>0</v>
          </cell>
          <cell r="P129">
            <v>0</v>
          </cell>
          <cell r="Q129">
            <v>0</v>
          </cell>
          <cell r="R129">
            <v>1000169.5799999237</v>
          </cell>
        </row>
        <row r="130">
          <cell r="B130" t="str">
            <v>B159</v>
          </cell>
          <cell r="C130">
            <v>0</v>
          </cell>
          <cell r="D130" t="str">
            <v>-</v>
          </cell>
          <cell r="E130" t="str">
            <v>BANK LIPPO YK</v>
          </cell>
          <cell r="F130">
            <v>0</v>
          </cell>
          <cell r="G130">
            <v>0</v>
          </cell>
          <cell r="H130">
            <v>0</v>
          </cell>
          <cell r="I130">
            <v>0</v>
          </cell>
          <cell r="J130">
            <v>0</v>
          </cell>
          <cell r="K130">
            <v>0</v>
          </cell>
          <cell r="L130">
            <v>0</v>
          </cell>
          <cell r="M130">
            <v>0</v>
          </cell>
          <cell r="N130">
            <v>66425653</v>
          </cell>
          <cell r="O130">
            <v>0</v>
          </cell>
          <cell r="P130">
            <v>0</v>
          </cell>
          <cell r="Q130">
            <v>0</v>
          </cell>
          <cell r="R130">
            <v>66425653</v>
          </cell>
        </row>
        <row r="131">
          <cell r="B131" t="str">
            <v>B160</v>
          </cell>
          <cell r="C131">
            <v>0</v>
          </cell>
          <cell r="D131" t="str">
            <v>-</v>
          </cell>
          <cell r="E131" t="str">
            <v>BANK LIPPO MADIUN</v>
          </cell>
          <cell r="F131">
            <v>0</v>
          </cell>
          <cell r="G131">
            <v>0</v>
          </cell>
          <cell r="H131">
            <v>0</v>
          </cell>
          <cell r="I131">
            <v>0</v>
          </cell>
          <cell r="J131">
            <v>0</v>
          </cell>
          <cell r="K131">
            <v>0</v>
          </cell>
          <cell r="L131">
            <v>0</v>
          </cell>
          <cell r="M131">
            <v>0</v>
          </cell>
          <cell r="N131">
            <v>2248619</v>
          </cell>
          <cell r="O131">
            <v>0</v>
          </cell>
          <cell r="P131">
            <v>0</v>
          </cell>
          <cell r="Q131">
            <v>0</v>
          </cell>
          <cell r="R131">
            <v>2248619</v>
          </cell>
        </row>
        <row r="132">
          <cell r="B132" t="str">
            <v>B161</v>
          </cell>
          <cell r="C132">
            <v>0</v>
          </cell>
          <cell r="D132" t="str">
            <v>-</v>
          </cell>
          <cell r="E132" t="str">
            <v>BANK LIPPO SOLO</v>
          </cell>
          <cell r="F132">
            <v>0</v>
          </cell>
          <cell r="G132">
            <v>0</v>
          </cell>
          <cell r="H132">
            <v>0</v>
          </cell>
          <cell r="I132">
            <v>0</v>
          </cell>
          <cell r="J132">
            <v>0</v>
          </cell>
          <cell r="K132">
            <v>0</v>
          </cell>
          <cell r="L132">
            <v>0</v>
          </cell>
          <cell r="M132">
            <v>0</v>
          </cell>
          <cell r="N132">
            <v>1390727</v>
          </cell>
          <cell r="O132">
            <v>0</v>
          </cell>
          <cell r="P132">
            <v>0</v>
          </cell>
          <cell r="Q132">
            <v>0</v>
          </cell>
          <cell r="R132">
            <v>1390727</v>
          </cell>
        </row>
        <row r="133">
          <cell r="B133" t="str">
            <v>B162</v>
          </cell>
          <cell r="C133">
            <v>0</v>
          </cell>
          <cell r="D133" t="str">
            <v>-</v>
          </cell>
          <cell r="E133" t="str">
            <v>BANK LIPPO MAGELANG/TEMANGGUNG</v>
          </cell>
          <cell r="F133">
            <v>0</v>
          </cell>
          <cell r="G133">
            <v>0</v>
          </cell>
          <cell r="H133">
            <v>0</v>
          </cell>
          <cell r="I133">
            <v>0</v>
          </cell>
          <cell r="J133">
            <v>0</v>
          </cell>
          <cell r="K133">
            <v>0</v>
          </cell>
          <cell r="L133">
            <v>0</v>
          </cell>
          <cell r="M133">
            <v>0</v>
          </cell>
          <cell r="N133">
            <v>5037584</v>
          </cell>
          <cell r="O133">
            <v>0</v>
          </cell>
          <cell r="P133">
            <v>0</v>
          </cell>
          <cell r="Q133">
            <v>0</v>
          </cell>
          <cell r="R133">
            <v>5037584</v>
          </cell>
        </row>
        <row r="134">
          <cell r="B134" t="str">
            <v>B163</v>
          </cell>
          <cell r="C134">
            <v>0</v>
          </cell>
          <cell r="D134" t="str">
            <v>-</v>
          </cell>
          <cell r="E134" t="str">
            <v>BANK LIIPO KUTOARJO</v>
          </cell>
          <cell r="F134">
            <v>0</v>
          </cell>
          <cell r="G134">
            <v>0</v>
          </cell>
          <cell r="H134">
            <v>0</v>
          </cell>
          <cell r="I134">
            <v>0</v>
          </cell>
          <cell r="J134">
            <v>0</v>
          </cell>
          <cell r="K134">
            <v>0</v>
          </cell>
          <cell r="L134">
            <v>0</v>
          </cell>
          <cell r="M134">
            <v>0</v>
          </cell>
          <cell r="N134">
            <v>1416672</v>
          </cell>
          <cell r="O134">
            <v>0</v>
          </cell>
          <cell r="P134">
            <v>0</v>
          </cell>
          <cell r="Q134">
            <v>0</v>
          </cell>
          <cell r="R134">
            <v>1416672</v>
          </cell>
        </row>
        <row r="135">
          <cell r="B135" t="str">
            <v>B164</v>
          </cell>
          <cell r="C135">
            <v>0</v>
          </cell>
          <cell r="D135" t="str">
            <v>-</v>
          </cell>
          <cell r="E135" t="str">
            <v>BANK LIIPO PURWOKERTO</v>
          </cell>
          <cell r="F135">
            <v>0</v>
          </cell>
          <cell r="G135">
            <v>0</v>
          </cell>
          <cell r="H135">
            <v>0</v>
          </cell>
          <cell r="I135">
            <v>0</v>
          </cell>
          <cell r="J135">
            <v>0</v>
          </cell>
          <cell r="K135">
            <v>0</v>
          </cell>
          <cell r="L135">
            <v>0</v>
          </cell>
          <cell r="M135">
            <v>0</v>
          </cell>
          <cell r="N135">
            <v>124021834.8499999</v>
          </cell>
          <cell r="O135">
            <v>0</v>
          </cell>
          <cell r="P135">
            <v>0</v>
          </cell>
          <cell r="Q135">
            <v>0</v>
          </cell>
          <cell r="R135">
            <v>124021834.8499999</v>
          </cell>
        </row>
        <row r="136">
          <cell r="B136" t="str">
            <v>B165</v>
          </cell>
          <cell r="C136">
            <v>0</v>
          </cell>
          <cell r="D136" t="str">
            <v>-</v>
          </cell>
          <cell r="E136" t="str">
            <v>BANK NIAGA YOGYA</v>
          </cell>
          <cell r="F136">
            <v>0</v>
          </cell>
          <cell r="G136">
            <v>0</v>
          </cell>
          <cell r="H136">
            <v>0</v>
          </cell>
          <cell r="I136">
            <v>0</v>
          </cell>
          <cell r="J136">
            <v>0</v>
          </cell>
          <cell r="K136">
            <v>0</v>
          </cell>
          <cell r="L136">
            <v>0</v>
          </cell>
          <cell r="M136">
            <v>0</v>
          </cell>
          <cell r="N136">
            <v>3288932.04</v>
          </cell>
          <cell r="O136">
            <v>0</v>
          </cell>
          <cell r="P136">
            <v>0</v>
          </cell>
          <cell r="Q136">
            <v>0</v>
          </cell>
          <cell r="R136">
            <v>3288932.04</v>
          </cell>
        </row>
        <row r="137">
          <cell r="B137" t="str">
            <v>B166</v>
          </cell>
          <cell r="C137">
            <v>0</v>
          </cell>
          <cell r="D137" t="str">
            <v>-</v>
          </cell>
          <cell r="E137" t="str">
            <v>BANK DANAMON MADIUN</v>
          </cell>
          <cell r="F137">
            <v>0</v>
          </cell>
          <cell r="G137">
            <v>0</v>
          </cell>
          <cell r="H137">
            <v>0</v>
          </cell>
          <cell r="I137">
            <v>0</v>
          </cell>
          <cell r="J137">
            <v>0</v>
          </cell>
          <cell r="K137">
            <v>0</v>
          </cell>
          <cell r="L137">
            <v>0</v>
          </cell>
          <cell r="M137">
            <v>0</v>
          </cell>
          <cell r="N137">
            <v>1000169.6699998379</v>
          </cell>
          <cell r="O137">
            <v>0</v>
          </cell>
          <cell r="P137">
            <v>0</v>
          </cell>
          <cell r="Q137">
            <v>0</v>
          </cell>
          <cell r="R137">
            <v>1000169.6699998379</v>
          </cell>
        </row>
        <row r="138">
          <cell r="B138" t="str">
            <v>B167</v>
          </cell>
          <cell r="C138">
            <v>0</v>
          </cell>
          <cell r="D138" t="str">
            <v>-</v>
          </cell>
          <cell r="E138" t="str">
            <v>BANK NIAGA SOLO</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B139" t="str">
            <v>B168</v>
          </cell>
          <cell r="C139">
            <v>0</v>
          </cell>
          <cell r="D139" t="str">
            <v>-</v>
          </cell>
          <cell r="E139" t="str">
            <v>BANK NIAGA PURWOKERTO</v>
          </cell>
          <cell r="F139">
            <v>0</v>
          </cell>
          <cell r="G139">
            <v>0</v>
          </cell>
          <cell r="H139">
            <v>0</v>
          </cell>
          <cell r="I139">
            <v>0</v>
          </cell>
          <cell r="J139">
            <v>0</v>
          </cell>
          <cell r="K139">
            <v>0</v>
          </cell>
          <cell r="L139">
            <v>0</v>
          </cell>
          <cell r="M139">
            <v>0</v>
          </cell>
          <cell r="N139">
            <v>18076414.189999998</v>
          </cell>
          <cell r="O139">
            <v>0</v>
          </cell>
          <cell r="P139">
            <v>0</v>
          </cell>
          <cell r="Q139">
            <v>0</v>
          </cell>
          <cell r="R139">
            <v>18076414.189999998</v>
          </cell>
        </row>
        <row r="140">
          <cell r="B140" t="str">
            <v>B169</v>
          </cell>
          <cell r="C140">
            <v>0</v>
          </cell>
          <cell r="D140" t="str">
            <v>-</v>
          </cell>
          <cell r="E140" t="str">
            <v>BANK NISP MADIUN</v>
          </cell>
          <cell r="F140">
            <v>0</v>
          </cell>
          <cell r="G140">
            <v>0</v>
          </cell>
          <cell r="H140">
            <v>0</v>
          </cell>
          <cell r="I140">
            <v>0</v>
          </cell>
          <cell r="J140">
            <v>0</v>
          </cell>
          <cell r="K140">
            <v>0</v>
          </cell>
          <cell r="L140">
            <v>0</v>
          </cell>
          <cell r="M140">
            <v>0</v>
          </cell>
          <cell r="N140">
            <v>10000</v>
          </cell>
          <cell r="O140">
            <v>0</v>
          </cell>
          <cell r="P140">
            <v>0</v>
          </cell>
          <cell r="Q140">
            <v>0</v>
          </cell>
          <cell r="R140">
            <v>10000</v>
          </cell>
        </row>
        <row r="141">
          <cell r="B141" t="str">
            <v>B170</v>
          </cell>
          <cell r="C141">
            <v>0</v>
          </cell>
          <cell r="D141" t="str">
            <v>-</v>
          </cell>
          <cell r="E141" t="str">
            <v>BANK BCA YGY</v>
          </cell>
          <cell r="F141">
            <v>0</v>
          </cell>
          <cell r="G141">
            <v>0</v>
          </cell>
          <cell r="H141">
            <v>0</v>
          </cell>
          <cell r="I141">
            <v>0</v>
          </cell>
          <cell r="J141">
            <v>0</v>
          </cell>
          <cell r="K141">
            <v>0</v>
          </cell>
          <cell r="L141">
            <v>0</v>
          </cell>
          <cell r="M141">
            <v>0</v>
          </cell>
          <cell r="N141">
            <v>106729365</v>
          </cell>
          <cell r="O141">
            <v>0</v>
          </cell>
          <cell r="P141">
            <v>0</v>
          </cell>
          <cell r="Q141">
            <v>0</v>
          </cell>
          <cell r="R141">
            <v>106729365</v>
          </cell>
        </row>
        <row r="142">
          <cell r="B142" t="str">
            <v>B171</v>
          </cell>
          <cell r="C142">
            <v>0</v>
          </cell>
          <cell r="D142" t="str">
            <v>-</v>
          </cell>
          <cell r="E142" t="str">
            <v>BANK LIPPO RO JATG2</v>
          </cell>
          <cell r="F142">
            <v>0</v>
          </cell>
          <cell r="G142">
            <v>0</v>
          </cell>
          <cell r="H142">
            <v>0</v>
          </cell>
          <cell r="I142">
            <v>0</v>
          </cell>
          <cell r="J142">
            <v>0</v>
          </cell>
          <cell r="K142">
            <v>0</v>
          </cell>
          <cell r="L142">
            <v>0</v>
          </cell>
          <cell r="M142">
            <v>0</v>
          </cell>
          <cell r="N142">
            <v>1377765059</v>
          </cell>
          <cell r="O142">
            <v>0</v>
          </cell>
          <cell r="P142">
            <v>0</v>
          </cell>
          <cell r="Q142">
            <v>0</v>
          </cell>
          <cell r="R142">
            <v>1377765059</v>
          </cell>
        </row>
        <row r="143">
          <cell r="B143" t="str">
            <v>B172</v>
          </cell>
          <cell r="C143">
            <v>0</v>
          </cell>
          <cell r="D143" t="str">
            <v>-</v>
          </cell>
          <cell r="E143" t="str">
            <v>BANK DANAMON RO</v>
          </cell>
          <cell r="F143">
            <v>0</v>
          </cell>
          <cell r="G143">
            <v>0</v>
          </cell>
          <cell r="H143">
            <v>0</v>
          </cell>
          <cell r="I143">
            <v>0</v>
          </cell>
          <cell r="J143">
            <v>0</v>
          </cell>
          <cell r="K143">
            <v>0</v>
          </cell>
          <cell r="L143">
            <v>0</v>
          </cell>
          <cell r="M143">
            <v>0</v>
          </cell>
          <cell r="N143">
            <v>2014198485.6499996</v>
          </cell>
          <cell r="O143">
            <v>0</v>
          </cell>
          <cell r="P143">
            <v>0</v>
          </cell>
          <cell r="Q143">
            <v>0</v>
          </cell>
          <cell r="R143">
            <v>2014198485.6499996</v>
          </cell>
        </row>
        <row r="144">
          <cell r="B144" t="str">
            <v>B173</v>
          </cell>
          <cell r="C144">
            <v>0</v>
          </cell>
          <cell r="D144">
            <v>0</v>
          </cell>
          <cell r="E144" t="str">
            <v>BANK DANAMON YOGYA</v>
          </cell>
          <cell r="F144">
            <v>0</v>
          </cell>
          <cell r="G144">
            <v>0</v>
          </cell>
          <cell r="H144">
            <v>0</v>
          </cell>
          <cell r="I144">
            <v>0</v>
          </cell>
          <cell r="J144">
            <v>0</v>
          </cell>
          <cell r="K144">
            <v>0</v>
          </cell>
          <cell r="L144">
            <v>0</v>
          </cell>
          <cell r="M144">
            <v>0</v>
          </cell>
          <cell r="N144">
            <v>1000169.3399996758</v>
          </cell>
          <cell r="O144">
            <v>0</v>
          </cell>
          <cell r="P144">
            <v>0</v>
          </cell>
          <cell r="Q144">
            <v>0</v>
          </cell>
          <cell r="R144">
            <v>1000169.3399996758</v>
          </cell>
        </row>
        <row r="145">
          <cell r="B145" t="str">
            <v>B174</v>
          </cell>
          <cell r="C145">
            <v>0</v>
          </cell>
          <cell r="D145">
            <v>0</v>
          </cell>
          <cell r="E145" t="str">
            <v>BANK DANAMON SOLO</v>
          </cell>
          <cell r="F145">
            <v>0</v>
          </cell>
          <cell r="G145">
            <v>0</v>
          </cell>
          <cell r="H145">
            <v>0</v>
          </cell>
          <cell r="I145">
            <v>0</v>
          </cell>
          <cell r="J145">
            <v>0</v>
          </cell>
          <cell r="K145">
            <v>0</v>
          </cell>
          <cell r="L145">
            <v>0</v>
          </cell>
          <cell r="M145">
            <v>0</v>
          </cell>
          <cell r="N145">
            <v>1000169</v>
          </cell>
          <cell r="O145">
            <v>0</v>
          </cell>
          <cell r="P145">
            <v>0</v>
          </cell>
          <cell r="Q145">
            <v>0</v>
          </cell>
          <cell r="R145">
            <v>1000169</v>
          </cell>
        </row>
        <row r="146">
          <cell r="B146" t="str">
            <v>B175</v>
          </cell>
          <cell r="C146">
            <v>0</v>
          </cell>
          <cell r="D146">
            <v>0</v>
          </cell>
          <cell r="E146" t="str">
            <v>BANK DANAMON MADIUN</v>
          </cell>
          <cell r="F146">
            <v>0</v>
          </cell>
          <cell r="G146">
            <v>0</v>
          </cell>
          <cell r="H146">
            <v>0</v>
          </cell>
          <cell r="I146">
            <v>0</v>
          </cell>
          <cell r="J146">
            <v>0</v>
          </cell>
          <cell r="K146">
            <v>0</v>
          </cell>
          <cell r="L146">
            <v>0</v>
          </cell>
          <cell r="M146">
            <v>0</v>
          </cell>
          <cell r="N146">
            <v>0</v>
          </cell>
          <cell r="O146">
            <v>0</v>
          </cell>
          <cell r="P146">
            <v>0</v>
          </cell>
          <cell r="Q146">
            <v>0</v>
          </cell>
          <cell r="R146">
            <v>0</v>
          </cell>
        </row>
        <row r="147">
          <cell r="B147" t="str">
            <v>B176</v>
          </cell>
          <cell r="C147">
            <v>0</v>
          </cell>
          <cell r="D147">
            <v>0</v>
          </cell>
          <cell r="E147" t="str">
            <v>BANK DANAMON PWT</v>
          </cell>
          <cell r="F147">
            <v>0</v>
          </cell>
          <cell r="G147">
            <v>0</v>
          </cell>
          <cell r="H147">
            <v>0</v>
          </cell>
          <cell r="I147">
            <v>0</v>
          </cell>
          <cell r="J147">
            <v>0</v>
          </cell>
          <cell r="K147">
            <v>0</v>
          </cell>
          <cell r="L147">
            <v>0</v>
          </cell>
          <cell r="M147">
            <v>0</v>
          </cell>
          <cell r="N147">
            <v>998170</v>
          </cell>
          <cell r="O147">
            <v>0</v>
          </cell>
          <cell r="P147">
            <v>0</v>
          </cell>
          <cell r="Q147">
            <v>0</v>
          </cell>
          <cell r="R147">
            <v>998170</v>
          </cell>
        </row>
        <row r="148">
          <cell r="B148" t="str">
            <v>B177</v>
          </cell>
          <cell r="C148">
            <v>0</v>
          </cell>
          <cell r="D148">
            <v>0</v>
          </cell>
          <cell r="E148" t="str">
            <v>BANK DANAMON MGL</v>
          </cell>
          <cell r="F148">
            <v>0</v>
          </cell>
          <cell r="G148">
            <v>0</v>
          </cell>
          <cell r="H148">
            <v>0</v>
          </cell>
          <cell r="I148">
            <v>0</v>
          </cell>
          <cell r="J148">
            <v>0</v>
          </cell>
          <cell r="K148">
            <v>0</v>
          </cell>
          <cell r="L148">
            <v>0</v>
          </cell>
          <cell r="M148">
            <v>0</v>
          </cell>
          <cell r="N148">
            <v>1000170</v>
          </cell>
          <cell r="O148">
            <v>0</v>
          </cell>
          <cell r="P148">
            <v>0</v>
          </cell>
          <cell r="Q148">
            <v>0</v>
          </cell>
          <cell r="R148">
            <v>1000170</v>
          </cell>
        </row>
        <row r="149">
          <cell r="B149" t="str">
            <v>B178</v>
          </cell>
          <cell r="C149">
            <v>0</v>
          </cell>
          <cell r="D149" t="str">
            <v>-</v>
          </cell>
          <cell r="E149" t="str">
            <v>Bank BCA  A/C. 271.008.8007</v>
          </cell>
          <cell r="F149">
            <v>0</v>
          </cell>
          <cell r="G149">
            <v>0</v>
          </cell>
          <cell r="H149">
            <v>0</v>
          </cell>
          <cell r="I149">
            <v>0</v>
          </cell>
          <cell r="J149">
            <v>0</v>
          </cell>
          <cell r="K149">
            <v>0</v>
          </cell>
          <cell r="L149">
            <v>0</v>
          </cell>
          <cell r="M149">
            <v>0</v>
          </cell>
          <cell r="N149">
            <v>0</v>
          </cell>
          <cell r="O149">
            <v>782818470.22000027</v>
          </cell>
          <cell r="P149">
            <v>0</v>
          </cell>
          <cell r="Q149">
            <v>0</v>
          </cell>
          <cell r="R149">
            <v>782818470.22000027</v>
          </cell>
        </row>
        <row r="150">
          <cell r="B150" t="str">
            <v>B179</v>
          </cell>
          <cell r="C150">
            <v>0</v>
          </cell>
          <cell r="D150" t="str">
            <v>-</v>
          </cell>
          <cell r="E150" t="str">
            <v>Bank Danamon  0032634743 (HO)</v>
          </cell>
          <cell r="F150">
            <v>0</v>
          </cell>
          <cell r="G150">
            <v>0</v>
          </cell>
          <cell r="H150">
            <v>0</v>
          </cell>
          <cell r="I150">
            <v>0</v>
          </cell>
          <cell r="J150">
            <v>0</v>
          </cell>
          <cell r="K150">
            <v>0</v>
          </cell>
          <cell r="L150">
            <v>0</v>
          </cell>
          <cell r="M150">
            <v>0</v>
          </cell>
          <cell r="N150">
            <v>0</v>
          </cell>
          <cell r="O150">
            <v>2215554440.8299999</v>
          </cell>
          <cell r="P150">
            <v>0</v>
          </cell>
          <cell r="Q150">
            <v>0</v>
          </cell>
          <cell r="R150">
            <v>2215554440.8299999</v>
          </cell>
        </row>
        <row r="151">
          <cell r="B151" t="str">
            <v>B180</v>
          </cell>
          <cell r="C151">
            <v>0</v>
          </cell>
          <cell r="D151" t="str">
            <v>-</v>
          </cell>
          <cell r="E151" t="str">
            <v>Bank Danamon  0032608804 SDA</v>
          </cell>
          <cell r="F151">
            <v>0</v>
          </cell>
          <cell r="G151">
            <v>0</v>
          </cell>
          <cell r="H151">
            <v>0</v>
          </cell>
          <cell r="I151">
            <v>0</v>
          </cell>
          <cell r="J151">
            <v>0</v>
          </cell>
          <cell r="K151">
            <v>0</v>
          </cell>
          <cell r="L151">
            <v>0</v>
          </cell>
          <cell r="M151">
            <v>0</v>
          </cell>
          <cell r="N151">
            <v>0</v>
          </cell>
          <cell r="O151">
            <v>1000166</v>
          </cell>
          <cell r="P151">
            <v>0</v>
          </cell>
          <cell r="Q151">
            <v>0</v>
          </cell>
          <cell r="R151">
            <v>1000166</v>
          </cell>
        </row>
        <row r="152">
          <cell r="B152" t="str">
            <v>B181</v>
          </cell>
          <cell r="C152">
            <v>0</v>
          </cell>
          <cell r="D152" t="str">
            <v>-</v>
          </cell>
          <cell r="E152" t="str">
            <v>Bank Danamon  0032609059 MDR</v>
          </cell>
          <cell r="F152">
            <v>0</v>
          </cell>
          <cell r="G152">
            <v>0</v>
          </cell>
          <cell r="H152">
            <v>0</v>
          </cell>
          <cell r="I152">
            <v>0</v>
          </cell>
          <cell r="J152">
            <v>0</v>
          </cell>
          <cell r="K152">
            <v>0</v>
          </cell>
          <cell r="L152">
            <v>0</v>
          </cell>
          <cell r="M152">
            <v>0</v>
          </cell>
          <cell r="N152">
            <v>0</v>
          </cell>
          <cell r="O152">
            <v>989665</v>
          </cell>
          <cell r="P152">
            <v>0</v>
          </cell>
          <cell r="Q152">
            <v>0</v>
          </cell>
          <cell r="R152">
            <v>989665</v>
          </cell>
        </row>
        <row r="153">
          <cell r="B153" t="str">
            <v>B182</v>
          </cell>
          <cell r="C153">
            <v>0</v>
          </cell>
          <cell r="D153" t="str">
            <v>-</v>
          </cell>
          <cell r="E153" t="str">
            <v>Bank Danamon  0033719253 MDN</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B154" t="str">
            <v>B183</v>
          </cell>
          <cell r="C154">
            <v>0</v>
          </cell>
          <cell r="D154" t="str">
            <v>-</v>
          </cell>
          <cell r="E154" t="str">
            <v>Bank Danamon  0035841840 KDR</v>
          </cell>
          <cell r="F154">
            <v>0</v>
          </cell>
          <cell r="G154">
            <v>0</v>
          </cell>
          <cell r="H154">
            <v>0</v>
          </cell>
          <cell r="I154">
            <v>0</v>
          </cell>
          <cell r="J154">
            <v>0</v>
          </cell>
          <cell r="K154">
            <v>0</v>
          </cell>
          <cell r="L154">
            <v>0</v>
          </cell>
          <cell r="M154">
            <v>0</v>
          </cell>
          <cell r="N154">
            <v>0</v>
          </cell>
          <cell r="O154">
            <v>2000332.9099998474</v>
          </cell>
          <cell r="P154">
            <v>0</v>
          </cell>
          <cell r="Q154">
            <v>0</v>
          </cell>
          <cell r="R154">
            <v>2000332.9099998474</v>
          </cell>
        </row>
        <row r="155">
          <cell r="B155" t="str">
            <v>B184</v>
          </cell>
          <cell r="C155">
            <v>0</v>
          </cell>
          <cell r="D155" t="str">
            <v>-</v>
          </cell>
          <cell r="E155" t="str">
            <v>Bank Danamon  0033719352 MLG</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B156" t="str">
            <v>B185</v>
          </cell>
          <cell r="C156">
            <v>0</v>
          </cell>
          <cell r="D156" t="str">
            <v>-</v>
          </cell>
          <cell r="E156" t="str">
            <v>Bank Danamon  0032608986 PRO</v>
          </cell>
          <cell r="F156">
            <v>0</v>
          </cell>
          <cell r="G156">
            <v>0</v>
          </cell>
          <cell r="H156">
            <v>0</v>
          </cell>
          <cell r="I156">
            <v>0</v>
          </cell>
          <cell r="J156">
            <v>0</v>
          </cell>
          <cell r="K156">
            <v>0</v>
          </cell>
          <cell r="L156">
            <v>0</v>
          </cell>
          <cell r="M156">
            <v>0</v>
          </cell>
          <cell r="N156">
            <v>0</v>
          </cell>
          <cell r="O156">
            <v>0</v>
          </cell>
          <cell r="P156">
            <v>0</v>
          </cell>
          <cell r="Q156">
            <v>0</v>
          </cell>
          <cell r="R156">
            <v>0</v>
          </cell>
        </row>
        <row r="157">
          <cell r="B157" t="str">
            <v>B186</v>
          </cell>
          <cell r="C157">
            <v>0</v>
          </cell>
          <cell r="D157" t="str">
            <v>-</v>
          </cell>
          <cell r="E157" t="str">
            <v>Bank Danamon  0032608879 JBR</v>
          </cell>
          <cell r="F157">
            <v>0</v>
          </cell>
          <cell r="G157">
            <v>0</v>
          </cell>
          <cell r="H157">
            <v>0</v>
          </cell>
          <cell r="I157">
            <v>0</v>
          </cell>
          <cell r="J157">
            <v>0</v>
          </cell>
          <cell r="K157">
            <v>0</v>
          </cell>
          <cell r="L157">
            <v>0</v>
          </cell>
          <cell r="M157">
            <v>0</v>
          </cell>
          <cell r="N157">
            <v>0</v>
          </cell>
          <cell r="O157">
            <v>0</v>
          </cell>
          <cell r="P157">
            <v>0</v>
          </cell>
          <cell r="Q157">
            <v>0</v>
          </cell>
          <cell r="R157">
            <v>0</v>
          </cell>
        </row>
        <row r="158">
          <cell r="B158" t="str">
            <v>B187</v>
          </cell>
          <cell r="C158">
            <v>0</v>
          </cell>
          <cell r="D158" t="str">
            <v>-</v>
          </cell>
          <cell r="E158" t="str">
            <v>Bank Danamon  0032880619 BALI</v>
          </cell>
          <cell r="F158">
            <v>0</v>
          </cell>
          <cell r="G158">
            <v>0</v>
          </cell>
          <cell r="H158">
            <v>0</v>
          </cell>
          <cell r="I158">
            <v>0</v>
          </cell>
          <cell r="J158">
            <v>0</v>
          </cell>
          <cell r="K158">
            <v>0</v>
          </cell>
          <cell r="L158">
            <v>0</v>
          </cell>
          <cell r="M158">
            <v>0</v>
          </cell>
          <cell r="N158">
            <v>0</v>
          </cell>
          <cell r="O158">
            <v>0</v>
          </cell>
          <cell r="P158">
            <v>0</v>
          </cell>
          <cell r="Q158">
            <v>0</v>
          </cell>
          <cell r="R158">
            <v>0</v>
          </cell>
        </row>
        <row r="159">
          <cell r="B159" t="str">
            <v>B188</v>
          </cell>
          <cell r="C159">
            <v>0</v>
          </cell>
          <cell r="D159" t="str">
            <v>-</v>
          </cell>
          <cell r="E159" t="str">
            <v>Bank  BCA MALANG</v>
          </cell>
          <cell r="F159">
            <v>0</v>
          </cell>
          <cell r="G159">
            <v>0</v>
          </cell>
          <cell r="H159">
            <v>0</v>
          </cell>
          <cell r="I159">
            <v>0</v>
          </cell>
          <cell r="J159">
            <v>0</v>
          </cell>
          <cell r="K159">
            <v>0</v>
          </cell>
          <cell r="L159">
            <v>0</v>
          </cell>
          <cell r="M159">
            <v>0</v>
          </cell>
          <cell r="N159">
            <v>0</v>
          </cell>
          <cell r="O159">
            <v>0</v>
          </cell>
          <cell r="P159">
            <v>0</v>
          </cell>
          <cell r="Q159">
            <v>0</v>
          </cell>
          <cell r="R159">
            <v>0</v>
          </cell>
        </row>
        <row r="160">
          <cell r="B160" t="str">
            <v>B189</v>
          </cell>
          <cell r="C160">
            <v>0</v>
          </cell>
          <cell r="D160" t="str">
            <v>-</v>
          </cell>
          <cell r="E160" t="str">
            <v>Bank  BCA A/C 271.050.8855</v>
          </cell>
          <cell r="F160">
            <v>0</v>
          </cell>
          <cell r="G160">
            <v>0</v>
          </cell>
          <cell r="H160">
            <v>0</v>
          </cell>
          <cell r="I160">
            <v>0</v>
          </cell>
          <cell r="J160">
            <v>0</v>
          </cell>
          <cell r="K160">
            <v>0</v>
          </cell>
          <cell r="L160">
            <v>0</v>
          </cell>
          <cell r="M160">
            <v>0</v>
          </cell>
          <cell r="N160">
            <v>0</v>
          </cell>
          <cell r="O160">
            <v>43029066.85999918</v>
          </cell>
          <cell r="P160">
            <v>0</v>
          </cell>
          <cell r="Q160">
            <v>0</v>
          </cell>
          <cell r="R160">
            <v>43029066.85999918</v>
          </cell>
        </row>
        <row r="161">
          <cell r="B161" t="str">
            <v>B190</v>
          </cell>
          <cell r="C161">
            <v>0</v>
          </cell>
          <cell r="D161" t="str">
            <v>-</v>
          </cell>
          <cell r="E161" t="str">
            <v>Bank BNI 46 MDR</v>
          </cell>
          <cell r="F161">
            <v>0</v>
          </cell>
          <cell r="G161">
            <v>0</v>
          </cell>
          <cell r="H161">
            <v>0</v>
          </cell>
          <cell r="I161">
            <v>0</v>
          </cell>
          <cell r="J161">
            <v>0</v>
          </cell>
          <cell r="K161">
            <v>0</v>
          </cell>
          <cell r="L161">
            <v>0</v>
          </cell>
          <cell r="M161">
            <v>0</v>
          </cell>
          <cell r="N161">
            <v>0</v>
          </cell>
          <cell r="O161">
            <v>0</v>
          </cell>
          <cell r="P161">
            <v>0</v>
          </cell>
          <cell r="Q161">
            <v>0</v>
          </cell>
          <cell r="R161">
            <v>0</v>
          </cell>
        </row>
        <row r="162">
          <cell r="B162" t="str">
            <v>B191</v>
          </cell>
          <cell r="C162">
            <v>0</v>
          </cell>
          <cell r="D162" t="str">
            <v>-</v>
          </cell>
          <cell r="E162" t="str">
            <v>Bank Jatim MDR</v>
          </cell>
          <cell r="F162">
            <v>0</v>
          </cell>
          <cell r="G162">
            <v>0</v>
          </cell>
          <cell r="H162">
            <v>0</v>
          </cell>
          <cell r="I162">
            <v>0</v>
          </cell>
          <cell r="J162">
            <v>0</v>
          </cell>
          <cell r="K162">
            <v>0</v>
          </cell>
          <cell r="L162">
            <v>0</v>
          </cell>
          <cell r="M162">
            <v>0</v>
          </cell>
          <cell r="N162">
            <v>0</v>
          </cell>
          <cell r="O162">
            <v>145476409</v>
          </cell>
          <cell r="P162">
            <v>0</v>
          </cell>
          <cell r="Q162">
            <v>0</v>
          </cell>
          <cell r="R162">
            <v>145476409</v>
          </cell>
        </row>
        <row r="163">
          <cell r="B163" t="str">
            <v>B192</v>
          </cell>
          <cell r="C163">
            <v>0</v>
          </cell>
          <cell r="D163" t="str">
            <v>-</v>
          </cell>
          <cell r="E163" t="str">
            <v>Bank NISP HO REGION</v>
          </cell>
          <cell r="F163">
            <v>0</v>
          </cell>
          <cell r="G163">
            <v>0</v>
          </cell>
          <cell r="H163">
            <v>0</v>
          </cell>
          <cell r="I163">
            <v>0</v>
          </cell>
          <cell r="J163">
            <v>0</v>
          </cell>
          <cell r="K163">
            <v>0</v>
          </cell>
          <cell r="L163">
            <v>0</v>
          </cell>
          <cell r="M163">
            <v>0</v>
          </cell>
          <cell r="N163">
            <v>0</v>
          </cell>
          <cell r="O163">
            <v>12313813</v>
          </cell>
          <cell r="P163">
            <v>0</v>
          </cell>
          <cell r="Q163">
            <v>0</v>
          </cell>
          <cell r="R163">
            <v>12313813</v>
          </cell>
        </row>
        <row r="164">
          <cell r="B164" t="str">
            <v>B193</v>
          </cell>
          <cell r="C164">
            <v>0</v>
          </cell>
          <cell r="D164" t="str">
            <v>-</v>
          </cell>
          <cell r="E164" t="str">
            <v>Bank NISP SDA</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B165" t="str">
            <v>B194</v>
          </cell>
          <cell r="C165">
            <v>0</v>
          </cell>
          <cell r="D165" t="str">
            <v>-</v>
          </cell>
          <cell r="E165" t="str">
            <v>Bank NISP MDR</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B166" t="str">
            <v>B195</v>
          </cell>
          <cell r="C166">
            <v>0</v>
          </cell>
          <cell r="D166" t="str">
            <v>-</v>
          </cell>
          <cell r="E166" t="str">
            <v>Bank NISP MDN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B167" t="str">
            <v>B196</v>
          </cell>
          <cell r="C167">
            <v>0</v>
          </cell>
          <cell r="D167" t="str">
            <v>-</v>
          </cell>
          <cell r="E167" t="str">
            <v>Bank NISP TBN</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B168" t="str">
            <v>B197</v>
          </cell>
          <cell r="C168">
            <v>0</v>
          </cell>
          <cell r="D168" t="str">
            <v>-</v>
          </cell>
          <cell r="E168" t="str">
            <v>Bank NISP KDR</v>
          </cell>
          <cell r="F168">
            <v>0</v>
          </cell>
          <cell r="G168">
            <v>0</v>
          </cell>
          <cell r="H168">
            <v>0</v>
          </cell>
          <cell r="I168">
            <v>0</v>
          </cell>
          <cell r="J168">
            <v>0</v>
          </cell>
          <cell r="K168">
            <v>0</v>
          </cell>
          <cell r="L168">
            <v>0</v>
          </cell>
          <cell r="M168">
            <v>0</v>
          </cell>
          <cell r="N168">
            <v>0</v>
          </cell>
          <cell r="O168">
            <v>0</v>
          </cell>
          <cell r="P168">
            <v>0</v>
          </cell>
          <cell r="Q168">
            <v>0</v>
          </cell>
          <cell r="R168">
            <v>0</v>
          </cell>
        </row>
        <row r="169">
          <cell r="B169" t="str">
            <v>B198</v>
          </cell>
          <cell r="C169">
            <v>0</v>
          </cell>
          <cell r="D169" t="str">
            <v>-</v>
          </cell>
          <cell r="E169" t="str">
            <v>Bank NISP MLG</v>
          </cell>
          <cell r="F169">
            <v>0</v>
          </cell>
          <cell r="G169">
            <v>0</v>
          </cell>
          <cell r="H169">
            <v>0</v>
          </cell>
          <cell r="I169">
            <v>0</v>
          </cell>
          <cell r="J169">
            <v>0</v>
          </cell>
          <cell r="K169">
            <v>0</v>
          </cell>
          <cell r="L169">
            <v>0</v>
          </cell>
          <cell r="M169">
            <v>0</v>
          </cell>
          <cell r="N169">
            <v>0</v>
          </cell>
          <cell r="O169">
            <v>0</v>
          </cell>
          <cell r="P169">
            <v>0</v>
          </cell>
          <cell r="Q169">
            <v>0</v>
          </cell>
          <cell r="R169">
            <v>0</v>
          </cell>
        </row>
        <row r="170">
          <cell r="B170" t="str">
            <v>B199</v>
          </cell>
          <cell r="C170">
            <v>0</v>
          </cell>
          <cell r="D170" t="str">
            <v>-</v>
          </cell>
          <cell r="E170" t="str">
            <v>Bank NISP PRB</v>
          </cell>
          <cell r="F170">
            <v>0</v>
          </cell>
          <cell r="G170">
            <v>0</v>
          </cell>
          <cell r="H170">
            <v>0</v>
          </cell>
          <cell r="I170">
            <v>0</v>
          </cell>
          <cell r="J170">
            <v>0</v>
          </cell>
          <cell r="K170">
            <v>0</v>
          </cell>
          <cell r="L170">
            <v>0</v>
          </cell>
          <cell r="M170">
            <v>0</v>
          </cell>
          <cell r="N170">
            <v>0</v>
          </cell>
          <cell r="O170">
            <v>0</v>
          </cell>
          <cell r="P170">
            <v>0</v>
          </cell>
          <cell r="Q170">
            <v>0</v>
          </cell>
          <cell r="R170">
            <v>0</v>
          </cell>
        </row>
        <row r="171">
          <cell r="B171" t="str">
            <v>B200</v>
          </cell>
          <cell r="C171">
            <v>0</v>
          </cell>
          <cell r="D171" t="str">
            <v>-</v>
          </cell>
          <cell r="E171" t="str">
            <v>Bank NISP JBR</v>
          </cell>
          <cell r="F171">
            <v>0</v>
          </cell>
          <cell r="G171">
            <v>0</v>
          </cell>
          <cell r="H171">
            <v>0</v>
          </cell>
          <cell r="I171">
            <v>0</v>
          </cell>
          <cell r="J171">
            <v>0</v>
          </cell>
          <cell r="K171">
            <v>0</v>
          </cell>
          <cell r="L171">
            <v>0</v>
          </cell>
          <cell r="M171">
            <v>0</v>
          </cell>
          <cell r="N171">
            <v>0</v>
          </cell>
          <cell r="O171">
            <v>0</v>
          </cell>
          <cell r="P171">
            <v>0</v>
          </cell>
          <cell r="Q171">
            <v>0</v>
          </cell>
          <cell r="R171">
            <v>0</v>
          </cell>
        </row>
        <row r="172">
          <cell r="B172" t="str">
            <v>B201</v>
          </cell>
          <cell r="C172">
            <v>0</v>
          </cell>
          <cell r="D172" t="str">
            <v>-</v>
          </cell>
          <cell r="E172" t="str">
            <v>Bank NISP BWI</v>
          </cell>
          <cell r="F172">
            <v>0</v>
          </cell>
          <cell r="G172">
            <v>0</v>
          </cell>
          <cell r="H172">
            <v>0</v>
          </cell>
          <cell r="I172">
            <v>0</v>
          </cell>
          <cell r="J172">
            <v>0</v>
          </cell>
          <cell r="K172">
            <v>0</v>
          </cell>
          <cell r="L172">
            <v>0</v>
          </cell>
          <cell r="M172">
            <v>0</v>
          </cell>
          <cell r="N172">
            <v>0</v>
          </cell>
          <cell r="O172">
            <v>0</v>
          </cell>
          <cell r="P172">
            <v>0</v>
          </cell>
          <cell r="Q172">
            <v>0</v>
          </cell>
          <cell r="R172">
            <v>0</v>
          </cell>
        </row>
        <row r="173">
          <cell r="B173" t="str">
            <v>B202</v>
          </cell>
          <cell r="C173">
            <v>0</v>
          </cell>
          <cell r="D173" t="str">
            <v>-</v>
          </cell>
          <cell r="E173" t="str">
            <v>Bank BCA PROMO</v>
          </cell>
          <cell r="F173">
            <v>0</v>
          </cell>
          <cell r="G173">
            <v>0</v>
          </cell>
          <cell r="H173">
            <v>0</v>
          </cell>
          <cell r="I173">
            <v>0</v>
          </cell>
          <cell r="J173">
            <v>0</v>
          </cell>
          <cell r="K173">
            <v>0</v>
          </cell>
          <cell r="L173">
            <v>0</v>
          </cell>
          <cell r="M173">
            <v>0</v>
          </cell>
          <cell r="N173">
            <v>0</v>
          </cell>
          <cell r="O173">
            <v>2016648</v>
          </cell>
          <cell r="P173">
            <v>0</v>
          </cell>
          <cell r="Q173">
            <v>0</v>
          </cell>
          <cell r="R173">
            <v>2016648</v>
          </cell>
        </row>
        <row r="174">
          <cell r="B174" t="str">
            <v>B203</v>
          </cell>
          <cell r="C174">
            <v>0</v>
          </cell>
          <cell r="D174" t="str">
            <v>-</v>
          </cell>
          <cell r="E174" t="str">
            <v xml:space="preserve">Bank  Promosi Nutri </v>
          </cell>
          <cell r="F174">
            <v>0</v>
          </cell>
          <cell r="G174">
            <v>0</v>
          </cell>
          <cell r="H174">
            <v>0</v>
          </cell>
          <cell r="I174">
            <v>0</v>
          </cell>
          <cell r="J174">
            <v>0</v>
          </cell>
          <cell r="K174">
            <v>0</v>
          </cell>
          <cell r="L174">
            <v>0</v>
          </cell>
          <cell r="M174">
            <v>0</v>
          </cell>
          <cell r="N174">
            <v>0</v>
          </cell>
          <cell r="O174">
            <v>2621230</v>
          </cell>
          <cell r="P174">
            <v>0</v>
          </cell>
          <cell r="Q174">
            <v>0</v>
          </cell>
          <cell r="R174">
            <v>2621230</v>
          </cell>
        </row>
        <row r="175">
          <cell r="B175" t="str">
            <v>B204</v>
          </cell>
          <cell r="C175">
            <v>0</v>
          </cell>
          <cell r="D175" t="str">
            <v>-</v>
          </cell>
          <cell r="E175" t="str">
            <v>Bank NISP MARGO</v>
          </cell>
          <cell r="F175">
            <v>0</v>
          </cell>
          <cell r="G175">
            <v>0</v>
          </cell>
          <cell r="H175">
            <v>0</v>
          </cell>
          <cell r="I175">
            <v>0</v>
          </cell>
          <cell r="J175">
            <v>0</v>
          </cell>
          <cell r="K175">
            <v>0</v>
          </cell>
          <cell r="L175">
            <v>0</v>
          </cell>
          <cell r="M175">
            <v>0</v>
          </cell>
          <cell r="N175">
            <v>0</v>
          </cell>
          <cell r="O175">
            <v>0</v>
          </cell>
          <cell r="P175">
            <v>0</v>
          </cell>
          <cell r="Q175">
            <v>0</v>
          </cell>
          <cell r="R175">
            <v>0</v>
          </cell>
        </row>
        <row r="176">
          <cell r="B176" t="str">
            <v>B205</v>
          </cell>
          <cell r="C176">
            <v>0</v>
          </cell>
          <cell r="D176" t="str">
            <v>-</v>
          </cell>
          <cell r="E176" t="str">
            <v>Bank NISP BREBEK</v>
          </cell>
          <cell r="F176">
            <v>0</v>
          </cell>
          <cell r="G176">
            <v>0</v>
          </cell>
          <cell r="H176">
            <v>0</v>
          </cell>
          <cell r="I176">
            <v>0</v>
          </cell>
          <cell r="J176">
            <v>0</v>
          </cell>
          <cell r="K176">
            <v>0</v>
          </cell>
          <cell r="L176">
            <v>0</v>
          </cell>
          <cell r="M176">
            <v>0</v>
          </cell>
          <cell r="N176">
            <v>0</v>
          </cell>
          <cell r="O176">
            <v>0</v>
          </cell>
          <cell r="P176">
            <v>0</v>
          </cell>
          <cell r="Q176">
            <v>1069000.0799999237</v>
          </cell>
          <cell r="R176">
            <v>1069000.0799999237</v>
          </cell>
        </row>
        <row r="177">
          <cell r="B177" t="str">
            <v>B206</v>
          </cell>
          <cell r="C177">
            <v>0</v>
          </cell>
          <cell r="D177" t="str">
            <v>-</v>
          </cell>
          <cell r="E177" t="str">
            <v>Bank DANAMON BANYUWANGI</v>
          </cell>
          <cell r="F177">
            <v>0</v>
          </cell>
          <cell r="G177">
            <v>0</v>
          </cell>
          <cell r="H177">
            <v>0</v>
          </cell>
          <cell r="I177">
            <v>0</v>
          </cell>
          <cell r="J177">
            <v>0</v>
          </cell>
          <cell r="K177">
            <v>0</v>
          </cell>
          <cell r="L177">
            <v>0</v>
          </cell>
          <cell r="M177">
            <v>0</v>
          </cell>
          <cell r="N177">
            <v>0</v>
          </cell>
          <cell r="O177">
            <v>0</v>
          </cell>
          <cell r="P177">
            <v>0</v>
          </cell>
          <cell r="Q177">
            <v>1068998</v>
          </cell>
          <cell r="R177">
            <v>1068998</v>
          </cell>
        </row>
        <row r="178">
          <cell r="B178" t="str">
            <v>B207</v>
          </cell>
          <cell r="C178">
            <v>0</v>
          </cell>
          <cell r="D178" t="str">
            <v>-</v>
          </cell>
          <cell r="E178" t="str">
            <v>Bank DANAMON SINGARAJA</v>
          </cell>
          <cell r="F178">
            <v>0</v>
          </cell>
          <cell r="G178">
            <v>0</v>
          </cell>
          <cell r="H178">
            <v>0</v>
          </cell>
          <cell r="I178">
            <v>0</v>
          </cell>
          <cell r="J178">
            <v>0</v>
          </cell>
          <cell r="K178">
            <v>0</v>
          </cell>
          <cell r="L178">
            <v>0</v>
          </cell>
          <cell r="M178">
            <v>0</v>
          </cell>
          <cell r="N178">
            <v>0</v>
          </cell>
          <cell r="O178">
            <v>0</v>
          </cell>
          <cell r="P178">
            <v>0</v>
          </cell>
          <cell r="Q178">
            <v>1179507709.6000006</v>
          </cell>
          <cell r="R178">
            <v>1179507709.6000006</v>
          </cell>
        </row>
        <row r="179">
          <cell r="B179" t="str">
            <v>B208</v>
          </cell>
          <cell r="C179">
            <v>0</v>
          </cell>
          <cell r="D179" t="str">
            <v>-</v>
          </cell>
          <cell r="E179" t="str">
            <v>Bank DANAMON DENPASAR</v>
          </cell>
          <cell r="F179">
            <v>0</v>
          </cell>
          <cell r="G179">
            <v>0</v>
          </cell>
          <cell r="H179">
            <v>0</v>
          </cell>
          <cell r="I179">
            <v>0</v>
          </cell>
          <cell r="J179">
            <v>0</v>
          </cell>
          <cell r="K179">
            <v>0</v>
          </cell>
          <cell r="L179">
            <v>0</v>
          </cell>
          <cell r="M179">
            <v>0</v>
          </cell>
          <cell r="N179">
            <v>0</v>
          </cell>
          <cell r="O179">
            <v>0</v>
          </cell>
          <cell r="P179">
            <v>0</v>
          </cell>
          <cell r="Q179">
            <v>0</v>
          </cell>
          <cell r="R179">
            <v>0</v>
          </cell>
        </row>
        <row r="180">
          <cell r="B180" t="str">
            <v>B209</v>
          </cell>
          <cell r="C180">
            <v>0</v>
          </cell>
          <cell r="D180" t="str">
            <v>-</v>
          </cell>
          <cell r="E180" t="str">
            <v>Bank MANDIRI DENPASAR</v>
          </cell>
          <cell r="F180">
            <v>0</v>
          </cell>
          <cell r="G180">
            <v>0</v>
          </cell>
          <cell r="H180">
            <v>0</v>
          </cell>
          <cell r="I180">
            <v>0</v>
          </cell>
          <cell r="J180">
            <v>0</v>
          </cell>
          <cell r="K180">
            <v>0</v>
          </cell>
          <cell r="L180">
            <v>0</v>
          </cell>
          <cell r="M180">
            <v>0</v>
          </cell>
          <cell r="N180">
            <v>0</v>
          </cell>
          <cell r="O180">
            <v>0</v>
          </cell>
          <cell r="P180">
            <v>0</v>
          </cell>
          <cell r="Q180">
            <v>47079528.090000004</v>
          </cell>
          <cell r="R180">
            <v>47079528.090000004</v>
          </cell>
        </row>
        <row r="181">
          <cell r="B181" t="str">
            <v>B210</v>
          </cell>
          <cell r="C181">
            <v>0</v>
          </cell>
          <cell r="D181" t="str">
            <v>-</v>
          </cell>
          <cell r="E181" t="str">
            <v>Bank MANDIRI SINGARAJA</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B182" t="str">
            <v>B211</v>
          </cell>
          <cell r="C182">
            <v>0</v>
          </cell>
          <cell r="D182" t="str">
            <v>-</v>
          </cell>
          <cell r="E182" t="str">
            <v>BANK DANAMON NO A/C 5459837</v>
          </cell>
          <cell r="F182">
            <v>0</v>
          </cell>
          <cell r="G182">
            <v>0</v>
          </cell>
          <cell r="H182">
            <v>0</v>
          </cell>
          <cell r="I182">
            <v>0</v>
          </cell>
          <cell r="J182">
            <v>0</v>
          </cell>
          <cell r="K182">
            <v>0</v>
          </cell>
          <cell r="L182">
            <v>0</v>
          </cell>
          <cell r="M182">
            <v>0</v>
          </cell>
          <cell r="N182">
            <v>0</v>
          </cell>
          <cell r="O182">
            <v>0</v>
          </cell>
          <cell r="P182">
            <v>0</v>
          </cell>
          <cell r="Q182">
            <v>0</v>
          </cell>
          <cell r="R182">
            <v>0</v>
          </cell>
        </row>
        <row r="183">
          <cell r="B183" t="str">
            <v>B212</v>
          </cell>
          <cell r="C183">
            <v>0</v>
          </cell>
          <cell r="D183" t="str">
            <v>-</v>
          </cell>
          <cell r="E183" t="str">
            <v>BANK MANDIRI DNPASAR A/C 145.000.5354.291</v>
          </cell>
          <cell r="F183">
            <v>0</v>
          </cell>
          <cell r="G183">
            <v>0</v>
          </cell>
          <cell r="H183">
            <v>0</v>
          </cell>
          <cell r="I183">
            <v>0</v>
          </cell>
          <cell r="J183">
            <v>0</v>
          </cell>
          <cell r="K183">
            <v>0</v>
          </cell>
          <cell r="L183">
            <v>0</v>
          </cell>
          <cell r="M183">
            <v>0</v>
          </cell>
          <cell r="N183">
            <v>0</v>
          </cell>
          <cell r="O183">
            <v>0</v>
          </cell>
          <cell r="P183">
            <v>0</v>
          </cell>
          <cell r="Q183">
            <v>0</v>
          </cell>
          <cell r="R183">
            <v>0</v>
          </cell>
        </row>
        <row r="184">
          <cell r="B184" t="str">
            <v>B213</v>
          </cell>
          <cell r="C184">
            <v>0</v>
          </cell>
          <cell r="D184" t="str">
            <v>-</v>
          </cell>
          <cell r="E184" t="str">
            <v>BANK MANDIRI SINGARAJA A/C 145.000.5358.565</v>
          </cell>
          <cell r="F184">
            <v>0</v>
          </cell>
          <cell r="G184">
            <v>0</v>
          </cell>
          <cell r="H184">
            <v>0</v>
          </cell>
          <cell r="I184">
            <v>0</v>
          </cell>
          <cell r="J184">
            <v>0</v>
          </cell>
          <cell r="K184">
            <v>0</v>
          </cell>
          <cell r="L184">
            <v>0</v>
          </cell>
          <cell r="M184">
            <v>0</v>
          </cell>
          <cell r="N184">
            <v>0</v>
          </cell>
          <cell r="O184">
            <v>0</v>
          </cell>
          <cell r="P184">
            <v>0</v>
          </cell>
          <cell r="Q184">
            <v>0</v>
          </cell>
          <cell r="R184">
            <v>0</v>
          </cell>
        </row>
        <row r="185">
          <cell r="B185" t="str">
            <v>B214</v>
          </cell>
          <cell r="C185">
            <v>0</v>
          </cell>
          <cell r="D185" t="str">
            <v>-</v>
          </cell>
          <cell r="E185" t="str">
            <v>BANK MANDIRI HO A/C 145.000.5354.309</v>
          </cell>
          <cell r="F185">
            <v>0</v>
          </cell>
          <cell r="G185">
            <v>0</v>
          </cell>
          <cell r="H185">
            <v>0</v>
          </cell>
          <cell r="I185">
            <v>0</v>
          </cell>
          <cell r="J185">
            <v>0</v>
          </cell>
          <cell r="K185">
            <v>0</v>
          </cell>
          <cell r="L185">
            <v>0</v>
          </cell>
          <cell r="M185">
            <v>0</v>
          </cell>
          <cell r="N185">
            <v>0</v>
          </cell>
          <cell r="O185">
            <v>0</v>
          </cell>
          <cell r="P185">
            <v>0</v>
          </cell>
          <cell r="Q185">
            <v>0</v>
          </cell>
          <cell r="R185">
            <v>0</v>
          </cell>
        </row>
        <row r="186">
          <cell r="B186" t="str">
            <v>B215</v>
          </cell>
          <cell r="C186">
            <v>0</v>
          </cell>
          <cell r="D186" t="str">
            <v>-</v>
          </cell>
          <cell r="E186" t="str">
            <v>BANK DANAMON NO A/C 54592837</v>
          </cell>
          <cell r="F186">
            <v>0</v>
          </cell>
          <cell r="G186">
            <v>0</v>
          </cell>
          <cell r="H186">
            <v>0</v>
          </cell>
          <cell r="I186">
            <v>0</v>
          </cell>
          <cell r="J186">
            <v>0</v>
          </cell>
          <cell r="K186">
            <v>0</v>
          </cell>
          <cell r="L186">
            <v>0</v>
          </cell>
          <cell r="M186">
            <v>0</v>
          </cell>
          <cell r="N186">
            <v>0</v>
          </cell>
          <cell r="O186">
            <v>0</v>
          </cell>
          <cell r="P186">
            <v>0</v>
          </cell>
          <cell r="Q186">
            <v>0</v>
          </cell>
          <cell r="R186">
            <v>0</v>
          </cell>
        </row>
        <row r="187">
          <cell r="B187" t="str">
            <v>B216</v>
          </cell>
          <cell r="C187">
            <v>0</v>
          </cell>
          <cell r="D187" t="str">
            <v>-</v>
          </cell>
          <cell r="E187" t="str">
            <v>BANK BCA 104.185.0006</v>
          </cell>
          <cell r="F187">
            <v>0</v>
          </cell>
          <cell r="G187">
            <v>0</v>
          </cell>
          <cell r="H187">
            <v>0</v>
          </cell>
          <cell r="I187">
            <v>0</v>
          </cell>
          <cell r="J187">
            <v>0</v>
          </cell>
          <cell r="K187">
            <v>0</v>
          </cell>
          <cell r="L187">
            <v>0</v>
          </cell>
          <cell r="M187">
            <v>0</v>
          </cell>
          <cell r="N187">
            <v>0</v>
          </cell>
          <cell r="O187">
            <v>0</v>
          </cell>
          <cell r="P187">
            <v>0</v>
          </cell>
          <cell r="Q187">
            <v>0</v>
          </cell>
          <cell r="R187">
            <v>0</v>
          </cell>
        </row>
        <row r="188">
          <cell r="B188" t="str">
            <v>B217</v>
          </cell>
          <cell r="C188">
            <v>0</v>
          </cell>
          <cell r="D188" t="str">
            <v>-</v>
          </cell>
          <cell r="E188" t="str">
            <v>BANK BCA</v>
          </cell>
          <cell r="F188">
            <v>0</v>
          </cell>
          <cell r="G188">
            <v>0</v>
          </cell>
          <cell r="H188">
            <v>0</v>
          </cell>
          <cell r="I188">
            <v>0</v>
          </cell>
          <cell r="J188">
            <v>0</v>
          </cell>
          <cell r="K188">
            <v>0</v>
          </cell>
          <cell r="L188">
            <v>0</v>
          </cell>
          <cell r="M188">
            <v>0</v>
          </cell>
          <cell r="N188">
            <v>0</v>
          </cell>
          <cell r="O188">
            <v>0</v>
          </cell>
          <cell r="P188">
            <v>464608155.49153</v>
          </cell>
          <cell r="Q188">
            <v>0</v>
          </cell>
          <cell r="R188">
            <v>464608155.49153</v>
          </cell>
        </row>
        <row r="189">
          <cell r="B189" t="str">
            <v>B218</v>
          </cell>
          <cell r="C189">
            <v>0</v>
          </cell>
          <cell r="D189" t="str">
            <v>-</v>
          </cell>
          <cell r="E189" t="str">
            <v>BANK NISP</v>
          </cell>
          <cell r="F189">
            <v>0</v>
          </cell>
          <cell r="G189">
            <v>0</v>
          </cell>
          <cell r="H189">
            <v>0</v>
          </cell>
          <cell r="I189">
            <v>0</v>
          </cell>
          <cell r="J189">
            <v>0</v>
          </cell>
          <cell r="K189">
            <v>0</v>
          </cell>
          <cell r="L189">
            <v>0</v>
          </cell>
          <cell r="M189">
            <v>0</v>
          </cell>
          <cell r="N189">
            <v>0</v>
          </cell>
          <cell r="O189">
            <v>0</v>
          </cell>
          <cell r="P189">
            <v>108702924.58000016</v>
          </cell>
          <cell r="Q189">
            <v>0</v>
          </cell>
          <cell r="R189">
            <v>108702924.58000016</v>
          </cell>
        </row>
        <row r="190">
          <cell r="B190" t="str">
            <v>B219</v>
          </cell>
          <cell r="C190">
            <v>0</v>
          </cell>
          <cell r="D190" t="str">
            <v>-</v>
          </cell>
          <cell r="E190" t="str">
            <v>BANK DANAMON</v>
          </cell>
          <cell r="F190">
            <v>0</v>
          </cell>
          <cell r="G190">
            <v>0</v>
          </cell>
          <cell r="H190">
            <v>0</v>
          </cell>
          <cell r="I190">
            <v>0</v>
          </cell>
          <cell r="J190">
            <v>0</v>
          </cell>
          <cell r="K190">
            <v>0</v>
          </cell>
          <cell r="L190">
            <v>0</v>
          </cell>
          <cell r="M190">
            <v>0</v>
          </cell>
          <cell r="N190">
            <v>0</v>
          </cell>
          <cell r="O190">
            <v>1000156.2900000215</v>
          </cell>
          <cell r="P190">
            <v>1078625482.6700001</v>
          </cell>
          <cell r="Q190">
            <v>0</v>
          </cell>
          <cell r="R190">
            <v>1079625638.96</v>
          </cell>
        </row>
        <row r="191">
          <cell r="E191" t="str">
            <v xml:space="preserve">Bank </v>
          </cell>
        </row>
        <row r="192">
          <cell r="D192" t="str">
            <v>-</v>
          </cell>
          <cell r="E192" t="str">
            <v xml:space="preserve">Bank </v>
          </cell>
        </row>
        <row r="194">
          <cell r="E194" t="str">
            <v>Sub total Bank</v>
          </cell>
          <cell r="F194">
            <v>0</v>
          </cell>
          <cell r="G194">
            <v>1598391267.3099983</v>
          </cell>
          <cell r="H194">
            <v>503668635</v>
          </cell>
          <cell r="I194">
            <v>1459293968.8599963</v>
          </cell>
          <cell r="J194">
            <v>2613842655.3299999</v>
          </cell>
          <cell r="K194">
            <v>7524106888</v>
          </cell>
          <cell r="L194">
            <v>3976341664.4100008</v>
          </cell>
          <cell r="M194">
            <v>1363705998.4299927</v>
          </cell>
          <cell r="N194">
            <v>3725608193.7399993</v>
          </cell>
          <cell r="O194">
            <v>3208820398.1099992</v>
          </cell>
          <cell r="P194">
            <v>1651936562.7415302</v>
          </cell>
          <cell r="Q194">
            <v>1228725235.7700005</v>
          </cell>
          <cell r="R194">
            <v>28854441467.70153</v>
          </cell>
        </row>
        <row r="196">
          <cell r="B196" t="str">
            <v>A1</v>
          </cell>
          <cell r="C196">
            <v>0</v>
          </cell>
          <cell r="D196" t="str">
            <v>-</v>
          </cell>
          <cell r="E196" t="str">
            <v>Ayat Silang Kas dan Bank</v>
          </cell>
          <cell r="F196">
            <v>0</v>
          </cell>
          <cell r="G196">
            <v>0</v>
          </cell>
          <cell r="H196">
            <v>33318</v>
          </cell>
          <cell r="I196">
            <v>1409967176.3299994</v>
          </cell>
          <cell r="J196">
            <v>749088289.37999904</v>
          </cell>
          <cell r="K196">
            <v>1551749868</v>
          </cell>
          <cell r="L196">
            <v>2444296119.8199997</v>
          </cell>
          <cell r="M196">
            <v>0</v>
          </cell>
          <cell r="N196">
            <v>-9758108</v>
          </cell>
          <cell r="O196">
            <v>-0.1300048828125</v>
          </cell>
          <cell r="P196">
            <v>0</v>
          </cell>
          <cell r="Q196">
            <v>160527376.6099999</v>
          </cell>
          <cell r="R196">
            <v>6305904040.0099936</v>
          </cell>
        </row>
        <row r="198">
          <cell r="E198" t="str">
            <v>Sub total Ayat Silang</v>
          </cell>
          <cell r="F198">
            <v>0</v>
          </cell>
          <cell r="G198">
            <v>0</v>
          </cell>
          <cell r="H198">
            <v>33318</v>
          </cell>
          <cell r="I198">
            <v>1409967176.3299994</v>
          </cell>
          <cell r="J198">
            <v>749088289.37999904</v>
          </cell>
          <cell r="K198">
            <v>1551749868</v>
          </cell>
          <cell r="L198">
            <v>2444296119.8199997</v>
          </cell>
          <cell r="M198">
            <v>0</v>
          </cell>
          <cell r="N198">
            <v>-9758108</v>
          </cell>
          <cell r="O198">
            <v>-0.1300048828125</v>
          </cell>
          <cell r="P198">
            <v>0</v>
          </cell>
          <cell r="Q198">
            <v>160527376.6099999</v>
          </cell>
          <cell r="R198">
            <v>6305904040.0099936</v>
          </cell>
        </row>
        <row r="200">
          <cell r="B200">
            <v>1</v>
          </cell>
          <cell r="C200">
            <v>0</v>
          </cell>
          <cell r="D200">
            <v>0</v>
          </cell>
          <cell r="E200" t="str">
            <v>TOTAL KAS &amp;  BANK</v>
          </cell>
          <cell r="F200">
            <v>0</v>
          </cell>
          <cell r="G200">
            <v>1613391267.3099983</v>
          </cell>
          <cell r="H200">
            <v>515138203</v>
          </cell>
          <cell r="I200">
            <v>3675310830.1899958</v>
          </cell>
          <cell r="J200">
            <v>3923893703.7099991</v>
          </cell>
          <cell r="K200">
            <v>10518524712</v>
          </cell>
          <cell r="L200">
            <v>7171927042.2300005</v>
          </cell>
          <cell r="M200">
            <v>3195121638.2299929</v>
          </cell>
          <cell r="N200">
            <v>5150289272.7399998</v>
          </cell>
          <cell r="O200">
            <v>4608521984.2599945</v>
          </cell>
          <cell r="P200">
            <v>2526171318.4515305</v>
          </cell>
          <cell r="Q200">
            <v>1453460669.3800111</v>
          </cell>
          <cell r="R200">
            <v>44351750641.501534</v>
          </cell>
        </row>
        <row r="202">
          <cell r="D202" t="str">
            <v>DEPOSITO BERJANGKA :</v>
          </cell>
        </row>
        <row r="203">
          <cell r="B203" t="str">
            <v>D1</v>
          </cell>
          <cell r="C203">
            <v>0</v>
          </cell>
          <cell r="D203" t="str">
            <v>-</v>
          </cell>
          <cell r="E203" t="str">
            <v>Deposito Bank A</v>
          </cell>
          <cell r="F203">
            <v>0</v>
          </cell>
          <cell r="G203">
            <v>0</v>
          </cell>
          <cell r="H203">
            <v>0</v>
          </cell>
          <cell r="I203">
            <v>0</v>
          </cell>
          <cell r="J203">
            <v>0</v>
          </cell>
          <cell r="K203">
            <v>0</v>
          </cell>
          <cell r="L203">
            <v>0</v>
          </cell>
          <cell r="M203">
            <v>0</v>
          </cell>
          <cell r="N203">
            <v>0</v>
          </cell>
          <cell r="O203">
            <v>0</v>
          </cell>
          <cell r="P203">
            <v>0</v>
          </cell>
          <cell r="Q203">
            <v>0</v>
          </cell>
          <cell r="R203">
            <v>0</v>
          </cell>
        </row>
        <row r="204">
          <cell r="B204" t="str">
            <v>D2</v>
          </cell>
          <cell r="C204">
            <v>0</v>
          </cell>
          <cell r="D204" t="str">
            <v>-</v>
          </cell>
          <cell r="E204" t="str">
            <v>Deposito Bank B</v>
          </cell>
          <cell r="F204">
            <v>0</v>
          </cell>
          <cell r="G204">
            <v>0</v>
          </cell>
          <cell r="H204">
            <v>0</v>
          </cell>
          <cell r="I204">
            <v>0</v>
          </cell>
          <cell r="J204">
            <v>0</v>
          </cell>
          <cell r="K204">
            <v>0</v>
          </cell>
          <cell r="L204">
            <v>0</v>
          </cell>
          <cell r="M204">
            <v>0</v>
          </cell>
          <cell r="N204">
            <v>0</v>
          </cell>
          <cell r="O204">
            <v>0</v>
          </cell>
          <cell r="P204">
            <v>0</v>
          </cell>
          <cell r="Q204">
            <v>0</v>
          </cell>
          <cell r="R204">
            <v>0</v>
          </cell>
        </row>
        <row r="205">
          <cell r="B205" t="str">
            <v>D3</v>
          </cell>
          <cell r="C205">
            <v>0</v>
          </cell>
          <cell r="D205" t="str">
            <v>-</v>
          </cell>
          <cell r="E205" t="str">
            <v>Deposito Bank C</v>
          </cell>
          <cell r="F205">
            <v>0</v>
          </cell>
          <cell r="G205">
            <v>0</v>
          </cell>
          <cell r="H205">
            <v>0</v>
          </cell>
          <cell r="I205">
            <v>0</v>
          </cell>
          <cell r="J205">
            <v>0</v>
          </cell>
          <cell r="K205">
            <v>0</v>
          </cell>
          <cell r="L205">
            <v>0</v>
          </cell>
          <cell r="M205">
            <v>0</v>
          </cell>
          <cell r="N205">
            <v>0</v>
          </cell>
          <cell r="O205">
            <v>0</v>
          </cell>
          <cell r="P205">
            <v>0</v>
          </cell>
          <cell r="Q205">
            <v>0</v>
          </cell>
          <cell r="R205">
            <v>0</v>
          </cell>
        </row>
        <row r="206">
          <cell r="B206" t="str">
            <v>D4</v>
          </cell>
          <cell r="C206">
            <v>0</v>
          </cell>
          <cell r="D206" t="str">
            <v>-</v>
          </cell>
          <cell r="E206" t="str">
            <v>Deposito Bank D</v>
          </cell>
          <cell r="F206">
            <v>0</v>
          </cell>
          <cell r="G206">
            <v>0</v>
          </cell>
          <cell r="H206">
            <v>0</v>
          </cell>
          <cell r="I206">
            <v>0</v>
          </cell>
          <cell r="J206">
            <v>0</v>
          </cell>
          <cell r="K206">
            <v>0</v>
          </cell>
          <cell r="L206">
            <v>0</v>
          </cell>
          <cell r="M206">
            <v>0</v>
          </cell>
          <cell r="N206">
            <v>0</v>
          </cell>
          <cell r="O206">
            <v>0</v>
          </cell>
          <cell r="P206">
            <v>0</v>
          </cell>
          <cell r="Q206">
            <v>0</v>
          </cell>
          <cell r="R206">
            <v>0</v>
          </cell>
        </row>
        <row r="207">
          <cell r="B207" t="str">
            <v>D5</v>
          </cell>
          <cell r="C207">
            <v>0</v>
          </cell>
          <cell r="D207" t="str">
            <v>-</v>
          </cell>
          <cell r="E207" t="str">
            <v>Deposito Bank E</v>
          </cell>
          <cell r="F207">
            <v>0</v>
          </cell>
          <cell r="G207">
            <v>0</v>
          </cell>
          <cell r="H207">
            <v>0</v>
          </cell>
          <cell r="I207">
            <v>0</v>
          </cell>
          <cell r="J207">
            <v>0</v>
          </cell>
          <cell r="K207">
            <v>0</v>
          </cell>
          <cell r="L207">
            <v>0</v>
          </cell>
          <cell r="M207">
            <v>0</v>
          </cell>
          <cell r="N207">
            <v>0</v>
          </cell>
          <cell r="O207">
            <v>0</v>
          </cell>
          <cell r="P207">
            <v>0</v>
          </cell>
          <cell r="Q207">
            <v>0</v>
          </cell>
          <cell r="R207">
            <v>0</v>
          </cell>
        </row>
        <row r="208">
          <cell r="B208" t="str">
            <v>D6</v>
          </cell>
          <cell r="C208">
            <v>0</v>
          </cell>
          <cell r="D208" t="str">
            <v>-</v>
          </cell>
          <cell r="E208" t="str">
            <v>Deposito Bank F</v>
          </cell>
          <cell r="F208">
            <v>0</v>
          </cell>
          <cell r="G208">
            <v>0</v>
          </cell>
          <cell r="H208">
            <v>0</v>
          </cell>
          <cell r="I208">
            <v>0</v>
          </cell>
          <cell r="J208">
            <v>0</v>
          </cell>
          <cell r="K208">
            <v>0</v>
          </cell>
          <cell r="L208">
            <v>0</v>
          </cell>
          <cell r="M208">
            <v>0</v>
          </cell>
          <cell r="N208">
            <v>0</v>
          </cell>
          <cell r="O208">
            <v>0</v>
          </cell>
          <cell r="P208">
            <v>0</v>
          </cell>
          <cell r="Q208">
            <v>0</v>
          </cell>
          <cell r="R208">
            <v>0</v>
          </cell>
        </row>
        <row r="209">
          <cell r="B209" t="str">
            <v>D7</v>
          </cell>
          <cell r="C209">
            <v>0</v>
          </cell>
          <cell r="D209" t="str">
            <v>-</v>
          </cell>
          <cell r="E209" t="str">
            <v>Deposito Bank G</v>
          </cell>
          <cell r="F209">
            <v>0</v>
          </cell>
          <cell r="G209">
            <v>0</v>
          </cell>
          <cell r="H209">
            <v>0</v>
          </cell>
          <cell r="I209">
            <v>0</v>
          </cell>
          <cell r="J209">
            <v>0</v>
          </cell>
          <cell r="K209">
            <v>0</v>
          </cell>
          <cell r="L209">
            <v>0</v>
          </cell>
          <cell r="M209">
            <v>0</v>
          </cell>
          <cell r="N209">
            <v>0</v>
          </cell>
          <cell r="O209">
            <v>0</v>
          </cell>
          <cell r="P209">
            <v>0</v>
          </cell>
          <cell r="Q209">
            <v>0</v>
          </cell>
          <cell r="R209">
            <v>0</v>
          </cell>
        </row>
        <row r="210">
          <cell r="B210" t="str">
            <v>D8</v>
          </cell>
          <cell r="C210">
            <v>0</v>
          </cell>
          <cell r="D210" t="str">
            <v>-</v>
          </cell>
          <cell r="E210" t="str">
            <v>Deposito Bank H</v>
          </cell>
          <cell r="F210">
            <v>0</v>
          </cell>
          <cell r="G210">
            <v>0</v>
          </cell>
          <cell r="H210">
            <v>0</v>
          </cell>
          <cell r="I210">
            <v>0</v>
          </cell>
          <cell r="J210">
            <v>0</v>
          </cell>
          <cell r="K210">
            <v>0</v>
          </cell>
          <cell r="L210">
            <v>0</v>
          </cell>
          <cell r="M210">
            <v>0</v>
          </cell>
          <cell r="N210">
            <v>0</v>
          </cell>
          <cell r="O210">
            <v>0</v>
          </cell>
          <cell r="P210">
            <v>0</v>
          </cell>
          <cell r="Q210">
            <v>0</v>
          </cell>
          <cell r="R210">
            <v>0</v>
          </cell>
        </row>
        <row r="211">
          <cell r="B211" t="str">
            <v>D9</v>
          </cell>
          <cell r="C211">
            <v>0</v>
          </cell>
          <cell r="D211" t="str">
            <v>-</v>
          </cell>
          <cell r="E211" t="str">
            <v>Deposito Bank I</v>
          </cell>
          <cell r="F211">
            <v>0</v>
          </cell>
          <cell r="G211">
            <v>0</v>
          </cell>
          <cell r="H211">
            <v>0</v>
          </cell>
          <cell r="I211">
            <v>0</v>
          </cell>
          <cell r="J211">
            <v>0</v>
          </cell>
          <cell r="K211">
            <v>0</v>
          </cell>
          <cell r="L211">
            <v>0</v>
          </cell>
          <cell r="M211">
            <v>0</v>
          </cell>
          <cell r="N211">
            <v>0</v>
          </cell>
          <cell r="O211">
            <v>0</v>
          </cell>
          <cell r="P211">
            <v>0</v>
          </cell>
          <cell r="Q211">
            <v>0</v>
          </cell>
          <cell r="R211">
            <v>0</v>
          </cell>
        </row>
        <row r="212">
          <cell r="B212" t="str">
            <v>D10</v>
          </cell>
          <cell r="C212">
            <v>0</v>
          </cell>
          <cell r="D212" t="str">
            <v>-</v>
          </cell>
          <cell r="E212" t="str">
            <v>Reksa Dana</v>
          </cell>
          <cell r="F212">
            <v>0</v>
          </cell>
          <cell r="G212">
            <v>0</v>
          </cell>
          <cell r="H212">
            <v>0</v>
          </cell>
          <cell r="I212">
            <v>0</v>
          </cell>
          <cell r="J212">
            <v>0</v>
          </cell>
          <cell r="K212">
            <v>0</v>
          </cell>
          <cell r="L212">
            <v>0</v>
          </cell>
          <cell r="M212">
            <v>0</v>
          </cell>
          <cell r="N212">
            <v>0</v>
          </cell>
          <cell r="O212">
            <v>0</v>
          </cell>
          <cell r="P212">
            <v>0</v>
          </cell>
          <cell r="Q212">
            <v>0</v>
          </cell>
          <cell r="R212">
            <v>0</v>
          </cell>
        </row>
        <row r="214">
          <cell r="B214">
            <v>2</v>
          </cell>
          <cell r="C214">
            <v>0</v>
          </cell>
          <cell r="D214">
            <v>0</v>
          </cell>
          <cell r="E214" t="str">
            <v>TOTAL DEPOSITO BERJANGKA</v>
          </cell>
          <cell r="F214">
            <v>0</v>
          </cell>
          <cell r="G214">
            <v>0</v>
          </cell>
          <cell r="H214">
            <v>0</v>
          </cell>
          <cell r="I214">
            <v>0</v>
          </cell>
          <cell r="J214">
            <v>0</v>
          </cell>
          <cell r="K214">
            <v>0</v>
          </cell>
          <cell r="L214">
            <v>0</v>
          </cell>
          <cell r="M214">
            <v>0</v>
          </cell>
          <cell r="N214">
            <v>0</v>
          </cell>
          <cell r="O214">
            <v>0</v>
          </cell>
          <cell r="P214">
            <v>0</v>
          </cell>
          <cell r="Q214">
            <v>0</v>
          </cell>
          <cell r="R214">
            <v>0</v>
          </cell>
        </row>
        <row r="216">
          <cell r="D216" t="str">
            <v>PIUTANG DAGANG :</v>
          </cell>
        </row>
        <row r="217">
          <cell r="B217" t="str">
            <v>P1</v>
          </cell>
          <cell r="C217">
            <v>0</v>
          </cell>
          <cell r="D217" t="str">
            <v>-</v>
          </cell>
          <cell r="E217" t="str">
            <v>Piutang Faktur</v>
          </cell>
          <cell r="F217">
            <v>0</v>
          </cell>
          <cell r="G217">
            <v>0</v>
          </cell>
          <cell r="H217">
            <v>19471661670</v>
          </cell>
          <cell r="I217">
            <v>11213949518.356342</v>
          </cell>
          <cell r="J217">
            <v>9266342779</v>
          </cell>
          <cell r="K217">
            <v>16380668156</v>
          </cell>
          <cell r="L217">
            <v>8620367652</v>
          </cell>
          <cell r="M217">
            <v>11023061253.940001</v>
          </cell>
          <cell r="N217">
            <v>8388726806.8900013</v>
          </cell>
          <cell r="O217">
            <v>10124126665</v>
          </cell>
          <cell r="P217">
            <v>4768301342.2099962</v>
          </cell>
          <cell r="Q217">
            <v>1755436430.2195861</v>
          </cell>
          <cell r="R217">
            <v>101012642273.61592</v>
          </cell>
        </row>
        <row r="218">
          <cell r="B218" t="str">
            <v>P2</v>
          </cell>
          <cell r="C218">
            <v>0</v>
          </cell>
          <cell r="D218" t="str">
            <v>-</v>
          </cell>
          <cell r="E218" t="str">
            <v>Piutang Giro</v>
          </cell>
          <cell r="F218">
            <v>0</v>
          </cell>
          <cell r="G218">
            <v>0</v>
          </cell>
          <cell r="H218">
            <v>0</v>
          </cell>
          <cell r="I218">
            <v>0</v>
          </cell>
          <cell r="J218">
            <v>0</v>
          </cell>
          <cell r="K218">
            <v>0</v>
          </cell>
          <cell r="L218">
            <v>0</v>
          </cell>
          <cell r="M218">
            <v>1006999944.21</v>
          </cell>
          <cell r="N218">
            <v>2015341516.27</v>
          </cell>
          <cell r="O218">
            <v>-417198437.41999793</v>
          </cell>
          <cell r="P218">
            <v>413572888.87</v>
          </cell>
          <cell r="Q218">
            <v>388781684.99999994</v>
          </cell>
          <cell r="R218">
            <v>3407497596.9300022</v>
          </cell>
        </row>
        <row r="220">
          <cell r="B220">
            <v>3</v>
          </cell>
          <cell r="C220">
            <v>0</v>
          </cell>
          <cell r="D220">
            <v>0</v>
          </cell>
          <cell r="E220" t="str">
            <v>TOTAL PIUTANG DAGANG</v>
          </cell>
          <cell r="F220">
            <v>0</v>
          </cell>
          <cell r="G220">
            <v>0</v>
          </cell>
          <cell r="H220">
            <v>19471661670</v>
          </cell>
          <cell r="I220">
            <v>11213949518.356342</v>
          </cell>
          <cell r="J220">
            <v>9266342779</v>
          </cell>
          <cell r="K220">
            <v>16380668156</v>
          </cell>
          <cell r="L220">
            <v>8620367652</v>
          </cell>
          <cell r="M220">
            <v>12030061198.150002</v>
          </cell>
          <cell r="N220">
            <v>10404068323.160002</v>
          </cell>
          <cell r="O220">
            <v>9706928227.5800018</v>
          </cell>
          <cell r="P220">
            <v>5181874231.0799961</v>
          </cell>
          <cell r="Q220">
            <v>2144218115.2195861</v>
          </cell>
          <cell r="R220">
            <v>104420139870.54593</v>
          </cell>
        </row>
        <row r="222">
          <cell r="D222" t="str">
            <v>PENYISIHAN PIUTANG RAGU-RAGU</v>
          </cell>
        </row>
        <row r="223">
          <cell r="B223" t="str">
            <v>PY1</v>
          </cell>
          <cell r="C223">
            <v>0</v>
          </cell>
          <cell r="D223" t="str">
            <v>-</v>
          </cell>
          <cell r="E223" t="str">
            <v>( - ) PenyisihanHutang Ragu-ragu</v>
          </cell>
          <cell r="F223">
            <v>0</v>
          </cell>
          <cell r="G223">
            <v>0</v>
          </cell>
          <cell r="H223">
            <v>0</v>
          </cell>
          <cell r="I223">
            <v>-284407098.04000002</v>
          </cell>
          <cell r="J223">
            <v>-61896478</v>
          </cell>
          <cell r="K223">
            <v>-250985919</v>
          </cell>
          <cell r="L223">
            <v>-372844513</v>
          </cell>
          <cell r="M223">
            <v>-247320816.37</v>
          </cell>
          <cell r="N223">
            <v>-36731407</v>
          </cell>
          <cell r="O223">
            <v>-14131422</v>
          </cell>
          <cell r="P223">
            <v>-32242905.59</v>
          </cell>
          <cell r="Q223">
            <v>-12315902.77299004</v>
          </cell>
          <cell r="R223">
            <v>-1312876461.7729897</v>
          </cell>
        </row>
        <row r="225">
          <cell r="B225">
            <v>4</v>
          </cell>
          <cell r="C225">
            <v>0</v>
          </cell>
          <cell r="D225">
            <v>0</v>
          </cell>
          <cell r="E225" t="str">
            <v>TOTAL PENYISIHAN PIUTANG RAGU-RAGU</v>
          </cell>
          <cell r="F225">
            <v>0</v>
          </cell>
          <cell r="G225">
            <v>0</v>
          </cell>
          <cell r="H225">
            <v>0</v>
          </cell>
          <cell r="I225">
            <v>-284407098.04000002</v>
          </cell>
          <cell r="J225">
            <v>-61896478</v>
          </cell>
          <cell r="K225">
            <v>-250985919</v>
          </cell>
          <cell r="L225">
            <v>-372844513</v>
          </cell>
          <cell r="M225">
            <v>-247320816.37</v>
          </cell>
          <cell r="N225">
            <v>-36731407</v>
          </cell>
          <cell r="O225">
            <v>-14131422</v>
          </cell>
          <cell r="P225">
            <v>-32242905.59</v>
          </cell>
          <cell r="Q225">
            <v>-12315902.77299004</v>
          </cell>
          <cell r="R225">
            <v>-1312876461.7729897</v>
          </cell>
        </row>
        <row r="227">
          <cell r="D227" t="str">
            <v>PIUTANG LAIN - LAIN :</v>
          </cell>
        </row>
        <row r="228">
          <cell r="B228" t="str">
            <v>PL1</v>
          </cell>
          <cell r="C228">
            <v>0</v>
          </cell>
          <cell r="D228" t="str">
            <v>-</v>
          </cell>
          <cell r="E228" t="str">
            <v>Piutang Promosi</v>
          </cell>
          <cell r="F228">
            <v>0</v>
          </cell>
          <cell r="G228">
            <v>0</v>
          </cell>
          <cell r="H228">
            <v>249307524</v>
          </cell>
          <cell r="I228">
            <v>160691097.02999997</v>
          </cell>
          <cell r="J228">
            <v>377581600.56999999</v>
          </cell>
          <cell r="K228">
            <v>558923065</v>
          </cell>
          <cell r="L228">
            <v>0</v>
          </cell>
          <cell r="M228">
            <v>235485891.88000011</v>
          </cell>
          <cell r="N228">
            <v>365413447</v>
          </cell>
          <cell r="O228">
            <v>782727438.5</v>
          </cell>
          <cell r="P228">
            <v>437859825.7899999</v>
          </cell>
          <cell r="Q228">
            <v>198547417.16227967</v>
          </cell>
          <cell r="R228">
            <v>3366537306.9322796</v>
          </cell>
        </row>
        <row r="229">
          <cell r="B229" t="str">
            <v>PL2</v>
          </cell>
          <cell r="C229">
            <v>0</v>
          </cell>
          <cell r="D229" t="str">
            <v>-</v>
          </cell>
          <cell r="E229" t="str">
            <v>Piutang Karyawan</v>
          </cell>
          <cell r="F229">
            <v>0</v>
          </cell>
          <cell r="G229">
            <v>-50469129</v>
          </cell>
          <cell r="H229">
            <v>925419</v>
          </cell>
          <cell r="I229">
            <v>775358923</v>
          </cell>
          <cell r="J229">
            <v>158390157</v>
          </cell>
          <cell r="K229">
            <v>964901463</v>
          </cell>
          <cell r="L229">
            <v>786308059</v>
          </cell>
          <cell r="M229">
            <v>57046571.400000006</v>
          </cell>
          <cell r="N229">
            <v>158687852</v>
          </cell>
          <cell r="O229">
            <v>125267641</v>
          </cell>
          <cell r="P229">
            <v>40043789.149999984</v>
          </cell>
          <cell r="Q229">
            <v>7886336</v>
          </cell>
          <cell r="R229">
            <v>3024347081.5500002</v>
          </cell>
        </row>
        <row r="230">
          <cell r="B230" t="str">
            <v>PL3</v>
          </cell>
          <cell r="C230">
            <v>0</v>
          </cell>
          <cell r="D230" t="str">
            <v>-</v>
          </cell>
          <cell r="E230" t="str">
            <v>Piutang Pihak Ketiga</v>
          </cell>
          <cell r="F230">
            <v>0</v>
          </cell>
          <cell r="G230">
            <v>0</v>
          </cell>
          <cell r="H230">
            <v>0</v>
          </cell>
          <cell r="I230">
            <v>0</v>
          </cell>
          <cell r="J230">
            <v>0</v>
          </cell>
          <cell r="K230">
            <v>0</v>
          </cell>
          <cell r="L230">
            <v>53250181</v>
          </cell>
          <cell r="M230">
            <v>0</v>
          </cell>
          <cell r="N230">
            <v>0</v>
          </cell>
          <cell r="O230">
            <v>0</v>
          </cell>
          <cell r="P230">
            <v>0</v>
          </cell>
          <cell r="Q230">
            <v>0</v>
          </cell>
          <cell r="R230">
            <v>53250181</v>
          </cell>
        </row>
        <row r="231">
          <cell r="B231" t="str">
            <v>PL4</v>
          </cell>
          <cell r="C231">
            <v>0</v>
          </cell>
          <cell r="D231" t="str">
            <v>-</v>
          </cell>
          <cell r="E231" t="str">
            <v>Uang Muka  Kas Bon</v>
          </cell>
          <cell r="F231">
            <v>0</v>
          </cell>
          <cell r="G231">
            <v>127196737.44</v>
          </cell>
          <cell r="H231">
            <v>0</v>
          </cell>
          <cell r="I231">
            <v>10931609</v>
          </cell>
          <cell r="J231">
            <v>-1801497.98</v>
          </cell>
          <cell r="K231">
            <v>0</v>
          </cell>
          <cell r="L231">
            <v>183347715</v>
          </cell>
          <cell r="M231">
            <v>29420820</v>
          </cell>
          <cell r="N231">
            <v>127198002</v>
          </cell>
          <cell r="O231">
            <v>0</v>
          </cell>
          <cell r="P231">
            <v>0</v>
          </cell>
          <cell r="Q231">
            <v>0</v>
          </cell>
          <cell r="R231">
            <v>476293385.46000004</v>
          </cell>
        </row>
        <row r="232">
          <cell r="B232" t="str">
            <v>PL5</v>
          </cell>
          <cell r="C232">
            <v>0</v>
          </cell>
          <cell r="D232" t="str">
            <v>-</v>
          </cell>
          <cell r="E232" t="str">
            <v xml:space="preserve">Piutang Lain- lain </v>
          </cell>
          <cell r="F232">
            <v>0</v>
          </cell>
          <cell r="G232">
            <v>477816798.41000003</v>
          </cell>
          <cell r="H232">
            <v>0</v>
          </cell>
          <cell r="I232">
            <v>0</v>
          </cell>
          <cell r="J232">
            <v>14922600</v>
          </cell>
          <cell r="K232">
            <v>0</v>
          </cell>
          <cell r="L232">
            <v>577425811</v>
          </cell>
          <cell r="M232">
            <v>0</v>
          </cell>
          <cell r="N232">
            <v>0</v>
          </cell>
          <cell r="O232">
            <v>0</v>
          </cell>
          <cell r="P232">
            <v>33094079.32000003</v>
          </cell>
          <cell r="Q232">
            <v>0</v>
          </cell>
          <cell r="R232">
            <v>1103259288.73</v>
          </cell>
        </row>
        <row r="233">
          <cell r="B233" t="str">
            <v>PL6</v>
          </cell>
          <cell r="C233">
            <v>0</v>
          </cell>
          <cell r="D233" t="str">
            <v>-</v>
          </cell>
          <cell r="E233" t="str">
            <v>Selisih Hutang Yang Msih Harus Dicari</v>
          </cell>
          <cell r="F233">
            <v>0</v>
          </cell>
          <cell r="G233">
            <v>0</v>
          </cell>
          <cell r="H233">
            <v>0</v>
          </cell>
          <cell r="I233">
            <v>0</v>
          </cell>
          <cell r="J233">
            <v>0</v>
          </cell>
          <cell r="K233">
            <v>0</v>
          </cell>
          <cell r="L233">
            <v>0</v>
          </cell>
          <cell r="M233">
            <v>0</v>
          </cell>
          <cell r="N233">
            <v>0</v>
          </cell>
          <cell r="O233">
            <v>0</v>
          </cell>
          <cell r="P233">
            <v>0</v>
          </cell>
          <cell r="Q233">
            <v>-153951033.5101395</v>
          </cell>
          <cell r="R233">
            <v>-153951033.5101395</v>
          </cell>
        </row>
        <row r="234">
          <cell r="B234" t="str">
            <v>PL7</v>
          </cell>
          <cell r="C234">
            <v>0</v>
          </cell>
          <cell r="D234" t="str">
            <v>-</v>
          </cell>
          <cell r="E234" t="str">
            <v>Piutang Pabrik</v>
          </cell>
          <cell r="F234">
            <v>0</v>
          </cell>
          <cell r="G234">
            <v>0</v>
          </cell>
          <cell r="H234">
            <v>0</v>
          </cell>
          <cell r="I234">
            <v>0</v>
          </cell>
          <cell r="J234">
            <v>0</v>
          </cell>
          <cell r="K234">
            <v>1428622983.21</v>
          </cell>
          <cell r="L234">
            <v>0</v>
          </cell>
          <cell r="M234">
            <v>0</v>
          </cell>
          <cell r="N234">
            <v>0</v>
          </cell>
          <cell r="O234">
            <v>10154650</v>
          </cell>
          <cell r="P234">
            <v>0</v>
          </cell>
          <cell r="Q234">
            <v>0</v>
          </cell>
          <cell r="R234">
            <v>1438777633.21</v>
          </cell>
        </row>
        <row r="235">
          <cell r="B235" t="str">
            <v>PL8</v>
          </cell>
          <cell r="C235">
            <v>0</v>
          </cell>
          <cell r="D235" t="str">
            <v>-</v>
          </cell>
          <cell r="E235" t="str">
            <v>PIUTANG PT. DHARANA INTI BOGA ( MR. BEAN, MOUNT TEA)</v>
          </cell>
          <cell r="F235">
            <v>0</v>
          </cell>
          <cell r="G235">
            <v>0</v>
          </cell>
          <cell r="H235">
            <v>0</v>
          </cell>
          <cell r="I235">
            <v>127738111</v>
          </cell>
          <cell r="J235">
            <v>0</v>
          </cell>
          <cell r="K235">
            <v>0</v>
          </cell>
          <cell r="L235">
            <v>0</v>
          </cell>
          <cell r="M235">
            <v>190100</v>
          </cell>
          <cell r="N235">
            <v>0</v>
          </cell>
          <cell r="O235">
            <v>10479950</v>
          </cell>
          <cell r="P235">
            <v>0</v>
          </cell>
          <cell r="Q235">
            <v>0</v>
          </cell>
          <cell r="R235">
            <v>138408161</v>
          </cell>
        </row>
        <row r="236">
          <cell r="B236" t="str">
            <v>PL9</v>
          </cell>
          <cell r="C236">
            <v>0</v>
          </cell>
          <cell r="D236" t="str">
            <v>-</v>
          </cell>
          <cell r="E236" t="str">
            <v>PIUTANG PT. GARUDA FOOD PUTRA PUTRI JAYA GRESIK (WAFER)</v>
          </cell>
          <cell r="F236">
            <v>0</v>
          </cell>
          <cell r="G236">
            <v>0</v>
          </cell>
          <cell r="H236">
            <v>0</v>
          </cell>
          <cell r="I236">
            <v>0</v>
          </cell>
          <cell r="J236">
            <v>0</v>
          </cell>
          <cell r="K236">
            <v>0</v>
          </cell>
          <cell r="L236">
            <v>0</v>
          </cell>
          <cell r="M236">
            <v>0</v>
          </cell>
          <cell r="N236">
            <v>0</v>
          </cell>
          <cell r="O236">
            <v>-7391326</v>
          </cell>
          <cell r="P236">
            <v>0</v>
          </cell>
          <cell r="Q236">
            <v>1289362</v>
          </cell>
          <cell r="R236">
            <v>-6101964</v>
          </cell>
        </row>
        <row r="237">
          <cell r="B237" t="str">
            <v>PL10</v>
          </cell>
          <cell r="C237">
            <v>0</v>
          </cell>
          <cell r="D237" t="str">
            <v>-</v>
          </cell>
          <cell r="E237" t="str">
            <v>PIUTANG PT. GARUDA FOOD PUTRA PUTRI JAYA BUSDEV (NASI)</v>
          </cell>
          <cell r="F237">
            <v>0</v>
          </cell>
          <cell r="G237">
            <v>0</v>
          </cell>
          <cell r="H237">
            <v>0</v>
          </cell>
          <cell r="I237">
            <v>1480375</v>
          </cell>
          <cell r="J237">
            <v>0</v>
          </cell>
          <cell r="K237">
            <v>0</v>
          </cell>
          <cell r="L237">
            <v>0</v>
          </cell>
          <cell r="M237">
            <v>0</v>
          </cell>
          <cell r="N237">
            <v>0</v>
          </cell>
          <cell r="O237">
            <v>0</v>
          </cell>
          <cell r="P237">
            <v>322650</v>
          </cell>
          <cell r="Q237">
            <v>0</v>
          </cell>
          <cell r="R237">
            <v>1803025</v>
          </cell>
        </row>
        <row r="238">
          <cell r="B238" t="str">
            <v>PL11</v>
          </cell>
          <cell r="C238">
            <v>0</v>
          </cell>
          <cell r="D238" t="str">
            <v>-</v>
          </cell>
          <cell r="E238" t="str">
            <v>PIUTANG PT. GARUDA FOOD PUTRA PUTRI JAYA LAMPUNG (ATOM)</v>
          </cell>
          <cell r="F238">
            <v>0</v>
          </cell>
          <cell r="G238">
            <v>0</v>
          </cell>
          <cell r="H238">
            <v>0</v>
          </cell>
          <cell r="I238">
            <v>0</v>
          </cell>
          <cell r="J238">
            <v>0</v>
          </cell>
          <cell r="K238">
            <v>0</v>
          </cell>
          <cell r="L238">
            <v>0</v>
          </cell>
          <cell r="M238">
            <v>0</v>
          </cell>
          <cell r="N238">
            <v>0</v>
          </cell>
          <cell r="O238">
            <v>-3165692</v>
          </cell>
          <cell r="P238">
            <v>0</v>
          </cell>
          <cell r="Q238">
            <v>0</v>
          </cell>
          <cell r="R238">
            <v>-3165692</v>
          </cell>
        </row>
        <row r="239">
          <cell r="B239" t="str">
            <v>PL12</v>
          </cell>
          <cell r="C239">
            <v>0</v>
          </cell>
          <cell r="D239" t="str">
            <v>-</v>
          </cell>
          <cell r="E239" t="str">
            <v>PIUTANG PT. GARUDA FOOD PUTRA PUTRI JAYA PATI (ATOM)</v>
          </cell>
          <cell r="F239">
            <v>0</v>
          </cell>
          <cell r="G239">
            <v>0</v>
          </cell>
          <cell r="H239">
            <v>0</v>
          </cell>
          <cell r="I239">
            <v>0</v>
          </cell>
          <cell r="J239">
            <v>0</v>
          </cell>
          <cell r="K239">
            <v>0</v>
          </cell>
          <cell r="L239">
            <v>3817760</v>
          </cell>
          <cell r="M239">
            <v>0</v>
          </cell>
          <cell r="N239">
            <v>0</v>
          </cell>
          <cell r="O239">
            <v>147382612</v>
          </cell>
          <cell r="P239">
            <v>0</v>
          </cell>
          <cell r="Q239">
            <v>0</v>
          </cell>
          <cell r="R239">
            <v>151200372</v>
          </cell>
        </row>
        <row r="240">
          <cell r="B240" t="str">
            <v>PL13</v>
          </cell>
          <cell r="C240">
            <v>0</v>
          </cell>
          <cell r="D240" t="str">
            <v>-</v>
          </cell>
          <cell r="E240" t="str">
            <v>PIUTANG PT. GARUDA FOOD PUTRA PUTRI JAYA PATI  (GARING)</v>
          </cell>
          <cell r="F240">
            <v>0</v>
          </cell>
          <cell r="G240">
            <v>0</v>
          </cell>
          <cell r="H240">
            <v>0</v>
          </cell>
          <cell r="I240">
            <v>0</v>
          </cell>
          <cell r="J240">
            <v>0</v>
          </cell>
          <cell r="K240">
            <v>0</v>
          </cell>
          <cell r="L240">
            <v>0</v>
          </cell>
          <cell r="M240">
            <v>0</v>
          </cell>
          <cell r="N240">
            <v>0</v>
          </cell>
          <cell r="O240">
            <v>0</v>
          </cell>
          <cell r="P240">
            <v>0</v>
          </cell>
          <cell r="Q240">
            <v>0</v>
          </cell>
          <cell r="R240">
            <v>0</v>
          </cell>
        </row>
        <row r="241">
          <cell r="B241" t="str">
            <v>PL14</v>
          </cell>
          <cell r="C241">
            <v>0</v>
          </cell>
          <cell r="D241" t="str">
            <v>-</v>
          </cell>
          <cell r="E241" t="str">
            <v>PIUTANG PT. GARUDA FOOD PUTRA PUTRI JAYA CIMAHI (KULIT)</v>
          </cell>
          <cell r="F241">
            <v>0</v>
          </cell>
          <cell r="G241">
            <v>0</v>
          </cell>
          <cell r="H241">
            <v>0</v>
          </cell>
          <cell r="I241">
            <v>0</v>
          </cell>
          <cell r="J241">
            <v>0</v>
          </cell>
          <cell r="K241">
            <v>0</v>
          </cell>
          <cell r="L241">
            <v>0</v>
          </cell>
          <cell r="M241">
            <v>0</v>
          </cell>
          <cell r="N241">
            <v>0</v>
          </cell>
          <cell r="O241">
            <v>0</v>
          </cell>
          <cell r="P241">
            <v>0</v>
          </cell>
          <cell r="Q241">
            <v>0</v>
          </cell>
          <cell r="R241">
            <v>0</v>
          </cell>
        </row>
        <row r="242">
          <cell r="B242" t="str">
            <v>PL15</v>
          </cell>
          <cell r="C242">
            <v>0</v>
          </cell>
          <cell r="D242" t="str">
            <v>-</v>
          </cell>
          <cell r="E242" t="str">
            <v>PIUTANG PT. TRITEGUH MANUNGGAL SEJATI TANGERANG ( JELLY)</v>
          </cell>
          <cell r="F242">
            <v>0</v>
          </cell>
          <cell r="G242">
            <v>0</v>
          </cell>
          <cell r="H242">
            <v>0</v>
          </cell>
          <cell r="I242">
            <v>149191971</v>
          </cell>
          <cell r="J242">
            <v>0</v>
          </cell>
          <cell r="K242">
            <v>0</v>
          </cell>
          <cell r="L242">
            <v>0</v>
          </cell>
          <cell r="M242">
            <v>0</v>
          </cell>
          <cell r="N242">
            <v>0</v>
          </cell>
          <cell r="O242">
            <v>0</v>
          </cell>
          <cell r="P242">
            <v>0</v>
          </cell>
          <cell r="Q242">
            <v>0</v>
          </cell>
          <cell r="R242">
            <v>149191971</v>
          </cell>
        </row>
        <row r="243">
          <cell r="B243" t="str">
            <v>PL16</v>
          </cell>
          <cell r="C243">
            <v>0</v>
          </cell>
          <cell r="D243" t="str">
            <v>-</v>
          </cell>
          <cell r="E243" t="str">
            <v>PIUTANG PT. TRITEGUH MANUNGGAL SEJATI  CIKUPA (JELLY)</v>
          </cell>
          <cell r="F243">
            <v>0</v>
          </cell>
          <cell r="G243">
            <v>0</v>
          </cell>
          <cell r="H243">
            <v>0</v>
          </cell>
          <cell r="I243">
            <v>0</v>
          </cell>
          <cell r="J243">
            <v>0</v>
          </cell>
          <cell r="K243">
            <v>0</v>
          </cell>
          <cell r="L243">
            <v>0</v>
          </cell>
          <cell r="M243">
            <v>0</v>
          </cell>
          <cell r="N243">
            <v>0</v>
          </cell>
          <cell r="O243">
            <v>0</v>
          </cell>
          <cell r="P243">
            <v>0</v>
          </cell>
          <cell r="Q243">
            <v>0</v>
          </cell>
          <cell r="R243">
            <v>0</v>
          </cell>
        </row>
        <row r="244">
          <cell r="B244" t="str">
            <v>PL17</v>
          </cell>
          <cell r="C244">
            <v>0</v>
          </cell>
          <cell r="D244" t="str">
            <v>-</v>
          </cell>
          <cell r="E244" t="str">
            <v>PIUTANG PT. TRITEGUH MANUNGGAL SEJATI SIDOARJO KLETEK ( JELLY)</v>
          </cell>
          <cell r="F244">
            <v>0</v>
          </cell>
          <cell r="G244">
            <v>0</v>
          </cell>
          <cell r="H244">
            <v>0</v>
          </cell>
          <cell r="I244">
            <v>0</v>
          </cell>
          <cell r="J244">
            <v>0</v>
          </cell>
          <cell r="K244">
            <v>0</v>
          </cell>
          <cell r="L244">
            <v>0</v>
          </cell>
          <cell r="M244">
            <v>0</v>
          </cell>
          <cell r="N244">
            <v>0</v>
          </cell>
          <cell r="O244">
            <v>105626849</v>
          </cell>
          <cell r="P244">
            <v>0</v>
          </cell>
          <cell r="Q244">
            <v>0</v>
          </cell>
          <cell r="R244">
            <v>105626849</v>
          </cell>
        </row>
        <row r="245">
          <cell r="B245" t="str">
            <v>No KD44</v>
          </cell>
          <cell r="C245">
            <v>0</v>
          </cell>
          <cell r="D245">
            <v>0</v>
          </cell>
          <cell r="E245" t="str">
            <v>PIUTANG GROUP -  TRITEGUH MANUNGGAL SEJATI</v>
          </cell>
          <cell r="F245">
            <v>0</v>
          </cell>
          <cell r="G245">
            <v>0</v>
          </cell>
          <cell r="H245">
            <v>0</v>
          </cell>
          <cell r="I245">
            <v>0</v>
          </cell>
          <cell r="J245">
            <v>0</v>
          </cell>
          <cell r="K245">
            <v>0</v>
          </cell>
          <cell r="L245">
            <v>0</v>
          </cell>
          <cell r="M245">
            <v>0</v>
          </cell>
          <cell r="N245">
            <v>0</v>
          </cell>
          <cell r="O245">
            <v>0</v>
          </cell>
          <cell r="P245">
            <v>0</v>
          </cell>
          <cell r="Q245">
            <v>0</v>
          </cell>
          <cell r="R245">
            <v>0</v>
          </cell>
        </row>
        <row r="246">
          <cell r="B246" t="str">
            <v>No KD52</v>
          </cell>
          <cell r="C246">
            <v>0</v>
          </cell>
          <cell r="D246">
            <v>0</v>
          </cell>
          <cell r="E246" t="str">
            <v>PIUTANG GROUP -  TUDUNG PUTRA PUTRI JAYA</v>
          </cell>
          <cell r="F246">
            <v>0</v>
          </cell>
          <cell r="G246">
            <v>0</v>
          </cell>
          <cell r="H246">
            <v>0</v>
          </cell>
          <cell r="I246">
            <v>0</v>
          </cell>
          <cell r="J246">
            <v>0</v>
          </cell>
          <cell r="K246">
            <v>0</v>
          </cell>
          <cell r="L246">
            <v>0</v>
          </cell>
          <cell r="M246">
            <v>0</v>
          </cell>
          <cell r="N246">
            <v>0</v>
          </cell>
          <cell r="O246">
            <v>0</v>
          </cell>
          <cell r="P246">
            <v>0</v>
          </cell>
          <cell r="Q246">
            <v>0</v>
          </cell>
          <cell r="R246">
            <v>0</v>
          </cell>
        </row>
        <row r="247">
          <cell r="B247" t="str">
            <v>No KD53</v>
          </cell>
          <cell r="C247">
            <v>0</v>
          </cell>
          <cell r="D247">
            <v>0</v>
          </cell>
          <cell r="E247" t="str">
            <v>PIUTANG GROUP -  CORNINDO BOGA JAYA</v>
          </cell>
          <cell r="F247">
            <v>0</v>
          </cell>
          <cell r="G247">
            <v>0</v>
          </cell>
          <cell r="H247">
            <v>0</v>
          </cell>
          <cell r="I247">
            <v>0</v>
          </cell>
          <cell r="J247">
            <v>0</v>
          </cell>
          <cell r="K247">
            <v>0</v>
          </cell>
          <cell r="L247">
            <v>0</v>
          </cell>
          <cell r="M247">
            <v>0</v>
          </cell>
          <cell r="N247">
            <v>0</v>
          </cell>
          <cell r="O247">
            <v>0</v>
          </cell>
          <cell r="P247">
            <v>0</v>
          </cell>
          <cell r="Q247">
            <v>0</v>
          </cell>
          <cell r="R247">
            <v>0</v>
          </cell>
        </row>
        <row r="248">
          <cell r="B248" t="str">
            <v>No KD58</v>
          </cell>
          <cell r="C248">
            <v>0</v>
          </cell>
          <cell r="D248">
            <v>0</v>
          </cell>
          <cell r="E248" t="str">
            <v>PIUTANG GROUP -  DAIRYLAND</v>
          </cell>
          <cell r="F248">
            <v>0</v>
          </cell>
          <cell r="G248">
            <v>0</v>
          </cell>
          <cell r="H248">
            <v>0</v>
          </cell>
          <cell r="I248">
            <v>0</v>
          </cell>
          <cell r="J248">
            <v>0</v>
          </cell>
          <cell r="K248">
            <v>0</v>
          </cell>
          <cell r="L248">
            <v>0</v>
          </cell>
          <cell r="M248">
            <v>0</v>
          </cell>
          <cell r="N248">
            <v>0</v>
          </cell>
          <cell r="O248">
            <v>0</v>
          </cell>
          <cell r="P248">
            <v>0</v>
          </cell>
          <cell r="Q248">
            <v>0</v>
          </cell>
          <cell r="R248">
            <v>0</v>
          </cell>
        </row>
        <row r="249">
          <cell r="B249" t="str">
            <v>No KD45</v>
          </cell>
          <cell r="C249">
            <v>0</v>
          </cell>
          <cell r="D249">
            <v>0</v>
          </cell>
          <cell r="E249" t="str">
            <v>PIUTANG GROUP -  NIRMALA TIRTA AGUNG</v>
          </cell>
          <cell r="F249">
            <v>0</v>
          </cell>
          <cell r="G249">
            <v>0</v>
          </cell>
          <cell r="H249">
            <v>0</v>
          </cell>
          <cell r="I249">
            <v>0</v>
          </cell>
          <cell r="J249">
            <v>0</v>
          </cell>
          <cell r="K249">
            <v>0</v>
          </cell>
          <cell r="L249">
            <v>0</v>
          </cell>
          <cell r="M249">
            <v>0</v>
          </cell>
          <cell r="N249">
            <v>0</v>
          </cell>
          <cell r="O249">
            <v>0</v>
          </cell>
          <cell r="P249">
            <v>0</v>
          </cell>
          <cell r="Q249">
            <v>0</v>
          </cell>
          <cell r="R249">
            <v>0</v>
          </cell>
        </row>
        <row r="250">
          <cell r="B250" t="str">
            <v>PL18</v>
          </cell>
          <cell r="C250">
            <v>0</v>
          </cell>
          <cell r="D250" t="str">
            <v>-</v>
          </cell>
          <cell r="E250" t="str">
            <v>PIUTANG CV. MANDIRI ( DETERJEN DIA )</v>
          </cell>
          <cell r="F250">
            <v>0</v>
          </cell>
          <cell r="G250">
            <v>0</v>
          </cell>
          <cell r="H250">
            <v>0</v>
          </cell>
          <cell r="I250">
            <v>0</v>
          </cell>
          <cell r="J250">
            <v>0</v>
          </cell>
          <cell r="K250">
            <v>0</v>
          </cell>
          <cell r="L250">
            <v>0</v>
          </cell>
          <cell r="M250">
            <v>0</v>
          </cell>
          <cell r="N250">
            <v>0</v>
          </cell>
          <cell r="O250">
            <v>0</v>
          </cell>
          <cell r="P250">
            <v>0</v>
          </cell>
          <cell r="Q250">
            <v>0</v>
          </cell>
          <cell r="R250">
            <v>0</v>
          </cell>
        </row>
        <row r="251">
          <cell r="B251" t="str">
            <v>PL19</v>
          </cell>
          <cell r="C251">
            <v>0</v>
          </cell>
          <cell r="D251" t="str">
            <v>-</v>
          </cell>
          <cell r="E251" t="str">
            <v>PIUTANG PT. DAYA MUDA AGUNG ( BETADINE, VITEA )</v>
          </cell>
          <cell r="F251">
            <v>0</v>
          </cell>
          <cell r="G251">
            <v>0</v>
          </cell>
          <cell r="H251">
            <v>0</v>
          </cell>
          <cell r="I251">
            <v>0</v>
          </cell>
          <cell r="J251">
            <v>0</v>
          </cell>
          <cell r="K251">
            <v>0</v>
          </cell>
          <cell r="L251">
            <v>0</v>
          </cell>
          <cell r="M251">
            <v>0</v>
          </cell>
          <cell r="N251">
            <v>0</v>
          </cell>
          <cell r="O251">
            <v>0</v>
          </cell>
          <cell r="P251">
            <v>0</v>
          </cell>
          <cell r="Q251">
            <v>0</v>
          </cell>
          <cell r="R251">
            <v>0</v>
          </cell>
        </row>
        <row r="252">
          <cell r="B252" t="str">
            <v>PL20</v>
          </cell>
          <cell r="C252">
            <v>0</v>
          </cell>
          <cell r="D252" t="str">
            <v>-</v>
          </cell>
          <cell r="E252" t="str">
            <v>PIUTANG PT. ENERGIZER INDONESIA ( BATTERY,ENERGIZER,EVEREDAY )</v>
          </cell>
          <cell r="F252">
            <v>0</v>
          </cell>
          <cell r="G252">
            <v>0</v>
          </cell>
          <cell r="H252">
            <v>0</v>
          </cell>
          <cell r="I252">
            <v>0</v>
          </cell>
          <cell r="J252">
            <v>0</v>
          </cell>
          <cell r="K252">
            <v>0</v>
          </cell>
          <cell r="L252">
            <v>0</v>
          </cell>
          <cell r="M252">
            <v>0</v>
          </cell>
          <cell r="N252">
            <v>0</v>
          </cell>
          <cell r="O252">
            <v>53457946</v>
          </cell>
          <cell r="P252">
            <v>0</v>
          </cell>
          <cell r="Q252">
            <v>0</v>
          </cell>
          <cell r="R252">
            <v>53457946</v>
          </cell>
        </row>
        <row r="253">
          <cell r="B253" t="str">
            <v>PL21</v>
          </cell>
          <cell r="C253">
            <v>0</v>
          </cell>
          <cell r="D253" t="str">
            <v>-</v>
          </cell>
          <cell r="E253" t="str">
            <v>PIUTANG PT. GOLDEN OASE TIRTA ABADI ( ZHUKA, AQUA RASA )</v>
          </cell>
          <cell r="F253">
            <v>0</v>
          </cell>
          <cell r="G253">
            <v>0</v>
          </cell>
          <cell r="H253">
            <v>0</v>
          </cell>
          <cell r="I253">
            <v>1302862.3</v>
          </cell>
          <cell r="J253">
            <v>4426138</v>
          </cell>
          <cell r="K253">
            <v>0</v>
          </cell>
          <cell r="L253">
            <v>0</v>
          </cell>
          <cell r="M253">
            <v>0</v>
          </cell>
          <cell r="N253">
            <v>0</v>
          </cell>
          <cell r="O253">
            <v>0</v>
          </cell>
          <cell r="P253">
            <v>0</v>
          </cell>
          <cell r="Q253">
            <v>0</v>
          </cell>
          <cell r="R253">
            <v>5729000.2999999998</v>
          </cell>
        </row>
        <row r="254">
          <cell r="B254" t="str">
            <v>PL22</v>
          </cell>
          <cell r="C254">
            <v>0</v>
          </cell>
          <cell r="D254" t="str">
            <v>-</v>
          </cell>
          <cell r="E254" t="str">
            <v>PIUTANG PT. I TSUN FOOD INDONESIA ( DIAMIKU )</v>
          </cell>
          <cell r="F254">
            <v>0</v>
          </cell>
          <cell r="G254">
            <v>0</v>
          </cell>
          <cell r="H254">
            <v>0</v>
          </cell>
          <cell r="I254">
            <v>0</v>
          </cell>
          <cell r="J254">
            <v>0</v>
          </cell>
          <cell r="K254">
            <v>0</v>
          </cell>
          <cell r="L254">
            <v>0</v>
          </cell>
          <cell r="M254">
            <v>0</v>
          </cell>
          <cell r="N254">
            <v>0</v>
          </cell>
          <cell r="O254">
            <v>12729930</v>
          </cell>
          <cell r="P254">
            <v>0</v>
          </cell>
          <cell r="Q254">
            <v>0</v>
          </cell>
          <cell r="R254">
            <v>12729930</v>
          </cell>
        </row>
        <row r="255">
          <cell r="B255" t="str">
            <v>PL23</v>
          </cell>
          <cell r="C255">
            <v>0</v>
          </cell>
          <cell r="D255" t="str">
            <v>-</v>
          </cell>
          <cell r="E255" t="str">
            <v>PIUTANG PT. INCASI RAYA ( MINYAK G. SARI MURNI)</v>
          </cell>
          <cell r="F255">
            <v>0</v>
          </cell>
          <cell r="G255">
            <v>0</v>
          </cell>
          <cell r="H255">
            <v>0</v>
          </cell>
          <cell r="I255">
            <v>5816134</v>
          </cell>
          <cell r="J255">
            <v>0</v>
          </cell>
          <cell r="K255">
            <v>0</v>
          </cell>
          <cell r="L255">
            <v>0</v>
          </cell>
          <cell r="M255">
            <v>105792088</v>
          </cell>
          <cell r="N255">
            <v>0</v>
          </cell>
          <cell r="O255">
            <v>-134773367</v>
          </cell>
          <cell r="P255">
            <v>299934.13000000268</v>
          </cell>
          <cell r="Q255">
            <v>0</v>
          </cell>
          <cell r="R255">
            <v>-22865210.869999997</v>
          </cell>
        </row>
        <row r="256">
          <cell r="B256" t="str">
            <v>PL24</v>
          </cell>
          <cell r="C256">
            <v>0</v>
          </cell>
          <cell r="D256" t="str">
            <v>-</v>
          </cell>
          <cell r="E256" t="str">
            <v>PIUTANG PT. INDOBISKUIT MANDIRI MAKMUR ( DUETO,TRENZ.COPENHAGEN,FAMILIA )</v>
          </cell>
          <cell r="F256">
            <v>0</v>
          </cell>
          <cell r="G256">
            <v>0</v>
          </cell>
          <cell r="H256">
            <v>130952808</v>
          </cell>
          <cell r="I256">
            <v>15503451.829999998</v>
          </cell>
          <cell r="J256">
            <v>27597382</v>
          </cell>
          <cell r="K256">
            <v>0</v>
          </cell>
          <cell r="L256">
            <v>3750000</v>
          </cell>
          <cell r="M256">
            <v>1894648</v>
          </cell>
          <cell r="N256">
            <v>0</v>
          </cell>
          <cell r="O256">
            <v>-1251238964</v>
          </cell>
          <cell r="P256">
            <v>74062795.840000004</v>
          </cell>
          <cell r="Q256">
            <v>3109580</v>
          </cell>
          <cell r="R256">
            <v>-994368298.33000004</v>
          </cell>
        </row>
        <row r="257">
          <cell r="B257" t="str">
            <v>PL25</v>
          </cell>
          <cell r="C257">
            <v>0</v>
          </cell>
          <cell r="D257" t="str">
            <v>-</v>
          </cell>
          <cell r="E257" t="str">
            <v>PIUTANG PT. JAKARANATAMA ( GAGA )</v>
          </cell>
          <cell r="F257">
            <v>0</v>
          </cell>
          <cell r="G257">
            <v>0</v>
          </cell>
          <cell r="H257">
            <v>0</v>
          </cell>
          <cell r="I257">
            <v>0</v>
          </cell>
          <cell r="J257">
            <v>0</v>
          </cell>
          <cell r="K257">
            <v>0</v>
          </cell>
          <cell r="L257">
            <v>0</v>
          </cell>
          <cell r="M257">
            <v>0</v>
          </cell>
          <cell r="N257">
            <v>0</v>
          </cell>
          <cell r="O257">
            <v>0</v>
          </cell>
          <cell r="P257">
            <v>0</v>
          </cell>
          <cell r="Q257">
            <v>0</v>
          </cell>
          <cell r="R257">
            <v>0</v>
          </cell>
        </row>
        <row r="258">
          <cell r="B258" t="str">
            <v>PL26</v>
          </cell>
          <cell r="C258">
            <v>0</v>
          </cell>
          <cell r="D258" t="str">
            <v>-</v>
          </cell>
          <cell r="E258" t="str">
            <v>PIUTANG PT. JICO AGUNG ( MSG INDORASA)</v>
          </cell>
          <cell r="F258">
            <v>0</v>
          </cell>
          <cell r="G258">
            <v>0</v>
          </cell>
          <cell r="H258">
            <v>0</v>
          </cell>
          <cell r="I258">
            <v>0</v>
          </cell>
          <cell r="J258">
            <v>0</v>
          </cell>
          <cell r="K258">
            <v>0</v>
          </cell>
          <cell r="L258">
            <v>0</v>
          </cell>
          <cell r="M258">
            <v>0</v>
          </cell>
          <cell r="N258">
            <v>0</v>
          </cell>
          <cell r="O258">
            <v>9330419</v>
          </cell>
          <cell r="P258">
            <v>0</v>
          </cell>
          <cell r="Q258">
            <v>0</v>
          </cell>
          <cell r="R258">
            <v>9330419</v>
          </cell>
        </row>
        <row r="259">
          <cell r="B259" t="str">
            <v>PL27</v>
          </cell>
          <cell r="C259">
            <v>0</v>
          </cell>
          <cell r="D259" t="str">
            <v>-</v>
          </cell>
          <cell r="E259" t="str">
            <v>PIUTANG PT. JOHNSON &amp; JOHNSON IND. ( J&amp;J BABY CARE,CAREFREE,CLEAN &amp; CLEAR)</v>
          </cell>
          <cell r="F259">
            <v>0</v>
          </cell>
          <cell r="G259">
            <v>0</v>
          </cell>
          <cell r="H259">
            <v>0</v>
          </cell>
          <cell r="I259">
            <v>0</v>
          </cell>
          <cell r="J259">
            <v>0</v>
          </cell>
          <cell r="K259">
            <v>0</v>
          </cell>
          <cell r="L259">
            <v>447308</v>
          </cell>
          <cell r="M259">
            <v>0</v>
          </cell>
          <cell r="N259">
            <v>0</v>
          </cell>
          <cell r="O259">
            <v>0</v>
          </cell>
          <cell r="P259">
            <v>0</v>
          </cell>
          <cell r="Q259">
            <v>0</v>
          </cell>
          <cell r="R259">
            <v>447308</v>
          </cell>
        </row>
        <row r="260">
          <cell r="B260" t="str">
            <v>PL28</v>
          </cell>
          <cell r="C260">
            <v>0</v>
          </cell>
          <cell r="D260" t="str">
            <v>-</v>
          </cell>
          <cell r="E260" t="str">
            <v>PIUTANG PT. NESTLE INDONESIA ( MILKMAID)</v>
          </cell>
          <cell r="F260">
            <v>0</v>
          </cell>
          <cell r="G260">
            <v>0</v>
          </cell>
          <cell r="H260">
            <v>0</v>
          </cell>
          <cell r="I260">
            <v>0</v>
          </cell>
          <cell r="J260">
            <v>0</v>
          </cell>
          <cell r="K260">
            <v>0</v>
          </cell>
          <cell r="L260">
            <v>400000</v>
          </cell>
          <cell r="M260">
            <v>0</v>
          </cell>
          <cell r="N260">
            <v>0</v>
          </cell>
          <cell r="O260">
            <v>0</v>
          </cell>
          <cell r="P260">
            <v>0</v>
          </cell>
          <cell r="Q260">
            <v>0</v>
          </cell>
          <cell r="R260">
            <v>400000</v>
          </cell>
        </row>
        <row r="261">
          <cell r="B261" t="str">
            <v>No KD46</v>
          </cell>
          <cell r="C261">
            <v>0</v>
          </cell>
          <cell r="D261">
            <v>0</v>
          </cell>
          <cell r="E261" t="str">
            <v>PIUTANG NON GROUP -  PT. NINE (NUTRI INTERGLOBALEXPRORINDO)</v>
          </cell>
          <cell r="F261">
            <v>0</v>
          </cell>
          <cell r="G261">
            <v>0</v>
          </cell>
          <cell r="H261">
            <v>0</v>
          </cell>
          <cell r="I261">
            <v>0</v>
          </cell>
          <cell r="J261">
            <v>0</v>
          </cell>
          <cell r="K261">
            <v>0</v>
          </cell>
          <cell r="L261">
            <v>0</v>
          </cell>
          <cell r="M261">
            <v>0</v>
          </cell>
          <cell r="N261">
            <v>0</v>
          </cell>
          <cell r="O261">
            <v>0</v>
          </cell>
          <cell r="P261">
            <v>0</v>
          </cell>
          <cell r="Q261">
            <v>0</v>
          </cell>
          <cell r="R261">
            <v>0</v>
          </cell>
        </row>
        <row r="262">
          <cell r="B262" t="str">
            <v>PL29</v>
          </cell>
          <cell r="C262">
            <v>0</v>
          </cell>
          <cell r="D262" t="str">
            <v>-</v>
          </cell>
          <cell r="E262" t="str">
            <v>PIUTANG PT. NUTRIFOOD INDONESIA ( HORE )</v>
          </cell>
          <cell r="F262">
            <v>0</v>
          </cell>
          <cell r="G262">
            <v>0</v>
          </cell>
          <cell r="H262">
            <v>0</v>
          </cell>
          <cell r="I262">
            <v>620493</v>
          </cell>
          <cell r="J262">
            <v>1913618</v>
          </cell>
          <cell r="K262">
            <v>0</v>
          </cell>
          <cell r="L262">
            <v>0</v>
          </cell>
          <cell r="M262">
            <v>700000</v>
          </cell>
          <cell r="N262">
            <v>0</v>
          </cell>
          <cell r="O262">
            <v>-654653343</v>
          </cell>
          <cell r="P262">
            <v>1242353843.1099992</v>
          </cell>
          <cell r="Q262">
            <v>82599165.439999998</v>
          </cell>
          <cell r="R262">
            <v>673533776.54999924</v>
          </cell>
        </row>
        <row r="263">
          <cell r="B263" t="str">
            <v>PL30</v>
          </cell>
          <cell r="C263">
            <v>0</v>
          </cell>
          <cell r="D263" t="str">
            <v>-</v>
          </cell>
          <cell r="E263" t="str">
            <v>PIUTANG PT. SARI HUSADA ( SGM BISKUIT)</v>
          </cell>
          <cell r="F263">
            <v>0</v>
          </cell>
          <cell r="G263">
            <v>0</v>
          </cell>
          <cell r="H263">
            <v>0</v>
          </cell>
          <cell r="I263">
            <v>0</v>
          </cell>
          <cell r="J263">
            <v>0</v>
          </cell>
          <cell r="K263">
            <v>0</v>
          </cell>
          <cell r="L263">
            <v>0</v>
          </cell>
          <cell r="M263">
            <v>293400</v>
          </cell>
          <cell r="N263">
            <v>0</v>
          </cell>
          <cell r="O263">
            <v>20460410</v>
          </cell>
          <cell r="P263">
            <v>18990025.729999997</v>
          </cell>
          <cell r="Q263">
            <v>5396991.0999999996</v>
          </cell>
          <cell r="R263">
            <v>45140826.829999998</v>
          </cell>
        </row>
        <row r="264">
          <cell r="B264" t="str">
            <v>PL31</v>
          </cell>
          <cell r="C264">
            <v>0</v>
          </cell>
          <cell r="D264" t="str">
            <v>-</v>
          </cell>
          <cell r="E264" t="str">
            <v>PIUTANG PT. SENTOSA KARYA GEMILANG/SINDE (ENA'O,LASEGAR)</v>
          </cell>
          <cell r="F264">
            <v>0</v>
          </cell>
          <cell r="G264">
            <v>0</v>
          </cell>
          <cell r="H264">
            <v>0</v>
          </cell>
          <cell r="I264">
            <v>0</v>
          </cell>
          <cell r="J264">
            <v>0</v>
          </cell>
          <cell r="K264">
            <v>0</v>
          </cell>
          <cell r="L264">
            <v>156068356</v>
          </cell>
          <cell r="M264">
            <v>0</v>
          </cell>
          <cell r="N264">
            <v>0</v>
          </cell>
          <cell r="O264">
            <v>-92101824</v>
          </cell>
          <cell r="P264">
            <v>7.4505805969238281E-9</v>
          </cell>
          <cell r="Q264">
            <v>0</v>
          </cell>
          <cell r="R264">
            <v>63966532.000000007</v>
          </cell>
        </row>
        <row r="265">
          <cell r="B265" t="str">
            <v>PL32</v>
          </cell>
          <cell r="C265">
            <v>0</v>
          </cell>
          <cell r="D265" t="str">
            <v>-</v>
          </cell>
          <cell r="E265" t="str">
            <v>PIUTANG PT. SPARINDO MUSTIKA (NOSY,PLACENTA,RDL)</v>
          </cell>
          <cell r="F265">
            <v>0</v>
          </cell>
          <cell r="G265">
            <v>0</v>
          </cell>
          <cell r="H265">
            <v>0</v>
          </cell>
          <cell r="I265">
            <v>2461414.36</v>
          </cell>
          <cell r="J265">
            <v>1370020</v>
          </cell>
          <cell r="K265">
            <v>0</v>
          </cell>
          <cell r="L265">
            <v>0</v>
          </cell>
          <cell r="M265">
            <v>0</v>
          </cell>
          <cell r="N265">
            <v>0</v>
          </cell>
          <cell r="O265">
            <v>0</v>
          </cell>
          <cell r="P265">
            <v>0</v>
          </cell>
          <cell r="Q265">
            <v>0</v>
          </cell>
          <cell r="R265">
            <v>3831434.36</v>
          </cell>
        </row>
        <row r="266">
          <cell r="B266" t="str">
            <v>PL33</v>
          </cell>
          <cell r="C266">
            <v>0</v>
          </cell>
          <cell r="D266" t="str">
            <v>-</v>
          </cell>
          <cell r="E266" t="str">
            <v>PIUTANG PT. TANG MAS (FRUTANG)</v>
          </cell>
          <cell r="F266">
            <v>0</v>
          </cell>
          <cell r="G266">
            <v>0</v>
          </cell>
          <cell r="H266">
            <v>0</v>
          </cell>
          <cell r="I266">
            <v>0</v>
          </cell>
          <cell r="J266">
            <v>0</v>
          </cell>
          <cell r="K266">
            <v>0</v>
          </cell>
          <cell r="L266">
            <v>500000</v>
          </cell>
          <cell r="M266">
            <v>0</v>
          </cell>
          <cell r="N266">
            <v>0</v>
          </cell>
          <cell r="O266">
            <v>0</v>
          </cell>
          <cell r="P266">
            <v>0</v>
          </cell>
          <cell r="Q266">
            <v>0</v>
          </cell>
          <cell r="R266">
            <v>500000</v>
          </cell>
        </row>
        <row r="267">
          <cell r="B267" t="str">
            <v>PL34</v>
          </cell>
          <cell r="C267">
            <v>0</v>
          </cell>
          <cell r="D267" t="str">
            <v>-</v>
          </cell>
          <cell r="E267" t="str">
            <v>PIUTANG PT. TIGA PILAR SEJAHTERA ( BIHUNKU )</v>
          </cell>
          <cell r="F267">
            <v>0</v>
          </cell>
          <cell r="G267">
            <v>0</v>
          </cell>
          <cell r="H267">
            <v>0</v>
          </cell>
          <cell r="I267">
            <v>0</v>
          </cell>
          <cell r="J267">
            <v>0</v>
          </cell>
          <cell r="K267">
            <v>0</v>
          </cell>
          <cell r="L267">
            <v>0</v>
          </cell>
          <cell r="M267">
            <v>0</v>
          </cell>
          <cell r="N267">
            <v>0</v>
          </cell>
          <cell r="O267">
            <v>588919</v>
          </cell>
          <cell r="P267">
            <v>0</v>
          </cell>
          <cell r="Q267">
            <v>0</v>
          </cell>
          <cell r="R267">
            <v>588919</v>
          </cell>
        </row>
        <row r="268">
          <cell r="B268" t="str">
            <v>PL35</v>
          </cell>
          <cell r="C268">
            <v>0</v>
          </cell>
          <cell r="D268" t="str">
            <v>-</v>
          </cell>
          <cell r="E268" t="str">
            <v>PIUTANG PT. TROPICANA MAS PHARMACEUTICAL ( OBH TROPICA )</v>
          </cell>
          <cell r="F268">
            <v>0</v>
          </cell>
          <cell r="G268">
            <v>0</v>
          </cell>
          <cell r="H268">
            <v>0</v>
          </cell>
          <cell r="I268">
            <v>4291852</v>
          </cell>
          <cell r="J268">
            <v>0</v>
          </cell>
          <cell r="K268">
            <v>0</v>
          </cell>
          <cell r="L268">
            <v>0</v>
          </cell>
          <cell r="M268">
            <v>0</v>
          </cell>
          <cell r="N268">
            <v>0</v>
          </cell>
          <cell r="O268">
            <v>10315989</v>
          </cell>
          <cell r="P268">
            <v>5278137.8</v>
          </cell>
          <cell r="Q268">
            <v>0</v>
          </cell>
          <cell r="R268">
            <v>19885978.800000001</v>
          </cell>
        </row>
        <row r="269">
          <cell r="B269" t="str">
            <v>PL36</v>
          </cell>
          <cell r="C269">
            <v>0</v>
          </cell>
          <cell r="D269" t="str">
            <v>-</v>
          </cell>
          <cell r="E269" t="str">
            <v>PIUTANG PT. ULAM TIBA HALIM (ICE MINT, MARIMAS,MILKIMAS,MARITEA)</v>
          </cell>
          <cell r="F269">
            <v>0</v>
          </cell>
          <cell r="G269">
            <v>0</v>
          </cell>
          <cell r="H269">
            <v>0</v>
          </cell>
          <cell r="I269">
            <v>0</v>
          </cell>
          <cell r="J269">
            <v>0</v>
          </cell>
          <cell r="K269">
            <v>0</v>
          </cell>
          <cell r="L269">
            <v>0</v>
          </cell>
          <cell r="M269">
            <v>0</v>
          </cell>
          <cell r="N269">
            <v>0</v>
          </cell>
          <cell r="O269">
            <v>0</v>
          </cell>
          <cell r="P269">
            <v>0</v>
          </cell>
          <cell r="Q269">
            <v>0</v>
          </cell>
          <cell r="R269">
            <v>0</v>
          </cell>
        </row>
        <row r="270">
          <cell r="B270" t="str">
            <v>PL37</v>
          </cell>
          <cell r="C270">
            <v>0</v>
          </cell>
          <cell r="D270" t="str">
            <v>-</v>
          </cell>
          <cell r="E270" t="str">
            <v>PIUTANG PT. WIGO DISTRIBUSI FARMASI ( SIMPLEX )</v>
          </cell>
          <cell r="F270">
            <v>0</v>
          </cell>
          <cell r="G270">
            <v>0</v>
          </cell>
          <cell r="H270">
            <v>0</v>
          </cell>
          <cell r="I270">
            <v>0</v>
          </cell>
          <cell r="J270">
            <v>0</v>
          </cell>
          <cell r="K270">
            <v>0</v>
          </cell>
          <cell r="L270">
            <v>0</v>
          </cell>
          <cell r="M270">
            <v>0</v>
          </cell>
          <cell r="N270">
            <v>0</v>
          </cell>
          <cell r="O270">
            <v>0</v>
          </cell>
          <cell r="P270">
            <v>0</v>
          </cell>
          <cell r="Q270">
            <v>0</v>
          </cell>
          <cell r="R270">
            <v>0</v>
          </cell>
        </row>
        <row r="271">
          <cell r="B271" t="str">
            <v>PL38</v>
          </cell>
          <cell r="C271">
            <v>0</v>
          </cell>
          <cell r="D271" t="str">
            <v>-</v>
          </cell>
          <cell r="E271" t="str">
            <v>PIUTANG PT. AB FOOD &amp; BEVERAGES INDONESIA ( OVALTINE )</v>
          </cell>
          <cell r="F271">
            <v>0</v>
          </cell>
          <cell r="G271">
            <v>0</v>
          </cell>
          <cell r="H271">
            <v>0</v>
          </cell>
          <cell r="I271">
            <v>0</v>
          </cell>
          <cell r="J271">
            <v>0</v>
          </cell>
          <cell r="K271">
            <v>0</v>
          </cell>
          <cell r="L271">
            <v>0</v>
          </cell>
          <cell r="M271">
            <v>0</v>
          </cell>
          <cell r="N271">
            <v>0</v>
          </cell>
          <cell r="O271">
            <v>0</v>
          </cell>
          <cell r="P271">
            <v>0</v>
          </cell>
          <cell r="Q271">
            <v>0</v>
          </cell>
          <cell r="R271">
            <v>0</v>
          </cell>
        </row>
        <row r="272">
          <cell r="B272" t="str">
            <v>PL39</v>
          </cell>
          <cell r="C272">
            <v>0</v>
          </cell>
          <cell r="D272" t="str">
            <v>-</v>
          </cell>
          <cell r="E272" t="str">
            <v>PIUTANG PT. HUDSON INDONESIA (MAMBO)</v>
          </cell>
          <cell r="F272">
            <v>0</v>
          </cell>
          <cell r="G272">
            <v>0</v>
          </cell>
          <cell r="H272">
            <v>0</v>
          </cell>
          <cell r="I272">
            <v>0</v>
          </cell>
          <cell r="J272">
            <v>0</v>
          </cell>
          <cell r="K272">
            <v>0</v>
          </cell>
          <cell r="L272">
            <v>0</v>
          </cell>
          <cell r="M272">
            <v>0</v>
          </cell>
          <cell r="N272">
            <v>0</v>
          </cell>
          <cell r="O272">
            <v>0</v>
          </cell>
          <cell r="P272">
            <v>0</v>
          </cell>
          <cell r="Q272">
            <v>0</v>
          </cell>
          <cell r="R272">
            <v>0</v>
          </cell>
        </row>
        <row r="273">
          <cell r="B273" t="str">
            <v>PL40</v>
          </cell>
          <cell r="C273">
            <v>0</v>
          </cell>
          <cell r="D273" t="str">
            <v>-</v>
          </cell>
          <cell r="E273" t="str">
            <v>PIUTANG PT. EASTERN PEARL FLOUR MILL ( TEPUNG TERIGU )</v>
          </cell>
          <cell r="F273">
            <v>0</v>
          </cell>
          <cell r="G273">
            <v>0</v>
          </cell>
          <cell r="H273">
            <v>0</v>
          </cell>
          <cell r="I273">
            <v>0</v>
          </cell>
          <cell r="J273">
            <v>244241</v>
          </cell>
          <cell r="K273">
            <v>0</v>
          </cell>
          <cell r="L273">
            <v>208000</v>
          </cell>
          <cell r="M273">
            <v>0</v>
          </cell>
          <cell r="N273">
            <v>0</v>
          </cell>
          <cell r="O273">
            <v>0</v>
          </cell>
          <cell r="P273">
            <v>-179006861</v>
          </cell>
          <cell r="Q273">
            <v>0</v>
          </cell>
          <cell r="R273">
            <v>-178554620</v>
          </cell>
        </row>
        <row r="274">
          <cell r="B274" t="str">
            <v>PL41</v>
          </cell>
          <cell r="C274">
            <v>0</v>
          </cell>
          <cell r="D274" t="str">
            <v>-</v>
          </cell>
          <cell r="E274" t="str">
            <v>PIUTANG PT. URC</v>
          </cell>
          <cell r="F274">
            <v>0</v>
          </cell>
          <cell r="G274">
            <v>0</v>
          </cell>
          <cell r="H274">
            <v>0</v>
          </cell>
          <cell r="I274">
            <v>0</v>
          </cell>
          <cell r="J274">
            <v>0</v>
          </cell>
          <cell r="K274">
            <v>0</v>
          </cell>
          <cell r="L274">
            <v>0</v>
          </cell>
          <cell r="M274">
            <v>0</v>
          </cell>
          <cell r="N274">
            <v>0</v>
          </cell>
          <cell r="O274">
            <v>64403318</v>
          </cell>
          <cell r="P274">
            <v>0</v>
          </cell>
          <cell r="Q274">
            <v>0</v>
          </cell>
          <cell r="R274">
            <v>64403318</v>
          </cell>
        </row>
        <row r="275">
          <cell r="B275" t="str">
            <v>PL42</v>
          </cell>
          <cell r="C275">
            <v>0</v>
          </cell>
          <cell r="D275" t="str">
            <v>-</v>
          </cell>
          <cell r="E275" t="str">
            <v>PIUTANG PT. PRESTASI FOOD INDONESIA</v>
          </cell>
          <cell r="F275">
            <v>0</v>
          </cell>
          <cell r="G275">
            <v>0</v>
          </cell>
          <cell r="H275">
            <v>0</v>
          </cell>
          <cell r="I275">
            <v>0</v>
          </cell>
          <cell r="J275">
            <v>0</v>
          </cell>
          <cell r="K275">
            <v>0</v>
          </cell>
          <cell r="L275">
            <v>0</v>
          </cell>
          <cell r="M275">
            <v>0</v>
          </cell>
          <cell r="N275">
            <v>0</v>
          </cell>
          <cell r="O275">
            <v>35679669</v>
          </cell>
          <cell r="P275">
            <v>0</v>
          </cell>
          <cell r="Q275">
            <v>0</v>
          </cell>
          <cell r="R275">
            <v>35679669</v>
          </cell>
        </row>
        <row r="276">
          <cell r="B276" t="str">
            <v>PL43</v>
          </cell>
          <cell r="C276">
            <v>0</v>
          </cell>
          <cell r="D276" t="str">
            <v>-</v>
          </cell>
          <cell r="E276" t="str">
            <v>PIUTANG PT.ANUGERAH PHARMINDO LESTARI</v>
          </cell>
          <cell r="F276">
            <v>0</v>
          </cell>
          <cell r="G276">
            <v>0</v>
          </cell>
          <cell r="H276">
            <v>0</v>
          </cell>
          <cell r="I276">
            <v>0</v>
          </cell>
          <cell r="J276">
            <v>59441</v>
          </cell>
          <cell r="K276">
            <v>0</v>
          </cell>
          <cell r="L276">
            <v>0</v>
          </cell>
          <cell r="M276">
            <v>0</v>
          </cell>
          <cell r="N276">
            <v>0</v>
          </cell>
          <cell r="O276">
            <v>0</v>
          </cell>
          <cell r="P276">
            <v>0</v>
          </cell>
          <cell r="Q276">
            <v>0</v>
          </cell>
          <cell r="R276">
            <v>59441</v>
          </cell>
        </row>
        <row r="277">
          <cell r="B277" t="str">
            <v>PL44</v>
          </cell>
          <cell r="C277">
            <v>0</v>
          </cell>
          <cell r="D277" t="str">
            <v>-</v>
          </cell>
          <cell r="E277" t="str">
            <v>PIUTANG PT. CARA SEHAT FARMA</v>
          </cell>
          <cell r="F277">
            <v>0</v>
          </cell>
          <cell r="G277">
            <v>0</v>
          </cell>
          <cell r="H277">
            <v>0</v>
          </cell>
          <cell r="I277">
            <v>0</v>
          </cell>
          <cell r="J277">
            <v>0</v>
          </cell>
          <cell r="K277">
            <v>0</v>
          </cell>
          <cell r="L277">
            <v>0</v>
          </cell>
          <cell r="M277">
            <v>0</v>
          </cell>
          <cell r="N277">
            <v>0</v>
          </cell>
          <cell r="O277">
            <v>0</v>
          </cell>
          <cell r="P277">
            <v>0</v>
          </cell>
          <cell r="Q277">
            <v>0</v>
          </cell>
          <cell r="R277">
            <v>0</v>
          </cell>
        </row>
        <row r="278">
          <cell r="B278" t="str">
            <v>PL45</v>
          </cell>
          <cell r="C278">
            <v>0</v>
          </cell>
          <cell r="D278" t="str">
            <v>-</v>
          </cell>
          <cell r="E278" t="str">
            <v>HUTANG PT. MULYO RAHARDJO</v>
          </cell>
          <cell r="F278">
            <v>0</v>
          </cell>
          <cell r="G278">
            <v>0</v>
          </cell>
          <cell r="H278">
            <v>0</v>
          </cell>
          <cell r="I278">
            <v>0</v>
          </cell>
          <cell r="J278">
            <v>0</v>
          </cell>
          <cell r="K278">
            <v>0</v>
          </cell>
          <cell r="L278">
            <v>0</v>
          </cell>
          <cell r="M278">
            <v>0</v>
          </cell>
          <cell r="N278">
            <v>0</v>
          </cell>
          <cell r="O278">
            <v>0</v>
          </cell>
          <cell r="P278">
            <v>0</v>
          </cell>
          <cell r="Q278">
            <v>0</v>
          </cell>
          <cell r="R278">
            <v>0</v>
          </cell>
        </row>
        <row r="279">
          <cell r="B279" t="str">
            <v>PL46</v>
          </cell>
          <cell r="C279">
            <v>0</v>
          </cell>
          <cell r="D279" t="str">
            <v>-</v>
          </cell>
          <cell r="E279" t="str">
            <v>PIUTANG PT. WIRA NIAGA LANGGENG</v>
          </cell>
          <cell r="F279">
            <v>0</v>
          </cell>
          <cell r="G279">
            <v>0</v>
          </cell>
          <cell r="H279">
            <v>0</v>
          </cell>
          <cell r="I279">
            <v>0</v>
          </cell>
          <cell r="J279">
            <v>0</v>
          </cell>
          <cell r="K279">
            <v>0</v>
          </cell>
          <cell r="L279">
            <v>0</v>
          </cell>
          <cell r="M279">
            <v>0</v>
          </cell>
          <cell r="N279">
            <v>0</v>
          </cell>
          <cell r="O279">
            <v>0</v>
          </cell>
          <cell r="P279">
            <v>0</v>
          </cell>
          <cell r="Q279">
            <v>0</v>
          </cell>
          <cell r="R279">
            <v>0</v>
          </cell>
        </row>
        <row r="280">
          <cell r="B280" t="str">
            <v>PL47</v>
          </cell>
          <cell r="C280">
            <v>0</v>
          </cell>
          <cell r="D280">
            <v>0</v>
          </cell>
          <cell r="E280" t="str">
            <v>PIUTANG PT. GREENSPOT</v>
          </cell>
          <cell r="F280">
            <v>0</v>
          </cell>
          <cell r="G280">
            <v>-31425400</v>
          </cell>
          <cell r="H280">
            <v>0</v>
          </cell>
          <cell r="I280">
            <v>0</v>
          </cell>
          <cell r="J280">
            <v>0</v>
          </cell>
          <cell r="K280">
            <v>0</v>
          </cell>
          <cell r="L280">
            <v>0</v>
          </cell>
          <cell r="M280">
            <v>0</v>
          </cell>
          <cell r="N280">
            <v>0</v>
          </cell>
          <cell r="O280">
            <v>13500000</v>
          </cell>
          <cell r="P280">
            <v>0</v>
          </cell>
          <cell r="Q280">
            <v>0</v>
          </cell>
          <cell r="R280">
            <v>-17925400</v>
          </cell>
        </row>
        <row r="281">
          <cell r="B281" t="str">
            <v>PL75</v>
          </cell>
          <cell r="C281">
            <v>0</v>
          </cell>
          <cell r="D281">
            <v>0</v>
          </cell>
          <cell r="E281" t="str">
            <v>PIUTANG PT. COCOMAS</v>
          </cell>
          <cell r="F281">
            <v>0</v>
          </cell>
          <cell r="G281">
            <v>0</v>
          </cell>
          <cell r="H281">
            <v>0</v>
          </cell>
          <cell r="I281">
            <v>0</v>
          </cell>
          <cell r="J281">
            <v>813989</v>
          </cell>
          <cell r="K281">
            <v>0</v>
          </cell>
          <cell r="L281">
            <v>0</v>
          </cell>
          <cell r="M281">
            <v>0</v>
          </cell>
          <cell r="N281">
            <v>0</v>
          </cell>
          <cell r="O281">
            <v>0</v>
          </cell>
          <cell r="P281">
            <v>0</v>
          </cell>
          <cell r="Q281">
            <v>0</v>
          </cell>
          <cell r="R281">
            <v>813989</v>
          </cell>
        </row>
        <row r="282">
          <cell r="B282" t="str">
            <v>PL48</v>
          </cell>
          <cell r="C282">
            <v>0</v>
          </cell>
          <cell r="D282" t="str">
            <v>-</v>
          </cell>
          <cell r="E282" t="str">
            <v>Piutang R/K</v>
          </cell>
          <cell r="F282">
            <v>0</v>
          </cell>
          <cell r="G282">
            <v>0</v>
          </cell>
          <cell r="H282">
            <v>0</v>
          </cell>
          <cell r="I282">
            <v>0</v>
          </cell>
          <cell r="J282">
            <v>0</v>
          </cell>
          <cell r="K282">
            <v>0</v>
          </cell>
          <cell r="L282">
            <v>0</v>
          </cell>
          <cell r="M282">
            <v>0</v>
          </cell>
          <cell r="N282">
            <v>0</v>
          </cell>
          <cell r="O282">
            <v>0</v>
          </cell>
          <cell r="P282">
            <v>0</v>
          </cell>
          <cell r="Q282">
            <v>0</v>
          </cell>
          <cell r="R282">
            <v>0</v>
          </cell>
        </row>
        <row r="283">
          <cell r="B283" t="str">
            <v>No KD1</v>
          </cell>
          <cell r="C283">
            <v>0</v>
          </cell>
          <cell r="D283">
            <v>0</v>
          </cell>
          <cell r="E283" t="str">
            <v>PIUTANG R/K - PUSAT (HO) / SUKSES</v>
          </cell>
          <cell r="F283">
            <v>0</v>
          </cell>
          <cell r="G283">
            <v>0</v>
          </cell>
          <cell r="H283">
            <v>0</v>
          </cell>
          <cell r="I283">
            <v>0</v>
          </cell>
          <cell r="J283">
            <v>0</v>
          </cell>
          <cell r="K283">
            <v>0</v>
          </cell>
          <cell r="L283">
            <v>0</v>
          </cell>
          <cell r="M283">
            <v>0</v>
          </cell>
          <cell r="N283">
            <v>0</v>
          </cell>
          <cell r="O283">
            <v>0</v>
          </cell>
          <cell r="P283">
            <v>0</v>
          </cell>
          <cell r="Q283">
            <v>0</v>
          </cell>
          <cell r="R283">
            <v>0</v>
          </cell>
        </row>
        <row r="284">
          <cell r="B284" t="str">
            <v>PL49</v>
          </cell>
          <cell r="C284">
            <v>0</v>
          </cell>
          <cell r="D284" t="str">
            <v>-</v>
          </cell>
          <cell r="E284" t="str">
            <v>Piutang HO</v>
          </cell>
          <cell r="F284">
            <v>0</v>
          </cell>
          <cell r="G284">
            <v>0</v>
          </cell>
          <cell r="H284">
            <v>0</v>
          </cell>
          <cell r="I284">
            <v>-1583065996.2</v>
          </cell>
          <cell r="J284">
            <v>-91819972</v>
          </cell>
          <cell r="K284">
            <v>-1616106026.5113373</v>
          </cell>
          <cell r="L284">
            <v>2768623367.3348613</v>
          </cell>
          <cell r="M284">
            <v>-3974375555.0868587</v>
          </cell>
          <cell r="N284">
            <v>0</v>
          </cell>
          <cell r="O284">
            <v>3316789362.7966652</v>
          </cell>
          <cell r="P284">
            <v>-119868702.33333334</v>
          </cell>
          <cell r="Q284">
            <v>1299823522</v>
          </cell>
          <cell r="R284">
            <v>-3.0994415283203125E-6</v>
          </cell>
        </row>
        <row r="285">
          <cell r="B285" t="str">
            <v>PL50</v>
          </cell>
          <cell r="C285">
            <v>0</v>
          </cell>
          <cell r="D285" t="str">
            <v>-</v>
          </cell>
          <cell r="E285" t="str">
            <v>Piutang R/K SNS Jabar1</v>
          </cell>
          <cell r="F285">
            <v>0</v>
          </cell>
          <cell r="G285">
            <v>0</v>
          </cell>
          <cell r="H285">
            <v>-28103511</v>
          </cell>
          <cell r="I285">
            <v>0</v>
          </cell>
          <cell r="J285">
            <v>15480000</v>
          </cell>
          <cell r="K285">
            <v>0</v>
          </cell>
          <cell r="L285">
            <v>1147968807.0000038</v>
          </cell>
          <cell r="M285">
            <v>-1568039600</v>
          </cell>
          <cell r="N285">
            <v>0</v>
          </cell>
          <cell r="O285">
            <v>432694304</v>
          </cell>
          <cell r="P285">
            <v>0</v>
          </cell>
          <cell r="Q285">
            <v>0</v>
          </cell>
          <cell r="R285">
            <v>3.814697265625E-6</v>
          </cell>
        </row>
        <row r="286">
          <cell r="B286" t="str">
            <v>PL51</v>
          </cell>
          <cell r="C286">
            <v>0</v>
          </cell>
          <cell r="D286" t="str">
            <v>-</v>
          </cell>
          <cell r="E286" t="str">
            <v>Piutang R/K SNS Jabar2</v>
          </cell>
          <cell r="F286">
            <v>0</v>
          </cell>
          <cell r="G286">
            <v>0</v>
          </cell>
          <cell r="H286">
            <v>0</v>
          </cell>
          <cell r="I286">
            <v>0</v>
          </cell>
          <cell r="J286">
            <v>0</v>
          </cell>
          <cell r="K286">
            <v>0</v>
          </cell>
          <cell r="L286">
            <v>0</v>
          </cell>
          <cell r="M286">
            <v>0</v>
          </cell>
          <cell r="N286">
            <v>0</v>
          </cell>
          <cell r="O286">
            <v>0</v>
          </cell>
          <cell r="P286">
            <v>0</v>
          </cell>
          <cell r="Q286">
            <v>0</v>
          </cell>
          <cell r="R286">
            <v>0</v>
          </cell>
        </row>
        <row r="287">
          <cell r="B287" t="str">
            <v>PL52</v>
          </cell>
          <cell r="C287">
            <v>0</v>
          </cell>
          <cell r="D287" t="str">
            <v>-</v>
          </cell>
          <cell r="E287" t="str">
            <v>Piutang R/K SNS Jateng1</v>
          </cell>
          <cell r="F287">
            <v>0</v>
          </cell>
          <cell r="G287">
            <v>0</v>
          </cell>
          <cell r="H287">
            <v>0</v>
          </cell>
          <cell r="I287">
            <v>0</v>
          </cell>
          <cell r="J287">
            <v>0</v>
          </cell>
          <cell r="K287">
            <v>0</v>
          </cell>
          <cell r="L287">
            <v>0</v>
          </cell>
          <cell r="M287">
            <v>0</v>
          </cell>
          <cell r="N287">
            <v>0</v>
          </cell>
          <cell r="O287">
            <v>0</v>
          </cell>
          <cell r="P287">
            <v>0</v>
          </cell>
          <cell r="Q287">
            <v>0</v>
          </cell>
          <cell r="R287">
            <v>0</v>
          </cell>
        </row>
        <row r="288">
          <cell r="B288" t="str">
            <v>PL53</v>
          </cell>
          <cell r="C288">
            <v>0</v>
          </cell>
          <cell r="D288" t="str">
            <v>-</v>
          </cell>
          <cell r="E288" t="str">
            <v>Piutang R/K SNS Jateng2</v>
          </cell>
          <cell r="F288">
            <v>0</v>
          </cell>
          <cell r="G288">
            <v>0</v>
          </cell>
          <cell r="H288">
            <v>0</v>
          </cell>
          <cell r="I288">
            <v>0</v>
          </cell>
          <cell r="J288">
            <v>0</v>
          </cell>
          <cell r="K288">
            <v>0</v>
          </cell>
          <cell r="L288">
            <v>0</v>
          </cell>
          <cell r="M288">
            <v>0</v>
          </cell>
          <cell r="N288">
            <v>0</v>
          </cell>
          <cell r="O288">
            <v>0</v>
          </cell>
          <cell r="P288">
            <v>0</v>
          </cell>
          <cell r="Q288">
            <v>0</v>
          </cell>
          <cell r="R288">
            <v>0</v>
          </cell>
        </row>
        <row r="289">
          <cell r="B289" t="str">
            <v>PL54</v>
          </cell>
          <cell r="C289">
            <v>0</v>
          </cell>
          <cell r="D289" t="str">
            <v>-</v>
          </cell>
          <cell r="E289" t="str">
            <v>Piutang R/K SNS Jatim1</v>
          </cell>
          <cell r="F289">
            <v>0</v>
          </cell>
          <cell r="G289">
            <v>0</v>
          </cell>
          <cell r="H289">
            <v>0</v>
          </cell>
          <cell r="I289">
            <v>0</v>
          </cell>
          <cell r="J289">
            <v>0</v>
          </cell>
          <cell r="K289">
            <v>0</v>
          </cell>
          <cell r="L289">
            <v>0</v>
          </cell>
          <cell r="M289">
            <v>0</v>
          </cell>
          <cell r="N289">
            <v>0</v>
          </cell>
          <cell r="O289">
            <v>0.3300018310546875</v>
          </cell>
          <cell r="P289">
            <v>2.384185791015625E-7</v>
          </cell>
          <cell r="Q289">
            <v>0</v>
          </cell>
          <cell r="R289">
            <v>0.3300020694732666</v>
          </cell>
        </row>
        <row r="290">
          <cell r="B290" t="str">
            <v>PL55</v>
          </cell>
          <cell r="C290">
            <v>0</v>
          </cell>
          <cell r="D290" t="str">
            <v>-</v>
          </cell>
          <cell r="E290" t="str">
            <v>Piutang R/K SNS Jatim2</v>
          </cell>
          <cell r="F290">
            <v>0</v>
          </cell>
          <cell r="G290">
            <v>0</v>
          </cell>
          <cell r="H290">
            <v>0</v>
          </cell>
          <cell r="I290">
            <v>0</v>
          </cell>
          <cell r="J290">
            <v>0</v>
          </cell>
          <cell r="K290">
            <v>0</v>
          </cell>
          <cell r="L290">
            <v>0</v>
          </cell>
          <cell r="M290">
            <v>0</v>
          </cell>
          <cell r="N290">
            <v>0</v>
          </cell>
          <cell r="O290">
            <v>0</v>
          </cell>
          <cell r="P290">
            <v>0</v>
          </cell>
          <cell r="Q290">
            <v>0</v>
          </cell>
          <cell r="R290">
            <v>0</v>
          </cell>
        </row>
        <row r="291">
          <cell r="B291" t="str">
            <v>PL56</v>
          </cell>
          <cell r="C291">
            <v>0</v>
          </cell>
          <cell r="D291" t="str">
            <v>-</v>
          </cell>
          <cell r="E291" t="str">
            <v>Piutang R/K SNS Bali</v>
          </cell>
          <cell r="F291">
            <v>0</v>
          </cell>
          <cell r="G291">
            <v>0</v>
          </cell>
          <cell r="H291">
            <v>0</v>
          </cell>
          <cell r="I291">
            <v>0</v>
          </cell>
          <cell r="J291">
            <v>0</v>
          </cell>
          <cell r="K291">
            <v>0</v>
          </cell>
          <cell r="L291">
            <v>0</v>
          </cell>
          <cell r="M291">
            <v>0</v>
          </cell>
          <cell r="N291">
            <v>0</v>
          </cell>
          <cell r="O291">
            <v>0</v>
          </cell>
          <cell r="P291">
            <v>-3.7252902984619141E-9</v>
          </cell>
          <cell r="Q291">
            <v>0</v>
          </cell>
          <cell r="R291">
            <v>-3.7252902984619141E-9</v>
          </cell>
        </row>
        <row r="292">
          <cell r="B292" t="str">
            <v>PL57</v>
          </cell>
          <cell r="C292">
            <v>0</v>
          </cell>
          <cell r="D292" t="str">
            <v>-</v>
          </cell>
          <cell r="E292" t="str">
            <v>Piutang R/K SNS DKI</v>
          </cell>
          <cell r="F292">
            <v>0</v>
          </cell>
          <cell r="G292">
            <v>0</v>
          </cell>
          <cell r="H292">
            <v>0</v>
          </cell>
          <cell r="I292">
            <v>0</v>
          </cell>
          <cell r="J292">
            <v>0</v>
          </cell>
          <cell r="K292">
            <v>0</v>
          </cell>
          <cell r="L292">
            <v>0</v>
          </cell>
          <cell r="M292">
            <v>0</v>
          </cell>
          <cell r="N292">
            <v>0</v>
          </cell>
          <cell r="O292">
            <v>0</v>
          </cell>
          <cell r="P292">
            <v>0</v>
          </cell>
          <cell r="Q292">
            <v>0</v>
          </cell>
          <cell r="R292">
            <v>0</v>
          </cell>
        </row>
        <row r="293">
          <cell r="B293" t="str">
            <v>PL58</v>
          </cell>
          <cell r="C293">
            <v>0</v>
          </cell>
          <cell r="D293" t="str">
            <v>-</v>
          </cell>
          <cell r="E293" t="str">
            <v>Piutang R/K SNS MM</v>
          </cell>
          <cell r="F293">
            <v>0</v>
          </cell>
          <cell r="G293">
            <v>0</v>
          </cell>
          <cell r="H293">
            <v>0</v>
          </cell>
          <cell r="I293">
            <v>0</v>
          </cell>
          <cell r="J293">
            <v>0</v>
          </cell>
          <cell r="K293">
            <v>0</v>
          </cell>
          <cell r="L293">
            <v>0</v>
          </cell>
          <cell r="M293">
            <v>0</v>
          </cell>
          <cell r="N293">
            <v>0</v>
          </cell>
          <cell r="O293">
            <v>0</v>
          </cell>
          <cell r="P293">
            <v>0</v>
          </cell>
          <cell r="Q293">
            <v>0</v>
          </cell>
          <cell r="R293">
            <v>0</v>
          </cell>
        </row>
        <row r="294">
          <cell r="B294" t="str">
            <v>PL59</v>
          </cell>
          <cell r="C294">
            <v>0</v>
          </cell>
          <cell r="D294" t="str">
            <v>-</v>
          </cell>
          <cell r="E294" t="str">
            <v>Piutang R/K SNS Banten</v>
          </cell>
          <cell r="F294">
            <v>0</v>
          </cell>
          <cell r="G294">
            <v>0</v>
          </cell>
          <cell r="H294">
            <v>0</v>
          </cell>
          <cell r="I294">
            <v>0</v>
          </cell>
          <cell r="J294">
            <v>0</v>
          </cell>
          <cell r="K294">
            <v>0</v>
          </cell>
          <cell r="L294">
            <v>0</v>
          </cell>
          <cell r="M294">
            <v>0</v>
          </cell>
          <cell r="N294">
            <v>0</v>
          </cell>
          <cell r="O294">
            <v>0</v>
          </cell>
          <cell r="P294">
            <v>0</v>
          </cell>
          <cell r="Q294">
            <v>0</v>
          </cell>
          <cell r="R294">
            <v>0</v>
          </cell>
        </row>
        <row r="295">
          <cell r="B295" t="str">
            <v xml:space="preserve">NO KD </v>
          </cell>
          <cell r="C295">
            <v>0</v>
          </cell>
          <cell r="D295">
            <v>0</v>
          </cell>
          <cell r="E295" t="str">
            <v>PIUTANG R/K - LOMBOK (Balnustra)</v>
          </cell>
          <cell r="F295">
            <v>0</v>
          </cell>
          <cell r="G295">
            <v>0</v>
          </cell>
          <cell r="H295">
            <v>0</v>
          </cell>
          <cell r="I295">
            <v>0</v>
          </cell>
          <cell r="J295">
            <v>0</v>
          </cell>
          <cell r="K295">
            <v>0</v>
          </cell>
          <cell r="L295">
            <v>0</v>
          </cell>
          <cell r="M295">
            <v>0</v>
          </cell>
          <cell r="N295">
            <v>0</v>
          </cell>
          <cell r="O295">
            <v>0</v>
          </cell>
          <cell r="P295">
            <v>0</v>
          </cell>
          <cell r="Q295">
            <v>0</v>
          </cell>
          <cell r="R295">
            <v>0</v>
          </cell>
        </row>
        <row r="296">
          <cell r="B296" t="str">
            <v>No KD34-A</v>
          </cell>
          <cell r="C296">
            <v>0</v>
          </cell>
          <cell r="D296">
            <v>0</v>
          </cell>
          <cell r="E296" t="str">
            <v>PIUTANG R/K - MENADO (Sulawesi)</v>
          </cell>
          <cell r="F296">
            <v>0</v>
          </cell>
          <cell r="G296">
            <v>0</v>
          </cell>
          <cell r="H296">
            <v>0</v>
          </cell>
          <cell r="I296">
            <v>0</v>
          </cell>
          <cell r="J296">
            <v>0</v>
          </cell>
          <cell r="K296">
            <v>0</v>
          </cell>
          <cell r="L296">
            <v>0</v>
          </cell>
          <cell r="M296">
            <v>0</v>
          </cell>
          <cell r="N296">
            <v>0</v>
          </cell>
          <cell r="O296">
            <v>0</v>
          </cell>
          <cell r="P296">
            <v>0</v>
          </cell>
          <cell r="Q296">
            <v>0</v>
          </cell>
          <cell r="R296">
            <v>0</v>
          </cell>
        </row>
        <row r="297">
          <cell r="B297" t="str">
            <v xml:space="preserve">NO KD </v>
          </cell>
          <cell r="C297">
            <v>0</v>
          </cell>
          <cell r="D297">
            <v>0</v>
          </cell>
          <cell r="E297" t="str">
            <v>PIUTANG R/K - MAKASAR (Sulawesi)</v>
          </cell>
          <cell r="F297">
            <v>0</v>
          </cell>
          <cell r="G297">
            <v>0</v>
          </cell>
          <cell r="H297">
            <v>0</v>
          </cell>
          <cell r="I297">
            <v>0</v>
          </cell>
          <cell r="J297">
            <v>0</v>
          </cell>
          <cell r="K297">
            <v>0</v>
          </cell>
          <cell r="L297">
            <v>0</v>
          </cell>
          <cell r="M297">
            <v>0</v>
          </cell>
          <cell r="N297">
            <v>0</v>
          </cell>
          <cell r="O297">
            <v>0</v>
          </cell>
          <cell r="P297">
            <v>0</v>
          </cell>
          <cell r="Q297">
            <v>0</v>
          </cell>
          <cell r="R297">
            <v>0</v>
          </cell>
        </row>
        <row r="298">
          <cell r="B298" t="str">
            <v xml:space="preserve">NO KD </v>
          </cell>
          <cell r="C298">
            <v>0</v>
          </cell>
          <cell r="D298">
            <v>0</v>
          </cell>
          <cell r="E298" t="str">
            <v>PIUTANG R/K - PALU KENDARI (Sulawesi)</v>
          </cell>
          <cell r="F298">
            <v>0</v>
          </cell>
          <cell r="G298">
            <v>0</v>
          </cell>
          <cell r="H298">
            <v>0</v>
          </cell>
          <cell r="I298">
            <v>0</v>
          </cell>
          <cell r="J298">
            <v>0</v>
          </cell>
          <cell r="K298">
            <v>0</v>
          </cell>
          <cell r="L298">
            <v>0</v>
          </cell>
          <cell r="M298">
            <v>0</v>
          </cell>
          <cell r="N298">
            <v>0</v>
          </cell>
          <cell r="O298">
            <v>0</v>
          </cell>
          <cell r="P298">
            <v>0</v>
          </cell>
          <cell r="Q298">
            <v>0</v>
          </cell>
          <cell r="R298">
            <v>0</v>
          </cell>
        </row>
        <row r="299">
          <cell r="B299" t="str">
            <v xml:space="preserve">NO KD </v>
          </cell>
          <cell r="C299">
            <v>0</v>
          </cell>
          <cell r="D299">
            <v>0</v>
          </cell>
          <cell r="E299" t="str">
            <v>PIUTANG R/K - MEDAN / SBU1 (Sumbagut1)</v>
          </cell>
          <cell r="F299">
            <v>0</v>
          </cell>
          <cell r="G299">
            <v>0</v>
          </cell>
          <cell r="H299">
            <v>0</v>
          </cell>
          <cell r="I299">
            <v>0</v>
          </cell>
          <cell r="J299">
            <v>0</v>
          </cell>
          <cell r="K299">
            <v>0</v>
          </cell>
          <cell r="L299">
            <v>0</v>
          </cell>
          <cell r="M299">
            <v>0</v>
          </cell>
          <cell r="N299">
            <v>0</v>
          </cell>
          <cell r="O299">
            <v>0</v>
          </cell>
          <cell r="P299">
            <v>0</v>
          </cell>
          <cell r="Q299">
            <v>0</v>
          </cell>
          <cell r="R299">
            <v>0</v>
          </cell>
        </row>
        <row r="300">
          <cell r="B300" t="str">
            <v>No KD34-C</v>
          </cell>
          <cell r="C300">
            <v>0</v>
          </cell>
          <cell r="D300">
            <v>0</v>
          </cell>
          <cell r="E300" t="str">
            <v>PIUTANG R/K - BATAM (Sumbagut2)</v>
          </cell>
          <cell r="F300">
            <v>0</v>
          </cell>
          <cell r="G300">
            <v>0</v>
          </cell>
          <cell r="H300">
            <v>0</v>
          </cell>
          <cell r="I300">
            <v>0</v>
          </cell>
          <cell r="J300">
            <v>0</v>
          </cell>
          <cell r="K300">
            <v>0</v>
          </cell>
          <cell r="L300">
            <v>0</v>
          </cell>
          <cell r="M300">
            <v>0</v>
          </cell>
          <cell r="N300">
            <v>0</v>
          </cell>
          <cell r="O300">
            <v>0</v>
          </cell>
          <cell r="P300">
            <v>0</v>
          </cell>
          <cell r="Q300">
            <v>0</v>
          </cell>
          <cell r="R300">
            <v>0</v>
          </cell>
        </row>
        <row r="301">
          <cell r="B301" t="str">
            <v xml:space="preserve">NO KD </v>
          </cell>
          <cell r="C301">
            <v>0</v>
          </cell>
          <cell r="D301">
            <v>0</v>
          </cell>
          <cell r="E301" t="str">
            <v>PIUTANG R/K - PADANG / SBU2 / SUMBAGTENG</v>
          </cell>
          <cell r="F301">
            <v>0</v>
          </cell>
          <cell r="G301">
            <v>0</v>
          </cell>
          <cell r="H301">
            <v>0</v>
          </cell>
          <cell r="I301">
            <v>0</v>
          </cell>
          <cell r="J301">
            <v>0</v>
          </cell>
          <cell r="K301">
            <v>0</v>
          </cell>
          <cell r="L301">
            <v>0</v>
          </cell>
          <cell r="M301">
            <v>0</v>
          </cell>
          <cell r="N301">
            <v>0</v>
          </cell>
          <cell r="O301">
            <v>0</v>
          </cell>
          <cell r="P301">
            <v>0</v>
          </cell>
          <cell r="Q301">
            <v>0</v>
          </cell>
          <cell r="R301">
            <v>0</v>
          </cell>
        </row>
        <row r="302">
          <cell r="B302" t="str">
            <v>NO KD x</v>
          </cell>
          <cell r="C302">
            <v>0</v>
          </cell>
          <cell r="D302">
            <v>0</v>
          </cell>
          <cell r="E302" t="str">
            <v>PIUTANG R/K - PEKANBARU / SBU2 / SUMBAGTENG</v>
          </cell>
          <cell r="F302">
            <v>0</v>
          </cell>
          <cell r="G302">
            <v>-4947917</v>
          </cell>
          <cell r="H302">
            <v>0</v>
          </cell>
          <cell r="I302">
            <v>0</v>
          </cell>
          <cell r="J302">
            <v>0</v>
          </cell>
          <cell r="K302">
            <v>0</v>
          </cell>
          <cell r="L302">
            <v>0</v>
          </cell>
          <cell r="M302">
            <v>0</v>
          </cell>
          <cell r="N302">
            <v>0</v>
          </cell>
          <cell r="O302">
            <v>0</v>
          </cell>
          <cell r="P302">
            <v>0</v>
          </cell>
          <cell r="Q302">
            <v>0</v>
          </cell>
          <cell r="R302">
            <v>-4947917</v>
          </cell>
        </row>
        <row r="303">
          <cell r="B303" t="str">
            <v>No KD34-B</v>
          </cell>
          <cell r="C303">
            <v>0</v>
          </cell>
          <cell r="D303">
            <v>0</v>
          </cell>
          <cell r="E303" t="str">
            <v>PIUTANG R/K - PALEMBANG / SBS1 / SUMBAGSEL</v>
          </cell>
          <cell r="F303">
            <v>0</v>
          </cell>
          <cell r="G303">
            <v>9375000.4444444403</v>
          </cell>
          <cell r="H303">
            <v>0</v>
          </cell>
          <cell r="I303">
            <v>0</v>
          </cell>
          <cell r="J303">
            <v>0</v>
          </cell>
          <cell r="K303">
            <v>0</v>
          </cell>
          <cell r="L303">
            <v>-76836298</v>
          </cell>
          <cell r="M303">
            <v>0</v>
          </cell>
          <cell r="N303">
            <v>0</v>
          </cell>
          <cell r="O303">
            <v>0</v>
          </cell>
          <cell r="P303">
            <v>0</v>
          </cell>
          <cell r="Q303">
            <v>0</v>
          </cell>
          <cell r="R303">
            <v>-67461297.555555552</v>
          </cell>
        </row>
        <row r="304">
          <cell r="B304" t="str">
            <v xml:space="preserve">NO KD </v>
          </cell>
          <cell r="C304">
            <v>0</v>
          </cell>
          <cell r="D304">
            <v>0</v>
          </cell>
          <cell r="E304" t="str">
            <v>PIUTANG R/K - JAMBI / SBS1 / SUMBAGSEL</v>
          </cell>
          <cell r="F304">
            <v>0</v>
          </cell>
          <cell r="G304">
            <v>0</v>
          </cell>
          <cell r="H304">
            <v>0</v>
          </cell>
          <cell r="I304">
            <v>0</v>
          </cell>
          <cell r="J304">
            <v>0</v>
          </cell>
          <cell r="K304">
            <v>0</v>
          </cell>
          <cell r="L304">
            <v>0</v>
          </cell>
          <cell r="M304">
            <v>0</v>
          </cell>
          <cell r="N304">
            <v>0</v>
          </cell>
          <cell r="O304">
            <v>0</v>
          </cell>
          <cell r="P304">
            <v>0</v>
          </cell>
          <cell r="Q304">
            <v>0</v>
          </cell>
          <cell r="R304">
            <v>0</v>
          </cell>
        </row>
        <row r="305">
          <cell r="B305" t="str">
            <v>No KD34-E</v>
          </cell>
          <cell r="C305">
            <v>0</v>
          </cell>
          <cell r="D305">
            <v>0</v>
          </cell>
          <cell r="E305" t="str">
            <v>PIUTANG R/K - LAMPUNG / SBS2 / SUMBAGSEL</v>
          </cell>
          <cell r="F305">
            <v>0</v>
          </cell>
          <cell r="G305">
            <v>0</v>
          </cell>
          <cell r="H305">
            <v>0</v>
          </cell>
          <cell r="I305">
            <v>0</v>
          </cell>
          <cell r="J305">
            <v>0</v>
          </cell>
          <cell r="K305">
            <v>0</v>
          </cell>
          <cell r="L305">
            <v>-78972298</v>
          </cell>
          <cell r="M305">
            <v>0</v>
          </cell>
          <cell r="N305">
            <v>0</v>
          </cell>
          <cell r="O305">
            <v>0</v>
          </cell>
          <cell r="P305">
            <v>0</v>
          </cell>
          <cell r="Q305">
            <v>0</v>
          </cell>
          <cell r="R305">
            <v>-78972298</v>
          </cell>
        </row>
        <row r="306">
          <cell r="B306" t="str">
            <v xml:space="preserve">NO KD </v>
          </cell>
          <cell r="C306">
            <v>0</v>
          </cell>
          <cell r="D306">
            <v>0</v>
          </cell>
          <cell r="E306" t="str">
            <v>PIUTANG R/K - BENGKULU / SBS2 / SUMBAGSEL</v>
          </cell>
          <cell r="F306">
            <v>0</v>
          </cell>
          <cell r="G306">
            <v>0</v>
          </cell>
          <cell r="H306">
            <v>0</v>
          </cell>
          <cell r="I306">
            <v>0</v>
          </cell>
          <cell r="J306">
            <v>0</v>
          </cell>
          <cell r="K306">
            <v>0</v>
          </cell>
          <cell r="L306">
            <v>0</v>
          </cell>
          <cell r="M306">
            <v>0</v>
          </cell>
          <cell r="N306">
            <v>0</v>
          </cell>
          <cell r="O306">
            <v>0</v>
          </cell>
          <cell r="P306">
            <v>0</v>
          </cell>
          <cell r="Q306">
            <v>0</v>
          </cell>
          <cell r="R306">
            <v>0</v>
          </cell>
        </row>
        <row r="307">
          <cell r="B307" t="str">
            <v xml:space="preserve">NO KD </v>
          </cell>
          <cell r="C307">
            <v>0</v>
          </cell>
          <cell r="D307">
            <v>0</v>
          </cell>
          <cell r="E307" t="str">
            <v>PIUTANG R/K - BABEL / SBS2 / SUMBAGSEL</v>
          </cell>
          <cell r="F307">
            <v>0</v>
          </cell>
          <cell r="G307">
            <v>0</v>
          </cell>
          <cell r="H307">
            <v>0</v>
          </cell>
          <cell r="I307">
            <v>0</v>
          </cell>
          <cell r="J307">
            <v>0</v>
          </cell>
          <cell r="K307">
            <v>0</v>
          </cell>
          <cell r="L307">
            <v>0</v>
          </cell>
          <cell r="M307">
            <v>0</v>
          </cell>
          <cell r="N307">
            <v>0</v>
          </cell>
          <cell r="O307">
            <v>0</v>
          </cell>
          <cell r="P307">
            <v>0</v>
          </cell>
          <cell r="Q307">
            <v>0</v>
          </cell>
          <cell r="R307">
            <v>0</v>
          </cell>
        </row>
        <row r="308">
          <cell r="B308" t="str">
            <v>No KD34-D</v>
          </cell>
          <cell r="C308">
            <v>0</v>
          </cell>
          <cell r="D308">
            <v>0</v>
          </cell>
          <cell r="E308" t="str">
            <v>PIUTANG R/K - KALBAR (Kalimantan)</v>
          </cell>
          <cell r="F308">
            <v>0</v>
          </cell>
          <cell r="G308">
            <v>0</v>
          </cell>
          <cell r="H308">
            <v>0</v>
          </cell>
          <cell r="I308">
            <v>0</v>
          </cell>
          <cell r="J308">
            <v>0</v>
          </cell>
          <cell r="K308">
            <v>0</v>
          </cell>
          <cell r="L308">
            <v>0</v>
          </cell>
          <cell r="M308">
            <v>0</v>
          </cell>
          <cell r="N308">
            <v>0</v>
          </cell>
          <cell r="O308">
            <v>0</v>
          </cell>
          <cell r="P308">
            <v>0</v>
          </cell>
          <cell r="Q308">
            <v>0</v>
          </cell>
          <cell r="R308">
            <v>0</v>
          </cell>
        </row>
        <row r="309">
          <cell r="B309" t="str">
            <v xml:space="preserve">NO KD </v>
          </cell>
          <cell r="C309">
            <v>0</v>
          </cell>
          <cell r="D309">
            <v>0</v>
          </cell>
          <cell r="E309" t="str">
            <v>PIUTANG R/K - KALTIM (Kalimantan)</v>
          </cell>
          <cell r="F309">
            <v>0</v>
          </cell>
          <cell r="G309">
            <v>0</v>
          </cell>
          <cell r="H309">
            <v>0</v>
          </cell>
          <cell r="I309">
            <v>0</v>
          </cell>
          <cell r="J309">
            <v>0</v>
          </cell>
          <cell r="K309">
            <v>0</v>
          </cell>
          <cell r="L309">
            <v>0</v>
          </cell>
          <cell r="M309">
            <v>0</v>
          </cell>
          <cell r="N309">
            <v>0</v>
          </cell>
          <cell r="O309">
            <v>0</v>
          </cell>
          <cell r="P309">
            <v>0</v>
          </cell>
          <cell r="Q309">
            <v>0</v>
          </cell>
          <cell r="R309">
            <v>0</v>
          </cell>
        </row>
        <row r="310">
          <cell r="B310" t="str">
            <v xml:space="preserve">NO KD </v>
          </cell>
          <cell r="C310">
            <v>0</v>
          </cell>
          <cell r="D310">
            <v>0</v>
          </cell>
          <cell r="E310" t="str">
            <v>PIUTANG R/K - KALSELTENG (Kalimantan)</v>
          </cell>
          <cell r="F310">
            <v>0</v>
          </cell>
          <cell r="G310">
            <v>0</v>
          </cell>
          <cell r="H310">
            <v>0</v>
          </cell>
          <cell r="I310">
            <v>0</v>
          </cell>
          <cell r="J310">
            <v>0</v>
          </cell>
          <cell r="K310">
            <v>0</v>
          </cell>
          <cell r="L310">
            <v>0</v>
          </cell>
          <cell r="M310">
            <v>0</v>
          </cell>
          <cell r="N310">
            <v>0</v>
          </cell>
          <cell r="O310">
            <v>0</v>
          </cell>
          <cell r="P310">
            <v>0</v>
          </cell>
          <cell r="Q310">
            <v>0</v>
          </cell>
          <cell r="R310">
            <v>0</v>
          </cell>
        </row>
        <row r="311">
          <cell r="B311" t="str">
            <v>No KD33</v>
          </cell>
          <cell r="C311">
            <v>0</v>
          </cell>
          <cell r="D311">
            <v>0</v>
          </cell>
          <cell r="E311" t="str">
            <v>PIUTANG R/K SPLIT - PUSAT (HO)</v>
          </cell>
          <cell r="F311">
            <v>0</v>
          </cell>
          <cell r="G311">
            <v>0</v>
          </cell>
          <cell r="H311">
            <v>0</v>
          </cell>
          <cell r="I311">
            <v>0</v>
          </cell>
          <cell r="J311">
            <v>0</v>
          </cell>
          <cell r="K311">
            <v>0</v>
          </cell>
          <cell r="L311">
            <v>0</v>
          </cell>
          <cell r="M311">
            <v>0</v>
          </cell>
          <cell r="N311">
            <v>0</v>
          </cell>
          <cell r="O311">
            <v>0</v>
          </cell>
          <cell r="P311">
            <v>0</v>
          </cell>
          <cell r="Q311">
            <v>0</v>
          </cell>
          <cell r="R311">
            <v>0</v>
          </cell>
        </row>
        <row r="312">
          <cell r="B312" t="str">
            <v>No KD34</v>
          </cell>
          <cell r="C312">
            <v>0</v>
          </cell>
          <cell r="D312">
            <v>0</v>
          </cell>
          <cell r="E312" t="str">
            <v>PIUTANG R/K SPLIT - MM</v>
          </cell>
          <cell r="F312">
            <v>0</v>
          </cell>
          <cell r="G312">
            <v>0</v>
          </cell>
          <cell r="H312">
            <v>0</v>
          </cell>
          <cell r="I312">
            <v>0</v>
          </cell>
          <cell r="J312">
            <v>0</v>
          </cell>
          <cell r="K312">
            <v>0</v>
          </cell>
          <cell r="L312">
            <v>0</v>
          </cell>
          <cell r="M312">
            <v>0</v>
          </cell>
          <cell r="N312">
            <v>0</v>
          </cell>
          <cell r="O312">
            <v>0</v>
          </cell>
          <cell r="P312">
            <v>0</v>
          </cell>
          <cell r="Q312">
            <v>0</v>
          </cell>
          <cell r="R312">
            <v>0</v>
          </cell>
        </row>
        <row r="313">
          <cell r="B313" t="str">
            <v>No KD35</v>
          </cell>
          <cell r="C313">
            <v>0</v>
          </cell>
          <cell r="D313">
            <v>0</v>
          </cell>
          <cell r="E313" t="str">
            <v>PIUTANG R/K SPLIT - DKI</v>
          </cell>
          <cell r="F313">
            <v>0</v>
          </cell>
          <cell r="G313">
            <v>0</v>
          </cell>
          <cell r="H313">
            <v>0</v>
          </cell>
          <cell r="I313">
            <v>0</v>
          </cell>
          <cell r="J313">
            <v>0</v>
          </cell>
          <cell r="K313">
            <v>0</v>
          </cell>
          <cell r="L313">
            <v>0</v>
          </cell>
          <cell r="M313">
            <v>0</v>
          </cell>
          <cell r="N313">
            <v>0</v>
          </cell>
          <cell r="O313">
            <v>0</v>
          </cell>
          <cell r="P313">
            <v>0</v>
          </cell>
          <cell r="Q313">
            <v>0</v>
          </cell>
          <cell r="R313">
            <v>0</v>
          </cell>
        </row>
        <row r="314">
          <cell r="B314" t="str">
            <v>No KD36</v>
          </cell>
          <cell r="C314">
            <v>0</v>
          </cell>
          <cell r="D314">
            <v>0</v>
          </cell>
          <cell r="E314" t="str">
            <v>PIUTANG R/K SPLIT - BANTEN</v>
          </cell>
          <cell r="F314">
            <v>0</v>
          </cell>
          <cell r="G314">
            <v>0</v>
          </cell>
          <cell r="H314">
            <v>0</v>
          </cell>
          <cell r="I314">
            <v>0</v>
          </cell>
          <cell r="J314">
            <v>0</v>
          </cell>
          <cell r="K314">
            <v>0</v>
          </cell>
          <cell r="L314">
            <v>0</v>
          </cell>
          <cell r="M314">
            <v>0</v>
          </cell>
          <cell r="N314">
            <v>0</v>
          </cell>
          <cell r="O314">
            <v>0</v>
          </cell>
          <cell r="P314">
            <v>0</v>
          </cell>
          <cell r="Q314">
            <v>0</v>
          </cell>
          <cell r="R314">
            <v>0</v>
          </cell>
        </row>
        <row r="315">
          <cell r="B315" t="str">
            <v>No KD37</v>
          </cell>
          <cell r="C315">
            <v>0</v>
          </cell>
          <cell r="D315">
            <v>0</v>
          </cell>
          <cell r="E315" t="str">
            <v>PIUTANG R/K SPLIT - JABAR1</v>
          </cell>
          <cell r="F315">
            <v>0</v>
          </cell>
          <cell r="G315">
            <v>0</v>
          </cell>
          <cell r="H315">
            <v>0</v>
          </cell>
          <cell r="I315">
            <v>0</v>
          </cell>
          <cell r="J315">
            <v>0</v>
          </cell>
          <cell r="K315">
            <v>0</v>
          </cell>
          <cell r="L315">
            <v>0</v>
          </cell>
          <cell r="M315">
            <v>0</v>
          </cell>
          <cell r="N315">
            <v>0</v>
          </cell>
          <cell r="O315">
            <v>0</v>
          </cell>
          <cell r="P315">
            <v>0</v>
          </cell>
          <cell r="Q315">
            <v>0</v>
          </cell>
          <cell r="R315">
            <v>0</v>
          </cell>
        </row>
        <row r="316">
          <cell r="B316" t="str">
            <v>No KD38</v>
          </cell>
          <cell r="C316">
            <v>0</v>
          </cell>
          <cell r="D316">
            <v>0</v>
          </cell>
          <cell r="E316" t="str">
            <v>PIUTANG R/K SPLIT - JABAR2</v>
          </cell>
          <cell r="F316">
            <v>0</v>
          </cell>
          <cell r="G316">
            <v>0</v>
          </cell>
          <cell r="H316">
            <v>0</v>
          </cell>
          <cell r="I316">
            <v>0</v>
          </cell>
          <cell r="J316">
            <v>0</v>
          </cell>
          <cell r="K316">
            <v>0</v>
          </cell>
          <cell r="L316">
            <v>0</v>
          </cell>
          <cell r="M316">
            <v>0</v>
          </cell>
          <cell r="N316">
            <v>0</v>
          </cell>
          <cell r="O316">
            <v>0</v>
          </cell>
          <cell r="P316">
            <v>0</v>
          </cell>
          <cell r="Q316">
            <v>0</v>
          </cell>
          <cell r="R316">
            <v>0</v>
          </cell>
        </row>
        <row r="317">
          <cell r="B317" t="str">
            <v>No KD39</v>
          </cell>
          <cell r="C317">
            <v>0</v>
          </cell>
          <cell r="D317">
            <v>0</v>
          </cell>
          <cell r="E317" t="str">
            <v>PIUTANG R/K SPLIT - JATENG1</v>
          </cell>
          <cell r="F317">
            <v>0</v>
          </cell>
          <cell r="G317">
            <v>0</v>
          </cell>
          <cell r="H317">
            <v>0</v>
          </cell>
          <cell r="I317">
            <v>0</v>
          </cell>
          <cell r="J317">
            <v>0</v>
          </cell>
          <cell r="K317">
            <v>0</v>
          </cell>
          <cell r="L317">
            <v>0</v>
          </cell>
          <cell r="M317">
            <v>0</v>
          </cell>
          <cell r="N317">
            <v>0</v>
          </cell>
          <cell r="O317">
            <v>0</v>
          </cell>
          <cell r="P317">
            <v>0</v>
          </cell>
          <cell r="Q317">
            <v>0</v>
          </cell>
          <cell r="R317">
            <v>0</v>
          </cell>
        </row>
        <row r="318">
          <cell r="B318" t="str">
            <v>No KD40</v>
          </cell>
          <cell r="C318">
            <v>0</v>
          </cell>
          <cell r="D318">
            <v>0</v>
          </cell>
          <cell r="E318" t="str">
            <v>PIUTANG R/K SPLIT - JATENG2</v>
          </cell>
          <cell r="F318">
            <v>0</v>
          </cell>
          <cell r="G318">
            <v>0</v>
          </cell>
          <cell r="H318">
            <v>0</v>
          </cell>
          <cell r="I318">
            <v>0</v>
          </cell>
          <cell r="J318">
            <v>0</v>
          </cell>
          <cell r="K318">
            <v>0</v>
          </cell>
          <cell r="L318">
            <v>0</v>
          </cell>
          <cell r="M318">
            <v>0</v>
          </cell>
          <cell r="N318">
            <v>0</v>
          </cell>
          <cell r="O318">
            <v>0</v>
          </cell>
          <cell r="P318">
            <v>0</v>
          </cell>
          <cell r="Q318">
            <v>0</v>
          </cell>
          <cell r="R318">
            <v>0</v>
          </cell>
        </row>
        <row r="319">
          <cell r="B319" t="str">
            <v>No KD41</v>
          </cell>
          <cell r="C319">
            <v>0</v>
          </cell>
          <cell r="D319">
            <v>0</v>
          </cell>
          <cell r="E319" t="str">
            <v>PIUTANG R/K SPLIT - JATIM1</v>
          </cell>
          <cell r="F319">
            <v>0</v>
          </cell>
          <cell r="G319">
            <v>0</v>
          </cell>
          <cell r="H319">
            <v>0</v>
          </cell>
          <cell r="I319">
            <v>0</v>
          </cell>
          <cell r="J319">
            <v>0</v>
          </cell>
          <cell r="K319">
            <v>0</v>
          </cell>
          <cell r="L319">
            <v>0</v>
          </cell>
          <cell r="M319">
            <v>0</v>
          </cell>
          <cell r="N319">
            <v>0</v>
          </cell>
          <cell r="O319">
            <v>0</v>
          </cell>
          <cell r="P319">
            <v>0</v>
          </cell>
          <cell r="Q319">
            <v>0</v>
          </cell>
          <cell r="R319">
            <v>0</v>
          </cell>
        </row>
        <row r="320">
          <cell r="B320" t="str">
            <v>No KD42</v>
          </cell>
          <cell r="C320">
            <v>0</v>
          </cell>
          <cell r="D320">
            <v>0</v>
          </cell>
          <cell r="E320" t="str">
            <v>PIUTANG R/K SPLIT - JATIM2</v>
          </cell>
          <cell r="F320">
            <v>0</v>
          </cell>
          <cell r="G320">
            <v>0</v>
          </cell>
          <cell r="H320">
            <v>0</v>
          </cell>
          <cell r="I320">
            <v>0</v>
          </cell>
          <cell r="J320">
            <v>0</v>
          </cell>
          <cell r="K320">
            <v>0</v>
          </cell>
          <cell r="L320">
            <v>0</v>
          </cell>
          <cell r="M320">
            <v>0</v>
          </cell>
          <cell r="N320">
            <v>0</v>
          </cell>
          <cell r="O320">
            <v>0</v>
          </cell>
          <cell r="P320">
            <v>0</v>
          </cell>
          <cell r="Q320">
            <v>0</v>
          </cell>
          <cell r="R320">
            <v>0</v>
          </cell>
        </row>
        <row r="321">
          <cell r="B321" t="str">
            <v>No KD43</v>
          </cell>
          <cell r="C321">
            <v>0</v>
          </cell>
          <cell r="D321">
            <v>0</v>
          </cell>
          <cell r="E321" t="str">
            <v>PIUTANG R/K SPLIT - BALI</v>
          </cell>
          <cell r="F321">
            <v>0</v>
          </cell>
          <cell r="G321">
            <v>0</v>
          </cell>
          <cell r="H321">
            <v>0</v>
          </cell>
          <cell r="I321">
            <v>0</v>
          </cell>
          <cell r="J321">
            <v>0</v>
          </cell>
          <cell r="K321">
            <v>0</v>
          </cell>
          <cell r="L321">
            <v>0</v>
          </cell>
          <cell r="M321">
            <v>0</v>
          </cell>
          <cell r="N321">
            <v>0</v>
          </cell>
          <cell r="O321">
            <v>0</v>
          </cell>
          <cell r="P321">
            <v>0</v>
          </cell>
          <cell r="Q321">
            <v>0</v>
          </cell>
          <cell r="R321">
            <v>0</v>
          </cell>
        </row>
        <row r="322">
          <cell r="B322" t="str">
            <v>PL60</v>
          </cell>
          <cell r="C322">
            <v>0</v>
          </cell>
          <cell r="D322" t="str">
            <v>-</v>
          </cell>
          <cell r="E322" t="str">
            <v>Piutang Lain - lain</v>
          </cell>
          <cell r="F322">
            <v>0</v>
          </cell>
          <cell r="G322">
            <v>0</v>
          </cell>
          <cell r="H322">
            <v>0</v>
          </cell>
          <cell r="I322">
            <v>0</v>
          </cell>
          <cell r="J322">
            <v>0</v>
          </cell>
          <cell r="K322">
            <v>0</v>
          </cell>
          <cell r="L322">
            <v>0</v>
          </cell>
          <cell r="M322">
            <v>0</v>
          </cell>
          <cell r="N322">
            <v>0</v>
          </cell>
          <cell r="O322">
            <v>0</v>
          </cell>
          <cell r="P322">
            <v>0</v>
          </cell>
          <cell r="Q322">
            <v>0</v>
          </cell>
          <cell r="R322">
            <v>0</v>
          </cell>
        </row>
        <row r="323">
          <cell r="B323" t="str">
            <v>No KD51</v>
          </cell>
          <cell r="C323">
            <v>0</v>
          </cell>
          <cell r="D323">
            <v>0</v>
          </cell>
          <cell r="E323" t="str">
            <v>PIUTANG GROUP -  JABEKBAN</v>
          </cell>
          <cell r="F323">
            <v>0</v>
          </cell>
          <cell r="G323">
            <v>0</v>
          </cell>
          <cell r="H323">
            <v>0</v>
          </cell>
          <cell r="I323">
            <v>0</v>
          </cell>
          <cell r="J323">
            <v>0</v>
          </cell>
          <cell r="K323">
            <v>0</v>
          </cell>
          <cell r="L323">
            <v>0</v>
          </cell>
          <cell r="M323">
            <v>0</v>
          </cell>
          <cell r="N323">
            <v>0</v>
          </cell>
          <cell r="O323">
            <v>0</v>
          </cell>
          <cell r="P323">
            <v>0</v>
          </cell>
          <cell r="Q323">
            <v>0</v>
          </cell>
          <cell r="R323">
            <v>0</v>
          </cell>
        </row>
        <row r="324">
          <cell r="B324" t="str">
            <v>PL61</v>
          </cell>
          <cell r="C324">
            <v>0</v>
          </cell>
          <cell r="D324" t="str">
            <v>-</v>
          </cell>
          <cell r="E324" t="str">
            <v>Piutang SNS Medan</v>
          </cell>
          <cell r="F324">
            <v>0</v>
          </cell>
          <cell r="G324">
            <v>-5000000000</v>
          </cell>
          <cell r="H324">
            <v>60169693</v>
          </cell>
          <cell r="I324">
            <v>0</v>
          </cell>
          <cell r="J324">
            <v>0</v>
          </cell>
          <cell r="K324">
            <v>1843000</v>
          </cell>
          <cell r="L324">
            <v>-27945728</v>
          </cell>
          <cell r="M324">
            <v>0</v>
          </cell>
          <cell r="N324">
            <v>0</v>
          </cell>
          <cell r="O324">
            <v>789436</v>
          </cell>
          <cell r="P324">
            <v>0</v>
          </cell>
          <cell r="Q324">
            <v>0</v>
          </cell>
          <cell r="R324">
            <v>-4965143599</v>
          </cell>
        </row>
        <row r="325">
          <cell r="B325" t="str">
            <v>PL62</v>
          </cell>
          <cell r="C325">
            <v>0</v>
          </cell>
          <cell r="D325" t="str">
            <v>-</v>
          </cell>
          <cell r="E325" t="str">
            <v>Piutang SNS Pekanbaru</v>
          </cell>
          <cell r="F325">
            <v>0</v>
          </cell>
          <cell r="G325">
            <v>738809687.25999999</v>
          </cell>
          <cell r="H325">
            <v>0</v>
          </cell>
          <cell r="I325">
            <v>0</v>
          </cell>
          <cell r="J325">
            <v>0</v>
          </cell>
          <cell r="K325">
            <v>4624900</v>
          </cell>
          <cell r="L325">
            <v>-61400894</v>
          </cell>
          <cell r="M325">
            <v>0</v>
          </cell>
          <cell r="N325">
            <v>0</v>
          </cell>
          <cell r="O325">
            <v>0</v>
          </cell>
          <cell r="P325">
            <v>0</v>
          </cell>
          <cell r="Q325">
            <v>0</v>
          </cell>
          <cell r="R325">
            <v>682033693.25999999</v>
          </cell>
        </row>
        <row r="326">
          <cell r="B326" t="str">
            <v>PL63</v>
          </cell>
          <cell r="C326">
            <v>0</v>
          </cell>
          <cell r="D326" t="str">
            <v>-</v>
          </cell>
          <cell r="E326" t="str">
            <v>Piutang SNS Batam</v>
          </cell>
          <cell r="F326">
            <v>0</v>
          </cell>
          <cell r="G326">
            <v>-1500000000</v>
          </cell>
          <cell r="H326">
            <v>0</v>
          </cell>
          <cell r="I326">
            <v>0</v>
          </cell>
          <cell r="J326">
            <v>0</v>
          </cell>
          <cell r="K326">
            <v>2493172</v>
          </cell>
          <cell r="L326">
            <v>9621584</v>
          </cell>
          <cell r="M326">
            <v>0</v>
          </cell>
          <cell r="N326">
            <v>0</v>
          </cell>
          <cell r="O326">
            <v>0</v>
          </cell>
          <cell r="P326">
            <v>0</v>
          </cell>
          <cell r="Q326">
            <v>0</v>
          </cell>
          <cell r="R326">
            <v>-1487885244</v>
          </cell>
        </row>
        <row r="327">
          <cell r="B327" t="str">
            <v>PL64</v>
          </cell>
          <cell r="C327">
            <v>0</v>
          </cell>
          <cell r="D327" t="str">
            <v>-</v>
          </cell>
          <cell r="E327" t="str">
            <v>Piutang SNS Sumbagsel1 ( Pelembang &amp; Jambi )</v>
          </cell>
          <cell r="F327">
            <v>0</v>
          </cell>
          <cell r="G327">
            <v>-1000000000</v>
          </cell>
          <cell r="H327">
            <v>-13062728</v>
          </cell>
          <cell r="I327">
            <v>0</v>
          </cell>
          <cell r="J327">
            <v>0</v>
          </cell>
          <cell r="K327">
            <v>0</v>
          </cell>
          <cell r="L327">
            <v>0</v>
          </cell>
          <cell r="M327">
            <v>0</v>
          </cell>
          <cell r="N327">
            <v>0</v>
          </cell>
          <cell r="O327">
            <v>0</v>
          </cell>
          <cell r="P327">
            <v>0</v>
          </cell>
          <cell r="Q327">
            <v>0</v>
          </cell>
          <cell r="R327">
            <v>-1013062728</v>
          </cell>
        </row>
        <row r="328">
          <cell r="B328" t="str">
            <v>PL65</v>
          </cell>
          <cell r="C328">
            <v>0</v>
          </cell>
          <cell r="D328" t="str">
            <v>-</v>
          </cell>
          <cell r="E328" t="str">
            <v>Piutang SNS Sumbagsel2 ( Bengkulu, Lampung, Babel)</v>
          </cell>
          <cell r="F328">
            <v>0</v>
          </cell>
          <cell r="G328">
            <v>-1000000000</v>
          </cell>
          <cell r="H328">
            <v>62557576</v>
          </cell>
          <cell r="I328">
            <v>0</v>
          </cell>
          <cell r="J328">
            <v>0</v>
          </cell>
          <cell r="K328">
            <v>0</v>
          </cell>
          <cell r="L328">
            <v>0</v>
          </cell>
          <cell r="M328">
            <v>0</v>
          </cell>
          <cell r="N328">
            <v>0</v>
          </cell>
          <cell r="O328">
            <v>0</v>
          </cell>
          <cell r="P328">
            <v>2</v>
          </cell>
          <cell r="Q328">
            <v>2</v>
          </cell>
          <cell r="R328">
            <v>-937442420</v>
          </cell>
        </row>
        <row r="329">
          <cell r="B329" t="str">
            <v>PL66</v>
          </cell>
          <cell r="C329">
            <v>0</v>
          </cell>
          <cell r="D329" t="str">
            <v>-</v>
          </cell>
          <cell r="E329" t="str">
            <v>Piutang SNS Lombok</v>
          </cell>
          <cell r="F329">
            <v>0</v>
          </cell>
          <cell r="G329">
            <v>-1000000000</v>
          </cell>
          <cell r="H329">
            <v>0</v>
          </cell>
          <cell r="I329">
            <v>0</v>
          </cell>
          <cell r="J329">
            <v>0</v>
          </cell>
          <cell r="K329">
            <v>0</v>
          </cell>
          <cell r="L329">
            <v>0</v>
          </cell>
          <cell r="M329">
            <v>0</v>
          </cell>
          <cell r="N329">
            <v>0</v>
          </cell>
          <cell r="O329">
            <v>169716347</v>
          </cell>
          <cell r="P329">
            <v>0</v>
          </cell>
          <cell r="Q329">
            <v>0</v>
          </cell>
          <cell r="R329">
            <v>-830283653</v>
          </cell>
        </row>
        <row r="330">
          <cell r="B330" t="str">
            <v>PL67</v>
          </cell>
          <cell r="C330">
            <v>0</v>
          </cell>
          <cell r="D330" t="str">
            <v>-</v>
          </cell>
          <cell r="E330" t="str">
            <v>Piutang SNS Kalbar</v>
          </cell>
          <cell r="F330">
            <v>0</v>
          </cell>
          <cell r="G330">
            <v>-57971516</v>
          </cell>
          <cell r="H330">
            <v>0</v>
          </cell>
          <cell r="I330">
            <v>0</v>
          </cell>
          <cell r="J330">
            <v>0</v>
          </cell>
          <cell r="K330">
            <v>0</v>
          </cell>
          <cell r="L330">
            <v>22037698</v>
          </cell>
          <cell r="M330">
            <v>0</v>
          </cell>
          <cell r="N330">
            <v>0</v>
          </cell>
          <cell r="O330">
            <v>-51973500</v>
          </cell>
          <cell r="P330">
            <v>0</v>
          </cell>
          <cell r="Q330">
            <v>0</v>
          </cell>
          <cell r="R330">
            <v>-87907318</v>
          </cell>
        </row>
        <row r="331">
          <cell r="B331" t="str">
            <v>PL68</v>
          </cell>
          <cell r="C331">
            <v>0</v>
          </cell>
          <cell r="D331" t="str">
            <v>-</v>
          </cell>
          <cell r="E331" t="str">
            <v>Piutang SNS Kaltim</v>
          </cell>
          <cell r="F331">
            <v>0</v>
          </cell>
          <cell r="G331">
            <v>-2000000000</v>
          </cell>
          <cell r="H331">
            <v>-7010809</v>
          </cell>
          <cell r="I331">
            <v>0</v>
          </cell>
          <cell r="J331">
            <v>0</v>
          </cell>
          <cell r="K331">
            <v>0</v>
          </cell>
          <cell r="L331">
            <v>23954318</v>
          </cell>
          <cell r="M331">
            <v>0</v>
          </cell>
          <cell r="N331">
            <v>0</v>
          </cell>
          <cell r="O331">
            <v>61710415</v>
          </cell>
          <cell r="P331">
            <v>0</v>
          </cell>
          <cell r="Q331">
            <v>0</v>
          </cell>
          <cell r="R331">
            <v>-1921346076</v>
          </cell>
        </row>
        <row r="332">
          <cell r="B332" t="str">
            <v>PL69</v>
          </cell>
          <cell r="C332">
            <v>0</v>
          </cell>
          <cell r="D332" t="str">
            <v>-</v>
          </cell>
          <cell r="E332" t="str">
            <v>Piutang SNS Kalselteng</v>
          </cell>
          <cell r="F332">
            <v>0</v>
          </cell>
          <cell r="G332">
            <v>-2000000000</v>
          </cell>
          <cell r="H332">
            <v>-15828000</v>
          </cell>
          <cell r="I332">
            <v>0</v>
          </cell>
          <cell r="J332">
            <v>0</v>
          </cell>
          <cell r="K332">
            <v>0</v>
          </cell>
          <cell r="L332">
            <v>0</v>
          </cell>
          <cell r="M332">
            <v>0</v>
          </cell>
          <cell r="N332">
            <v>0</v>
          </cell>
          <cell r="O332">
            <v>51774998</v>
          </cell>
          <cell r="P332">
            <v>3</v>
          </cell>
          <cell r="Q332">
            <v>3</v>
          </cell>
          <cell r="R332">
            <v>-1964052996</v>
          </cell>
        </row>
        <row r="333">
          <cell r="B333" t="str">
            <v>PL70</v>
          </cell>
          <cell r="C333">
            <v>0</v>
          </cell>
          <cell r="D333" t="str">
            <v>-</v>
          </cell>
          <cell r="E333" t="str">
            <v>Piutang SNS Makasar</v>
          </cell>
          <cell r="F333">
            <v>0</v>
          </cell>
          <cell r="G333">
            <v>51754723</v>
          </cell>
          <cell r="H333">
            <v>0</v>
          </cell>
          <cell r="I333">
            <v>0</v>
          </cell>
          <cell r="J333">
            <v>0</v>
          </cell>
          <cell r="K333">
            <v>0</v>
          </cell>
          <cell r="L333">
            <v>61722254</v>
          </cell>
          <cell r="M333">
            <v>163000</v>
          </cell>
          <cell r="N333">
            <v>0</v>
          </cell>
          <cell r="O333">
            <v>144679344</v>
          </cell>
          <cell r="P333">
            <v>0</v>
          </cell>
          <cell r="Q333">
            <v>0</v>
          </cell>
          <cell r="R333">
            <v>258319321</v>
          </cell>
        </row>
        <row r="334">
          <cell r="B334" t="str">
            <v>PL71</v>
          </cell>
          <cell r="C334">
            <v>0</v>
          </cell>
          <cell r="D334" t="str">
            <v>-</v>
          </cell>
          <cell r="E334" t="str">
            <v>Piutang SNS Manado</v>
          </cell>
          <cell r="F334">
            <v>0</v>
          </cell>
          <cell r="G334">
            <v>-255495485</v>
          </cell>
          <cell r="H334">
            <v>1152425</v>
          </cell>
          <cell r="I334">
            <v>0</v>
          </cell>
          <cell r="J334">
            <v>0</v>
          </cell>
          <cell r="K334">
            <v>2144000</v>
          </cell>
          <cell r="L334">
            <v>35052968</v>
          </cell>
          <cell r="M334">
            <v>0</v>
          </cell>
          <cell r="N334">
            <v>0</v>
          </cell>
          <cell r="O334">
            <v>53745612</v>
          </cell>
          <cell r="P334">
            <v>0</v>
          </cell>
          <cell r="Q334">
            <v>0</v>
          </cell>
          <cell r="R334">
            <v>-163400480</v>
          </cell>
        </row>
        <row r="335">
          <cell r="B335" t="str">
            <v>PL72</v>
          </cell>
          <cell r="C335">
            <v>0</v>
          </cell>
          <cell r="D335" t="str">
            <v>-</v>
          </cell>
          <cell r="E335" t="str">
            <v>Piutang  Bintaro</v>
          </cell>
          <cell r="F335">
            <v>0</v>
          </cell>
          <cell r="G335">
            <v>13410167</v>
          </cell>
          <cell r="H335">
            <v>0</v>
          </cell>
          <cell r="I335">
            <v>0</v>
          </cell>
          <cell r="J335">
            <v>0</v>
          </cell>
          <cell r="K335">
            <v>0</v>
          </cell>
          <cell r="L335">
            <v>818226860</v>
          </cell>
          <cell r="M335">
            <v>2719635</v>
          </cell>
          <cell r="N335">
            <v>0</v>
          </cell>
          <cell r="O335">
            <v>24426137</v>
          </cell>
          <cell r="P335">
            <v>0</v>
          </cell>
          <cell r="Q335">
            <v>0</v>
          </cell>
          <cell r="R335">
            <v>858782799</v>
          </cell>
        </row>
        <row r="336">
          <cell r="B336" t="str">
            <v>PL73</v>
          </cell>
          <cell r="C336">
            <v>0</v>
          </cell>
          <cell r="D336" t="str">
            <v>-</v>
          </cell>
          <cell r="E336" t="str">
            <v>R/K Sukses</v>
          </cell>
          <cell r="F336">
            <v>0</v>
          </cell>
          <cell r="G336">
            <v>-4035443090</v>
          </cell>
          <cell r="H336">
            <v>0</v>
          </cell>
          <cell r="I336">
            <v>0</v>
          </cell>
          <cell r="J336">
            <v>0</v>
          </cell>
          <cell r="K336">
            <v>-574414204.40567994</v>
          </cell>
          <cell r="L336">
            <v>0</v>
          </cell>
          <cell r="M336">
            <v>0</v>
          </cell>
          <cell r="N336">
            <v>-259668765.00999999</v>
          </cell>
          <cell r="O336">
            <v>0</v>
          </cell>
          <cell r="P336">
            <v>0</v>
          </cell>
          <cell r="Q336">
            <v>-94360231.837178305</v>
          </cell>
          <cell r="R336">
            <v>-4963886291.2528582</v>
          </cell>
        </row>
        <row r="337">
          <cell r="B337" t="str">
            <v>PL74</v>
          </cell>
          <cell r="C337">
            <v>0</v>
          </cell>
          <cell r="D337" t="str">
            <v>-</v>
          </cell>
          <cell r="E337" t="str">
            <v>R/K Antar Depo</v>
          </cell>
          <cell r="F337">
            <v>0</v>
          </cell>
          <cell r="G337">
            <v>0</v>
          </cell>
          <cell r="H337">
            <v>0</v>
          </cell>
          <cell r="I337">
            <v>0</v>
          </cell>
          <cell r="J337">
            <v>0</v>
          </cell>
          <cell r="K337">
            <v>0</v>
          </cell>
          <cell r="L337">
            <v>497930356</v>
          </cell>
          <cell r="M337">
            <v>0</v>
          </cell>
          <cell r="N337">
            <v>0</v>
          </cell>
          <cell r="O337">
            <v>0</v>
          </cell>
          <cell r="P337">
            <v>0</v>
          </cell>
          <cell r="Q337">
            <v>0</v>
          </cell>
          <cell r="R337">
            <v>497930356</v>
          </cell>
        </row>
        <row r="338">
          <cell r="B338" t="str">
            <v>PL76</v>
          </cell>
          <cell r="C338">
            <v>0</v>
          </cell>
          <cell r="D338">
            <v>0</v>
          </cell>
          <cell r="E338" t="str">
            <v>Piutang SNS Padang</v>
          </cell>
          <cell r="F338">
            <v>0</v>
          </cell>
          <cell r="G338">
            <v>-2000000000</v>
          </cell>
          <cell r="H338">
            <v>0</v>
          </cell>
          <cell r="I338">
            <v>0</v>
          </cell>
          <cell r="J338">
            <v>0</v>
          </cell>
          <cell r="K338">
            <v>0</v>
          </cell>
          <cell r="L338">
            <v>60212</v>
          </cell>
          <cell r="M338">
            <v>0</v>
          </cell>
          <cell r="N338">
            <v>0</v>
          </cell>
          <cell r="O338">
            <v>0</v>
          </cell>
          <cell r="P338">
            <v>0</v>
          </cell>
          <cell r="Q338">
            <v>0</v>
          </cell>
          <cell r="R338">
            <v>-1999939788</v>
          </cell>
        </row>
        <row r="339">
          <cell r="B339" t="str">
            <v>PL77</v>
          </cell>
          <cell r="C339">
            <v>0</v>
          </cell>
          <cell r="D339">
            <v>0</v>
          </cell>
          <cell r="E339" t="str">
            <v>Piutang SNS Palembang</v>
          </cell>
          <cell r="F339">
            <v>0</v>
          </cell>
          <cell r="G339">
            <v>0</v>
          </cell>
          <cell r="H339">
            <v>0</v>
          </cell>
          <cell r="I339">
            <v>0</v>
          </cell>
          <cell r="J339">
            <v>0</v>
          </cell>
          <cell r="K339">
            <v>0</v>
          </cell>
          <cell r="L339">
            <v>114738924</v>
          </cell>
          <cell r="M339">
            <v>0</v>
          </cell>
          <cell r="N339">
            <v>0</v>
          </cell>
          <cell r="O339">
            <v>0</v>
          </cell>
          <cell r="P339">
            <v>0</v>
          </cell>
          <cell r="Q339">
            <v>0</v>
          </cell>
          <cell r="R339">
            <v>114738924</v>
          </cell>
        </row>
        <row r="340">
          <cell r="B340" t="str">
            <v>PL78</v>
          </cell>
          <cell r="C340">
            <v>0</v>
          </cell>
          <cell r="D340">
            <v>0</v>
          </cell>
          <cell r="E340" t="str">
            <v>Piutang SNS Bengkulu</v>
          </cell>
          <cell r="F340">
            <v>0</v>
          </cell>
          <cell r="G340">
            <v>0</v>
          </cell>
          <cell r="H340">
            <v>0</v>
          </cell>
          <cell r="I340">
            <v>0</v>
          </cell>
          <cell r="J340">
            <v>0</v>
          </cell>
          <cell r="K340">
            <v>0</v>
          </cell>
          <cell r="L340">
            <v>14500</v>
          </cell>
          <cell r="M340">
            <v>0</v>
          </cell>
          <cell r="N340">
            <v>0</v>
          </cell>
          <cell r="O340">
            <v>0</v>
          </cell>
          <cell r="P340">
            <v>0</v>
          </cell>
          <cell r="Q340">
            <v>0</v>
          </cell>
          <cell r="R340">
            <v>14500</v>
          </cell>
        </row>
        <row r="341">
          <cell r="B341" t="str">
            <v>PL79</v>
          </cell>
          <cell r="C341">
            <v>0</v>
          </cell>
          <cell r="D341">
            <v>0</v>
          </cell>
          <cell r="E341" t="str">
            <v>Piutang SNS Jambi</v>
          </cell>
          <cell r="F341">
            <v>0</v>
          </cell>
          <cell r="G341">
            <v>0</v>
          </cell>
          <cell r="H341">
            <v>0</v>
          </cell>
          <cell r="I341">
            <v>0</v>
          </cell>
          <cell r="J341">
            <v>0</v>
          </cell>
          <cell r="K341">
            <v>0</v>
          </cell>
          <cell r="L341">
            <v>1666000</v>
          </cell>
          <cell r="M341">
            <v>0</v>
          </cell>
          <cell r="N341">
            <v>0</v>
          </cell>
          <cell r="O341">
            <v>0</v>
          </cell>
          <cell r="P341">
            <v>0</v>
          </cell>
          <cell r="Q341">
            <v>0</v>
          </cell>
          <cell r="R341">
            <v>1666000</v>
          </cell>
        </row>
        <row r="342">
          <cell r="B342" t="str">
            <v>PL80</v>
          </cell>
          <cell r="C342">
            <v>0</v>
          </cell>
          <cell r="D342">
            <v>0</v>
          </cell>
          <cell r="E342" t="str">
            <v xml:space="preserve">Piutang SNS Lampung </v>
          </cell>
          <cell r="F342">
            <v>0</v>
          </cell>
          <cell r="G342">
            <v>0</v>
          </cell>
          <cell r="H342">
            <v>0</v>
          </cell>
          <cell r="I342">
            <v>0</v>
          </cell>
          <cell r="J342">
            <v>0</v>
          </cell>
          <cell r="K342">
            <v>0</v>
          </cell>
          <cell r="L342">
            <v>254732153</v>
          </cell>
          <cell r="M342">
            <v>0</v>
          </cell>
          <cell r="N342">
            <v>0</v>
          </cell>
          <cell r="O342">
            <v>0</v>
          </cell>
          <cell r="P342">
            <v>0</v>
          </cell>
          <cell r="Q342">
            <v>0</v>
          </cell>
          <cell r="R342">
            <v>254732153</v>
          </cell>
        </row>
        <row r="343">
          <cell r="B343" t="str">
            <v>PL81</v>
          </cell>
          <cell r="C343">
            <v>0</v>
          </cell>
          <cell r="D343">
            <v>0</v>
          </cell>
          <cell r="E343" t="str">
            <v>Piutang SNS Babel</v>
          </cell>
          <cell r="F343">
            <v>0</v>
          </cell>
          <cell r="G343">
            <v>0</v>
          </cell>
          <cell r="H343">
            <v>0</v>
          </cell>
          <cell r="I343">
            <v>0</v>
          </cell>
          <cell r="J343">
            <v>0</v>
          </cell>
          <cell r="K343">
            <v>0</v>
          </cell>
          <cell r="L343">
            <v>18500</v>
          </cell>
          <cell r="M343">
            <v>0</v>
          </cell>
          <cell r="N343">
            <v>0</v>
          </cell>
          <cell r="O343">
            <v>0</v>
          </cell>
          <cell r="P343">
            <v>0</v>
          </cell>
          <cell r="Q343">
            <v>0</v>
          </cell>
          <cell r="R343">
            <v>18500</v>
          </cell>
        </row>
        <row r="344">
          <cell r="B344" t="str">
            <v>PL82</v>
          </cell>
          <cell r="C344">
            <v>0</v>
          </cell>
          <cell r="D344">
            <v>0</v>
          </cell>
          <cell r="E344" t="str">
            <v>Piutang SNS Kalteng</v>
          </cell>
          <cell r="F344">
            <v>0</v>
          </cell>
          <cell r="G344">
            <v>0</v>
          </cell>
          <cell r="H344">
            <v>0</v>
          </cell>
          <cell r="I344">
            <v>0</v>
          </cell>
          <cell r="J344">
            <v>0</v>
          </cell>
          <cell r="K344">
            <v>0</v>
          </cell>
          <cell r="L344">
            <v>33378688</v>
          </cell>
          <cell r="M344">
            <v>0</v>
          </cell>
          <cell r="N344">
            <v>0</v>
          </cell>
          <cell r="O344">
            <v>0</v>
          </cell>
          <cell r="P344">
            <v>0</v>
          </cell>
          <cell r="Q344">
            <v>0</v>
          </cell>
          <cell r="R344">
            <v>33378688</v>
          </cell>
        </row>
        <row r="345">
          <cell r="B345" t="str">
            <v>PL83</v>
          </cell>
          <cell r="C345">
            <v>0</v>
          </cell>
          <cell r="D345">
            <v>0</v>
          </cell>
          <cell r="E345" t="str">
            <v>Piutang SNS Palu Kendari</v>
          </cell>
          <cell r="F345">
            <v>0</v>
          </cell>
          <cell r="G345">
            <v>0</v>
          </cell>
          <cell r="H345">
            <v>0</v>
          </cell>
          <cell r="I345">
            <v>0</v>
          </cell>
          <cell r="J345">
            <v>0</v>
          </cell>
          <cell r="K345">
            <v>0</v>
          </cell>
          <cell r="L345">
            <v>2301000</v>
          </cell>
          <cell r="M345">
            <v>0</v>
          </cell>
          <cell r="N345">
            <v>0</v>
          </cell>
          <cell r="O345">
            <v>0</v>
          </cell>
          <cell r="P345">
            <v>0</v>
          </cell>
          <cell r="Q345">
            <v>0</v>
          </cell>
          <cell r="R345">
            <v>2301000</v>
          </cell>
        </row>
        <row r="346">
          <cell r="D346" t="str">
            <v>-</v>
          </cell>
          <cell r="E346" t="str">
            <v>R/K Depo ……….</v>
          </cell>
        </row>
        <row r="347">
          <cell r="D347" t="str">
            <v>-</v>
          </cell>
          <cell r="E347" t="str">
            <v>R/K Depo ……….</v>
          </cell>
        </row>
        <row r="348">
          <cell r="D348" t="str">
            <v>-</v>
          </cell>
          <cell r="E348" t="str">
            <v>R/K Depo ……….</v>
          </cell>
        </row>
        <row r="350">
          <cell r="B350">
            <v>5</v>
          </cell>
          <cell r="C350">
            <v>0</v>
          </cell>
          <cell r="D350">
            <v>0</v>
          </cell>
          <cell r="E350" t="str">
            <v>TOTAL PIUTANG LAIN-LAIN</v>
          </cell>
          <cell r="F350">
            <v>0</v>
          </cell>
          <cell r="G350">
            <v>-18517389423.445557</v>
          </cell>
          <cell r="H350">
            <v>441060397</v>
          </cell>
          <cell r="I350">
            <v>-327677702.68000031</v>
          </cell>
          <cell r="J350">
            <v>509177716.58999991</v>
          </cell>
          <cell r="K350">
            <v>773032352.29298282</v>
          </cell>
          <cell r="L350">
            <v>7312416161.3348656</v>
          </cell>
          <cell r="M350">
            <v>-5108709000.8068581</v>
          </cell>
          <cell r="N350">
            <v>391630535.99000001</v>
          </cell>
          <cell r="O350">
            <v>3463133680.626667</v>
          </cell>
          <cell r="P350">
            <v>1553429522.5366662</v>
          </cell>
          <cell r="Q350">
            <v>1350341113.3549619</v>
          </cell>
          <cell r="R350">
            <v>-8159554647.206275</v>
          </cell>
        </row>
        <row r="352">
          <cell r="D352" t="str">
            <v>PERSEDIAAN :</v>
          </cell>
        </row>
        <row r="353">
          <cell r="B353" t="str">
            <v>In1</v>
          </cell>
          <cell r="C353">
            <v>0</v>
          </cell>
          <cell r="D353" t="str">
            <v>-</v>
          </cell>
          <cell r="E353" t="str">
            <v>Persediaan Barang Dagangan</v>
          </cell>
          <cell r="F353">
            <v>0</v>
          </cell>
          <cell r="G353">
            <v>-2.0000457763671875E-2</v>
          </cell>
          <cell r="H353">
            <v>2263422502</v>
          </cell>
          <cell r="I353">
            <v>4725177805.7000008</v>
          </cell>
          <cell r="J353">
            <v>2597209077.6500001</v>
          </cell>
          <cell r="K353">
            <v>6359097102</v>
          </cell>
          <cell r="L353">
            <v>2341963038</v>
          </cell>
          <cell r="M353">
            <v>6761064945.6000004</v>
          </cell>
          <cell r="N353">
            <v>6074082721.8723335</v>
          </cell>
          <cell r="O353">
            <v>6842118379.9128065</v>
          </cell>
          <cell r="P353">
            <v>5333477923.4170561</v>
          </cell>
          <cell r="Q353">
            <v>1584459550.1653352</v>
          </cell>
          <cell r="R353">
            <v>44882073046.297531</v>
          </cell>
        </row>
        <row r="354">
          <cell r="B354" t="str">
            <v>In2</v>
          </cell>
          <cell r="C354">
            <v>0</v>
          </cell>
          <cell r="D354" t="str">
            <v>-</v>
          </cell>
          <cell r="E354" t="str">
            <v>Persediaan Barang Dalam Perjalanan</v>
          </cell>
          <cell r="F354">
            <v>0</v>
          </cell>
          <cell r="G354">
            <v>0</v>
          </cell>
          <cell r="H354">
            <v>0</v>
          </cell>
          <cell r="I354">
            <v>0</v>
          </cell>
          <cell r="J354">
            <v>0</v>
          </cell>
          <cell r="K354">
            <v>0</v>
          </cell>
          <cell r="L354">
            <v>0</v>
          </cell>
          <cell r="M354">
            <v>0</v>
          </cell>
          <cell r="N354">
            <v>0</v>
          </cell>
          <cell r="O354">
            <v>0</v>
          </cell>
          <cell r="P354">
            <v>0.36000000312924385</v>
          </cell>
          <cell r="Q354">
            <v>0</v>
          </cell>
          <cell r="R354">
            <v>0.36000000312924385</v>
          </cell>
        </row>
        <row r="355">
          <cell r="B355" t="str">
            <v>In3</v>
          </cell>
          <cell r="C355">
            <v>0</v>
          </cell>
          <cell r="D355" t="str">
            <v>-</v>
          </cell>
          <cell r="E355" t="str">
            <v>Persediaan Barang BS</v>
          </cell>
          <cell r="F355">
            <v>0</v>
          </cell>
          <cell r="G355">
            <v>0</v>
          </cell>
          <cell r="H355">
            <v>861992</v>
          </cell>
          <cell r="I355">
            <v>240322578.46000001</v>
          </cell>
          <cell r="J355">
            <v>37840266.990000002</v>
          </cell>
          <cell r="K355">
            <v>219208093</v>
          </cell>
          <cell r="L355">
            <v>0</v>
          </cell>
          <cell r="M355">
            <v>96107119.099999994</v>
          </cell>
          <cell r="N355">
            <v>74494196.735850841</v>
          </cell>
          <cell r="O355">
            <v>0</v>
          </cell>
          <cell r="P355">
            <v>95217304.23933959</v>
          </cell>
          <cell r="Q355">
            <v>136782865.70321748</v>
          </cell>
          <cell r="R355">
            <v>900834416.22840786</v>
          </cell>
        </row>
        <row r="356">
          <cell r="B356" t="str">
            <v>In4</v>
          </cell>
          <cell r="C356">
            <v>0</v>
          </cell>
          <cell r="D356" t="str">
            <v>-</v>
          </cell>
          <cell r="E356" t="str">
            <v>Persediaan Barang BS Dalam Perjalanan</v>
          </cell>
          <cell r="F356">
            <v>0</v>
          </cell>
          <cell r="G356">
            <v>0</v>
          </cell>
          <cell r="H356">
            <v>69296222</v>
          </cell>
          <cell r="I356">
            <v>0</v>
          </cell>
          <cell r="J356">
            <v>0</v>
          </cell>
          <cell r="K356">
            <v>0</v>
          </cell>
          <cell r="L356">
            <v>-445539000</v>
          </cell>
          <cell r="M356">
            <v>2329512450.1300001</v>
          </cell>
          <cell r="N356">
            <v>0</v>
          </cell>
          <cell r="O356">
            <v>0</v>
          </cell>
          <cell r="P356">
            <v>0</v>
          </cell>
          <cell r="Q356">
            <v>0</v>
          </cell>
          <cell r="R356">
            <v>1953269672.1300001</v>
          </cell>
        </row>
        <row r="357">
          <cell r="B357" t="str">
            <v>In5</v>
          </cell>
          <cell r="C357">
            <v>0</v>
          </cell>
          <cell r="D357" t="str">
            <v>-</v>
          </cell>
          <cell r="E357" t="str">
            <v>Persediaan barang Bonus</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B358" t="str">
            <v>In6</v>
          </cell>
          <cell r="C358">
            <v>0</v>
          </cell>
          <cell r="D358">
            <v>0</v>
          </cell>
          <cell r="E358" t="str">
            <v>Selisih PersediaanYang Masih Harus Dicari</v>
          </cell>
          <cell r="F358">
            <v>0</v>
          </cell>
          <cell r="G358">
            <v>0</v>
          </cell>
          <cell r="H358">
            <v>0</v>
          </cell>
          <cell r="I358">
            <v>0</v>
          </cell>
          <cell r="J358">
            <v>0</v>
          </cell>
          <cell r="K358">
            <v>0</v>
          </cell>
          <cell r="L358">
            <v>0</v>
          </cell>
          <cell r="M358">
            <v>0</v>
          </cell>
          <cell r="N358">
            <v>0</v>
          </cell>
          <cell r="O358">
            <v>0</v>
          </cell>
          <cell r="P358">
            <v>0</v>
          </cell>
          <cell r="Q358">
            <v>0</v>
          </cell>
          <cell r="R358">
            <v>0</v>
          </cell>
        </row>
        <row r="360">
          <cell r="B360">
            <v>6</v>
          </cell>
          <cell r="C360">
            <v>0</v>
          </cell>
          <cell r="D360">
            <v>0</v>
          </cell>
          <cell r="E360" t="str">
            <v>TOTAL PERSEDIAAN BRG DAGANGAN</v>
          </cell>
          <cell r="F360">
            <v>0</v>
          </cell>
          <cell r="G360">
            <v>-2.0000457763671875E-2</v>
          </cell>
          <cell r="H360">
            <v>2333580716</v>
          </cell>
          <cell r="I360">
            <v>4965500384.1600008</v>
          </cell>
          <cell r="J360">
            <v>2635049344.6399999</v>
          </cell>
          <cell r="K360">
            <v>6578305195</v>
          </cell>
          <cell r="L360">
            <v>1896424038</v>
          </cell>
          <cell r="M360">
            <v>9186684514.8300018</v>
          </cell>
          <cell r="N360">
            <v>6148576918.6081848</v>
          </cell>
          <cell r="O360">
            <v>6842118379.9128065</v>
          </cell>
          <cell r="P360">
            <v>5428695228.0163956</v>
          </cell>
          <cell r="Q360">
            <v>1721242415.8685527</v>
          </cell>
          <cell r="R360">
            <v>47736177135.015938</v>
          </cell>
        </row>
        <row r="362">
          <cell r="D362" t="str">
            <v>PERSEDIAAN  LAIN LAIN :</v>
          </cell>
        </row>
        <row r="364">
          <cell r="B364" t="str">
            <v>In7</v>
          </cell>
          <cell r="C364">
            <v>0</v>
          </cell>
          <cell r="D364" t="str">
            <v>-</v>
          </cell>
          <cell r="E364" t="str">
            <v>Persediaan Spare Parts Bengkel</v>
          </cell>
          <cell r="F364">
            <v>0</v>
          </cell>
          <cell r="G364">
            <v>0</v>
          </cell>
          <cell r="H364">
            <v>0</v>
          </cell>
          <cell r="I364">
            <v>0</v>
          </cell>
          <cell r="J364">
            <v>1218750</v>
          </cell>
          <cell r="K364">
            <v>5050650</v>
          </cell>
          <cell r="L364">
            <v>188603512</v>
          </cell>
          <cell r="M364">
            <v>0</v>
          </cell>
          <cell r="N364">
            <v>0</v>
          </cell>
          <cell r="O364">
            <v>1486165</v>
          </cell>
          <cell r="P364">
            <v>0</v>
          </cell>
          <cell r="Q364">
            <v>0</v>
          </cell>
          <cell r="R364">
            <v>196359077</v>
          </cell>
        </row>
        <row r="365">
          <cell r="B365" t="str">
            <v>In8</v>
          </cell>
          <cell r="C365">
            <v>0</v>
          </cell>
          <cell r="D365" t="str">
            <v>-</v>
          </cell>
          <cell r="E365" t="str">
            <v xml:space="preserve">Persediaan ATK </v>
          </cell>
          <cell r="F365">
            <v>0</v>
          </cell>
          <cell r="G365">
            <v>0</v>
          </cell>
          <cell r="H365">
            <v>0</v>
          </cell>
          <cell r="I365">
            <v>0</v>
          </cell>
          <cell r="J365">
            <v>15500309</v>
          </cell>
          <cell r="K365">
            <v>74676368</v>
          </cell>
          <cell r="L365">
            <v>395716985</v>
          </cell>
          <cell r="M365">
            <v>22771438</v>
          </cell>
          <cell r="N365">
            <v>27310631</v>
          </cell>
          <cell r="O365">
            <v>77693231</v>
          </cell>
          <cell r="P365">
            <v>9614999.9500000011</v>
          </cell>
          <cell r="Q365">
            <v>23111675</v>
          </cell>
          <cell r="R365">
            <v>646395636.95000005</v>
          </cell>
        </row>
        <row r="366">
          <cell r="B366" t="str">
            <v>In9</v>
          </cell>
          <cell r="C366">
            <v>0</v>
          </cell>
          <cell r="D366" t="str">
            <v>-</v>
          </cell>
          <cell r="E366" t="str">
            <v>Persediaan Cetakan</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B367" t="str">
            <v>In10</v>
          </cell>
          <cell r="C367">
            <v>0</v>
          </cell>
          <cell r="D367" t="str">
            <v>-</v>
          </cell>
          <cell r="E367" t="str">
            <v>Selisih persediaan Lain2 yang Masih Harus Dicari</v>
          </cell>
          <cell r="F367">
            <v>0</v>
          </cell>
          <cell r="G367">
            <v>0</v>
          </cell>
          <cell r="H367">
            <v>0</v>
          </cell>
          <cell r="I367">
            <v>0</v>
          </cell>
          <cell r="J367">
            <v>0</v>
          </cell>
          <cell r="K367">
            <v>0</v>
          </cell>
          <cell r="L367">
            <v>0</v>
          </cell>
          <cell r="M367">
            <v>0</v>
          </cell>
          <cell r="N367">
            <v>0</v>
          </cell>
          <cell r="O367">
            <v>0</v>
          </cell>
          <cell r="P367">
            <v>0</v>
          </cell>
          <cell r="Q367">
            <v>0</v>
          </cell>
          <cell r="R367">
            <v>0</v>
          </cell>
        </row>
        <row r="369">
          <cell r="B369">
            <v>7</v>
          </cell>
          <cell r="C369">
            <v>0</v>
          </cell>
          <cell r="D369">
            <v>0</v>
          </cell>
          <cell r="E369" t="str">
            <v>TOTAL PERSEDIAAN</v>
          </cell>
          <cell r="F369">
            <v>0</v>
          </cell>
          <cell r="G369">
            <v>0</v>
          </cell>
          <cell r="H369">
            <v>0</v>
          </cell>
          <cell r="I369">
            <v>0</v>
          </cell>
          <cell r="J369">
            <v>16719059</v>
          </cell>
          <cell r="K369">
            <v>79727018</v>
          </cell>
          <cell r="L369">
            <v>584320497</v>
          </cell>
          <cell r="M369">
            <v>22771438</v>
          </cell>
          <cell r="N369">
            <v>27310631</v>
          </cell>
          <cell r="O369">
            <v>79179396</v>
          </cell>
          <cell r="P369">
            <v>9614999.9500000011</v>
          </cell>
          <cell r="Q369">
            <v>23111675</v>
          </cell>
          <cell r="R369">
            <v>842754713.95000005</v>
          </cell>
        </row>
        <row r="371">
          <cell r="D371" t="str">
            <v>BIAYA DIBAYAR DI MUKA :</v>
          </cell>
        </row>
        <row r="372">
          <cell r="B372" t="str">
            <v>UM1</v>
          </cell>
          <cell r="C372">
            <v>0</v>
          </cell>
          <cell r="D372" t="str">
            <v>-</v>
          </cell>
          <cell r="E372" t="str">
            <v>Uang Muka</v>
          </cell>
          <cell r="F372">
            <v>0</v>
          </cell>
          <cell r="G372">
            <v>100000000</v>
          </cell>
          <cell r="H372">
            <v>0</v>
          </cell>
          <cell r="I372">
            <v>0</v>
          </cell>
          <cell r="J372">
            <v>0</v>
          </cell>
          <cell r="K372">
            <v>282917364</v>
          </cell>
          <cell r="L372">
            <v>0</v>
          </cell>
          <cell r="M372">
            <v>931012251.42876482</v>
          </cell>
          <cell r="N372">
            <v>0</v>
          </cell>
          <cell r="O372">
            <v>0</v>
          </cell>
          <cell r="P372">
            <v>0</v>
          </cell>
          <cell r="Q372">
            <v>0</v>
          </cell>
          <cell r="R372">
            <v>1313929615.4287648</v>
          </cell>
        </row>
        <row r="373">
          <cell r="B373" t="str">
            <v>UM2</v>
          </cell>
          <cell r="C373">
            <v>0</v>
          </cell>
          <cell r="D373" t="str">
            <v>-</v>
          </cell>
          <cell r="E373" t="str">
            <v>Uang Muka Tanah</v>
          </cell>
          <cell r="F373">
            <v>0</v>
          </cell>
          <cell r="G373">
            <v>0</v>
          </cell>
          <cell r="H373">
            <v>0</v>
          </cell>
          <cell r="I373">
            <v>0</v>
          </cell>
          <cell r="J373">
            <v>0</v>
          </cell>
          <cell r="K373">
            <v>0</v>
          </cell>
          <cell r="L373">
            <v>0</v>
          </cell>
          <cell r="M373">
            <v>0</v>
          </cell>
          <cell r="N373">
            <v>0</v>
          </cell>
          <cell r="O373">
            <v>0</v>
          </cell>
          <cell r="P373">
            <v>0</v>
          </cell>
          <cell r="Q373">
            <v>0</v>
          </cell>
          <cell r="R373">
            <v>0</v>
          </cell>
        </row>
        <row r="374">
          <cell r="B374" t="str">
            <v>UM3</v>
          </cell>
          <cell r="C374">
            <v>0</v>
          </cell>
          <cell r="D374" t="str">
            <v>-</v>
          </cell>
          <cell r="E374" t="str">
            <v>Uang Muka Bangunan</v>
          </cell>
          <cell r="F374">
            <v>0</v>
          </cell>
          <cell r="G374">
            <v>0</v>
          </cell>
          <cell r="H374">
            <v>0</v>
          </cell>
          <cell r="I374">
            <v>0</v>
          </cell>
          <cell r="J374">
            <v>0</v>
          </cell>
          <cell r="K374">
            <v>0</v>
          </cell>
          <cell r="L374">
            <v>0</v>
          </cell>
          <cell r="M374">
            <v>0</v>
          </cell>
          <cell r="N374">
            <v>0</v>
          </cell>
          <cell r="O374">
            <v>0</v>
          </cell>
          <cell r="P374">
            <v>0</v>
          </cell>
          <cell r="Q374">
            <v>0</v>
          </cell>
          <cell r="R374">
            <v>0</v>
          </cell>
        </row>
        <row r="375">
          <cell r="B375" t="str">
            <v>UM4</v>
          </cell>
          <cell r="C375">
            <v>0</v>
          </cell>
          <cell r="D375" t="str">
            <v>-</v>
          </cell>
          <cell r="E375" t="str">
            <v>Uang Muka Peralatan Kantor</v>
          </cell>
          <cell r="F375">
            <v>0</v>
          </cell>
          <cell r="G375">
            <v>0</v>
          </cell>
          <cell r="H375">
            <v>3843000</v>
          </cell>
          <cell r="I375">
            <v>0</v>
          </cell>
          <cell r="J375">
            <v>0</v>
          </cell>
          <cell r="K375">
            <v>0</v>
          </cell>
          <cell r="L375">
            <v>0</v>
          </cell>
          <cell r="M375">
            <v>0</v>
          </cell>
          <cell r="N375">
            <v>0</v>
          </cell>
          <cell r="O375">
            <v>0</v>
          </cell>
          <cell r="P375">
            <v>0</v>
          </cell>
          <cell r="Q375">
            <v>0</v>
          </cell>
          <cell r="R375">
            <v>3843000</v>
          </cell>
        </row>
        <row r="376">
          <cell r="B376" t="str">
            <v>UM5</v>
          </cell>
          <cell r="C376">
            <v>0</v>
          </cell>
          <cell r="D376" t="str">
            <v>-</v>
          </cell>
          <cell r="E376" t="str">
            <v>Persediaan dibayar dimuka</v>
          </cell>
          <cell r="F376">
            <v>0</v>
          </cell>
          <cell r="G376">
            <v>0</v>
          </cell>
          <cell r="H376">
            <v>0</v>
          </cell>
          <cell r="I376">
            <v>0</v>
          </cell>
          <cell r="J376">
            <v>0</v>
          </cell>
          <cell r="K376">
            <v>0</v>
          </cell>
          <cell r="L376">
            <v>0</v>
          </cell>
          <cell r="M376">
            <v>0</v>
          </cell>
          <cell r="N376">
            <v>0</v>
          </cell>
          <cell r="O376">
            <v>0</v>
          </cell>
          <cell r="P376">
            <v>0</v>
          </cell>
          <cell r="Q376">
            <v>0</v>
          </cell>
          <cell r="R376">
            <v>0</v>
          </cell>
        </row>
        <row r="377">
          <cell r="B377" t="str">
            <v>UM6</v>
          </cell>
          <cell r="C377">
            <v>0</v>
          </cell>
          <cell r="D377" t="str">
            <v>-</v>
          </cell>
          <cell r="E377" t="str">
            <v>Uang Muka Lain-lain</v>
          </cell>
          <cell r="F377">
            <v>0</v>
          </cell>
          <cell r="G377">
            <v>78560570</v>
          </cell>
          <cell r="H377">
            <v>221500000</v>
          </cell>
          <cell r="I377">
            <v>-193500000</v>
          </cell>
          <cell r="J377">
            <v>5518800</v>
          </cell>
          <cell r="K377">
            <v>0</v>
          </cell>
          <cell r="L377">
            <v>-18395892</v>
          </cell>
          <cell r="M377">
            <v>0</v>
          </cell>
          <cell r="N377">
            <v>59088364</v>
          </cell>
          <cell r="O377">
            <v>0</v>
          </cell>
          <cell r="P377">
            <v>172352038.75999999</v>
          </cell>
          <cell r="Q377">
            <v>0</v>
          </cell>
          <cell r="R377">
            <v>325123880.75999999</v>
          </cell>
        </row>
        <row r="378">
          <cell r="B378" t="str">
            <v>No KD18</v>
          </cell>
          <cell r="C378">
            <v>0</v>
          </cell>
          <cell r="D378">
            <v>0</v>
          </cell>
          <cell r="E378" t="str">
            <v>Uang Muka Import</v>
          </cell>
          <cell r="F378">
            <v>0</v>
          </cell>
          <cell r="G378">
            <v>0</v>
          </cell>
          <cell r="H378">
            <v>0</v>
          </cell>
          <cell r="I378">
            <v>0</v>
          </cell>
          <cell r="J378">
            <v>0</v>
          </cell>
          <cell r="K378">
            <v>0</v>
          </cell>
          <cell r="L378">
            <v>0</v>
          </cell>
          <cell r="M378">
            <v>0</v>
          </cell>
          <cell r="N378">
            <v>0</v>
          </cell>
          <cell r="O378">
            <v>0</v>
          </cell>
          <cell r="P378">
            <v>0</v>
          </cell>
          <cell r="Q378">
            <v>0</v>
          </cell>
          <cell r="R378">
            <v>0</v>
          </cell>
        </row>
        <row r="379">
          <cell r="B379" t="str">
            <v>UM7</v>
          </cell>
          <cell r="C379">
            <v>0</v>
          </cell>
          <cell r="D379" t="str">
            <v>-</v>
          </cell>
          <cell r="E379" t="str">
            <v>Biaya Dibayar Di muka</v>
          </cell>
          <cell r="F379">
            <v>0</v>
          </cell>
          <cell r="G379">
            <v>0</v>
          </cell>
          <cell r="H379">
            <v>0</v>
          </cell>
          <cell r="I379">
            <v>0</v>
          </cell>
          <cell r="J379">
            <v>0</v>
          </cell>
          <cell r="K379">
            <v>0</v>
          </cell>
          <cell r="L379">
            <v>0</v>
          </cell>
          <cell r="M379">
            <v>0</v>
          </cell>
          <cell r="N379">
            <v>0</v>
          </cell>
          <cell r="O379">
            <v>0</v>
          </cell>
          <cell r="P379">
            <v>0</v>
          </cell>
          <cell r="Q379">
            <v>0</v>
          </cell>
          <cell r="R379">
            <v>0</v>
          </cell>
        </row>
        <row r="380">
          <cell r="B380" t="str">
            <v>UM8</v>
          </cell>
          <cell r="C380">
            <v>0</v>
          </cell>
          <cell r="D380" t="str">
            <v>-</v>
          </cell>
          <cell r="E380" t="str">
            <v>Asuransi Dibayar Di muka</v>
          </cell>
          <cell r="F380">
            <v>0</v>
          </cell>
          <cell r="G380">
            <v>0</v>
          </cell>
          <cell r="H380">
            <v>0</v>
          </cell>
          <cell r="I380">
            <v>0</v>
          </cell>
          <cell r="J380">
            <v>0</v>
          </cell>
          <cell r="K380">
            <v>0</v>
          </cell>
          <cell r="L380">
            <v>78120121</v>
          </cell>
          <cell r="M380">
            <v>0</v>
          </cell>
          <cell r="N380">
            <v>0</v>
          </cell>
          <cell r="O380">
            <v>0</v>
          </cell>
          <cell r="P380">
            <v>0</v>
          </cell>
          <cell r="Q380">
            <v>13999999.970000003</v>
          </cell>
          <cell r="R380">
            <v>92120120.969999999</v>
          </cell>
        </row>
        <row r="381">
          <cell r="B381" t="str">
            <v>UM9</v>
          </cell>
          <cell r="C381">
            <v>0</v>
          </cell>
          <cell r="D381" t="str">
            <v>-</v>
          </cell>
          <cell r="E381" t="str">
            <v>Asuransi Bangunan Dibayar Dimuka</v>
          </cell>
          <cell r="F381">
            <v>0</v>
          </cell>
          <cell r="G381">
            <v>4289250</v>
          </cell>
          <cell r="H381">
            <v>754622</v>
          </cell>
          <cell r="I381">
            <v>2919690</v>
          </cell>
          <cell r="J381">
            <v>0</v>
          </cell>
          <cell r="K381">
            <v>4270328</v>
          </cell>
          <cell r="L381">
            <v>30639923</v>
          </cell>
          <cell r="M381">
            <v>312166.5</v>
          </cell>
          <cell r="N381">
            <v>0</v>
          </cell>
          <cell r="O381">
            <v>1012000</v>
          </cell>
          <cell r="P381">
            <v>0</v>
          </cell>
          <cell r="Q381">
            <v>0</v>
          </cell>
          <cell r="R381">
            <v>44197979.5</v>
          </cell>
        </row>
        <row r="382">
          <cell r="B382" t="str">
            <v>UM10</v>
          </cell>
          <cell r="C382">
            <v>0</v>
          </cell>
          <cell r="D382" t="str">
            <v>-</v>
          </cell>
          <cell r="E382" t="str">
            <v>Asuransi Kendaraan Dibayar Dimuka</v>
          </cell>
          <cell r="F382">
            <v>0</v>
          </cell>
          <cell r="G382">
            <v>26366764.079999998</v>
          </cell>
          <cell r="H382">
            <v>5930365</v>
          </cell>
          <cell r="I382">
            <v>9120376</v>
          </cell>
          <cell r="J382">
            <v>8887981.9800000004</v>
          </cell>
          <cell r="K382">
            <v>12001929</v>
          </cell>
          <cell r="L382">
            <v>33347671</v>
          </cell>
          <cell r="M382">
            <v>13813769.555555556</v>
          </cell>
          <cell r="N382">
            <v>4416707.45</v>
          </cell>
          <cell r="O382">
            <v>7450875</v>
          </cell>
          <cell r="P382">
            <v>1401937.51</v>
          </cell>
          <cell r="Q382">
            <v>3858746.5</v>
          </cell>
          <cell r="R382">
            <v>126597123.07555556</v>
          </cell>
        </row>
        <row r="383">
          <cell r="B383" t="str">
            <v>UM11</v>
          </cell>
          <cell r="C383">
            <v>0</v>
          </cell>
          <cell r="D383" t="str">
            <v>-</v>
          </cell>
          <cell r="E383" t="str">
            <v>Asuransi Kesehatan Dibayar Dimuka</v>
          </cell>
          <cell r="F383">
            <v>0</v>
          </cell>
          <cell r="G383">
            <v>0.66999999992549419</v>
          </cell>
          <cell r="H383">
            <v>25767777</v>
          </cell>
          <cell r="I383">
            <v>12125165</v>
          </cell>
          <cell r="J383">
            <v>33039296</v>
          </cell>
          <cell r="K383">
            <v>105062422</v>
          </cell>
          <cell r="L383">
            <v>66704021</v>
          </cell>
          <cell r="M383">
            <v>108134556.16666666</v>
          </cell>
          <cell r="N383">
            <v>17156800</v>
          </cell>
          <cell r="O383">
            <v>159284350.94999999</v>
          </cell>
          <cell r="P383">
            <v>11359050.416666666</v>
          </cell>
          <cell r="Q383">
            <v>0</v>
          </cell>
          <cell r="R383">
            <v>538633439.20333338</v>
          </cell>
        </row>
        <row r="384">
          <cell r="B384" t="str">
            <v>UM12</v>
          </cell>
          <cell r="C384">
            <v>0</v>
          </cell>
          <cell r="D384" t="str">
            <v>-</v>
          </cell>
          <cell r="E384" t="str">
            <v>Sewa Dibayar Di muka</v>
          </cell>
          <cell r="F384">
            <v>0</v>
          </cell>
          <cell r="G384">
            <v>495833333.32999998</v>
          </cell>
          <cell r="H384">
            <v>82416670</v>
          </cell>
          <cell r="I384">
            <v>501272008</v>
          </cell>
          <cell r="J384">
            <v>180623816.91666666</v>
          </cell>
          <cell r="K384">
            <v>920639228</v>
          </cell>
          <cell r="L384">
            <v>-401573955</v>
          </cell>
          <cell r="M384">
            <v>0</v>
          </cell>
          <cell r="N384">
            <v>486053130</v>
          </cell>
          <cell r="O384">
            <v>246864867.17999998</v>
          </cell>
          <cell r="P384">
            <v>834169096.70833325</v>
          </cell>
          <cell r="Q384">
            <v>190617981.17999995</v>
          </cell>
          <cell r="R384">
            <v>3536916176.3150001</v>
          </cell>
        </row>
        <row r="385">
          <cell r="B385" t="str">
            <v>UM13</v>
          </cell>
          <cell r="C385">
            <v>0</v>
          </cell>
          <cell r="D385" t="str">
            <v>-</v>
          </cell>
          <cell r="E385" t="str">
            <v>Biaya Dibayar Di muka Lainnya</v>
          </cell>
          <cell r="F385">
            <v>0</v>
          </cell>
          <cell r="G385">
            <v>0</v>
          </cell>
          <cell r="H385">
            <v>0</v>
          </cell>
          <cell r="I385">
            <v>0</v>
          </cell>
          <cell r="J385">
            <v>0</v>
          </cell>
          <cell r="K385">
            <v>0</v>
          </cell>
          <cell r="L385">
            <v>0</v>
          </cell>
          <cell r="M385">
            <v>0</v>
          </cell>
          <cell r="N385">
            <v>0</v>
          </cell>
          <cell r="O385">
            <v>0</v>
          </cell>
          <cell r="P385">
            <v>0</v>
          </cell>
          <cell r="Q385">
            <v>0</v>
          </cell>
          <cell r="R385">
            <v>0</v>
          </cell>
        </row>
        <row r="387">
          <cell r="B387">
            <v>8</v>
          </cell>
          <cell r="C387">
            <v>0</v>
          </cell>
          <cell r="D387">
            <v>0</v>
          </cell>
          <cell r="E387" t="str">
            <v>TOTAL BIAYA DIBAYAR DI MUKA</v>
          </cell>
          <cell r="F387">
            <v>0</v>
          </cell>
          <cell r="G387">
            <v>705049918.07999992</v>
          </cell>
          <cell r="H387">
            <v>340212434</v>
          </cell>
          <cell r="I387">
            <v>331937239</v>
          </cell>
          <cell r="J387">
            <v>228069894.89666665</v>
          </cell>
          <cell r="K387">
            <v>1324891271</v>
          </cell>
          <cell r="L387">
            <v>-211158111</v>
          </cell>
          <cell r="M387">
            <v>1053272743.650987</v>
          </cell>
          <cell r="N387">
            <v>566715001.45000005</v>
          </cell>
          <cell r="O387">
            <v>414612093.13</v>
          </cell>
          <cell r="P387">
            <v>1019282123.3949999</v>
          </cell>
          <cell r="Q387">
            <v>208476727.64999995</v>
          </cell>
          <cell r="R387">
            <v>5981361335.2526531</v>
          </cell>
        </row>
        <row r="389">
          <cell r="D389" t="str">
            <v>PAJAK DIBAYAR DI MUKA :</v>
          </cell>
        </row>
        <row r="390">
          <cell r="B390" t="str">
            <v>UMP1</v>
          </cell>
          <cell r="C390">
            <v>0</v>
          </cell>
          <cell r="D390" t="str">
            <v>-</v>
          </cell>
          <cell r="E390" t="str">
            <v>PPN Masukan</v>
          </cell>
          <cell r="F390">
            <v>0</v>
          </cell>
          <cell r="G390">
            <v>0</v>
          </cell>
          <cell r="H390">
            <v>0</v>
          </cell>
          <cell r="I390">
            <v>1083869675.6900001</v>
          </cell>
          <cell r="J390">
            <v>-0.36999988555908203</v>
          </cell>
          <cell r="K390">
            <v>0</v>
          </cell>
          <cell r="L390">
            <v>0</v>
          </cell>
          <cell r="M390">
            <v>0</v>
          </cell>
          <cell r="N390">
            <v>0</v>
          </cell>
          <cell r="O390">
            <v>0</v>
          </cell>
          <cell r="P390">
            <v>16239016.010000058</v>
          </cell>
          <cell r="Q390">
            <v>453954467.00378585</v>
          </cell>
          <cell r="R390">
            <v>1554063158.333786</v>
          </cell>
        </row>
        <row r="391">
          <cell r="B391" t="str">
            <v>UMP2</v>
          </cell>
          <cell r="C391">
            <v>0</v>
          </cell>
          <cell r="D391" t="str">
            <v>-</v>
          </cell>
          <cell r="E391" t="str">
            <v>Pembayaran PPN</v>
          </cell>
          <cell r="F391">
            <v>0</v>
          </cell>
          <cell r="G391">
            <v>0</v>
          </cell>
          <cell r="H391">
            <v>0</v>
          </cell>
          <cell r="I391">
            <v>0</v>
          </cell>
          <cell r="J391">
            <v>0</v>
          </cell>
          <cell r="K391">
            <v>0</v>
          </cell>
          <cell r="L391">
            <v>0</v>
          </cell>
          <cell r="M391">
            <v>0</v>
          </cell>
          <cell r="N391">
            <v>0</v>
          </cell>
          <cell r="O391">
            <v>0</v>
          </cell>
          <cell r="P391">
            <v>0</v>
          </cell>
          <cell r="Q391">
            <v>0</v>
          </cell>
          <cell r="R391">
            <v>0</v>
          </cell>
        </row>
        <row r="392">
          <cell r="B392" t="str">
            <v>UMP3</v>
          </cell>
          <cell r="C392">
            <v>0</v>
          </cell>
          <cell r="D392" t="str">
            <v>-</v>
          </cell>
          <cell r="E392" t="str">
            <v>PPh Art.21</v>
          </cell>
          <cell r="F392">
            <v>0</v>
          </cell>
          <cell r="G392">
            <v>0</v>
          </cell>
          <cell r="H392">
            <v>0</v>
          </cell>
          <cell r="I392">
            <v>0</v>
          </cell>
          <cell r="J392">
            <v>0</v>
          </cell>
          <cell r="K392">
            <v>0</v>
          </cell>
          <cell r="L392">
            <v>0</v>
          </cell>
          <cell r="M392">
            <v>0</v>
          </cell>
          <cell r="N392">
            <v>0</v>
          </cell>
          <cell r="O392">
            <v>0</v>
          </cell>
          <cell r="P392">
            <v>0</v>
          </cell>
          <cell r="Q392">
            <v>0</v>
          </cell>
          <cell r="R392">
            <v>0</v>
          </cell>
        </row>
        <row r="393">
          <cell r="B393" t="str">
            <v>UMP4</v>
          </cell>
          <cell r="C393">
            <v>0</v>
          </cell>
          <cell r="D393" t="str">
            <v>-</v>
          </cell>
          <cell r="E393" t="str">
            <v>PPh Art.22</v>
          </cell>
          <cell r="F393">
            <v>0</v>
          </cell>
          <cell r="G393">
            <v>6.9999992847442627E-2</v>
          </cell>
          <cell r="H393">
            <v>0</v>
          </cell>
          <cell r="I393">
            <v>0</v>
          </cell>
          <cell r="J393">
            <v>0</v>
          </cell>
          <cell r="K393">
            <v>0</v>
          </cell>
          <cell r="L393">
            <v>0</v>
          </cell>
          <cell r="M393">
            <v>0</v>
          </cell>
          <cell r="N393">
            <v>0</v>
          </cell>
          <cell r="O393">
            <v>0</v>
          </cell>
          <cell r="P393">
            <v>0</v>
          </cell>
          <cell r="Q393">
            <v>0</v>
          </cell>
          <cell r="R393">
            <v>6.9999992847442627E-2</v>
          </cell>
        </row>
        <row r="394">
          <cell r="B394" t="str">
            <v>UMP5</v>
          </cell>
          <cell r="C394">
            <v>0</v>
          </cell>
          <cell r="D394" t="str">
            <v>-</v>
          </cell>
          <cell r="E394" t="str">
            <v>PPh Art.23</v>
          </cell>
          <cell r="F394">
            <v>0</v>
          </cell>
          <cell r="G394">
            <v>0</v>
          </cell>
          <cell r="H394">
            <v>0</v>
          </cell>
          <cell r="I394">
            <v>0</v>
          </cell>
          <cell r="J394">
            <v>0</v>
          </cell>
          <cell r="K394">
            <v>0</v>
          </cell>
          <cell r="L394">
            <v>0</v>
          </cell>
          <cell r="M394">
            <v>0</v>
          </cell>
          <cell r="N394">
            <v>0</v>
          </cell>
          <cell r="O394">
            <v>0</v>
          </cell>
          <cell r="P394">
            <v>0</v>
          </cell>
          <cell r="Q394">
            <v>0.31000000238418579</v>
          </cell>
          <cell r="R394">
            <v>0.31000000238418579</v>
          </cell>
        </row>
        <row r="395">
          <cell r="B395" t="str">
            <v>UMP6</v>
          </cell>
          <cell r="C395">
            <v>0</v>
          </cell>
          <cell r="D395" t="str">
            <v>-</v>
          </cell>
          <cell r="E395" t="str">
            <v>PPh Art.23 Pasal 4 ayat 2</v>
          </cell>
          <cell r="F395">
            <v>0</v>
          </cell>
          <cell r="G395">
            <v>0</v>
          </cell>
          <cell r="H395">
            <v>0</v>
          </cell>
          <cell r="I395">
            <v>0</v>
          </cell>
          <cell r="J395">
            <v>0</v>
          </cell>
          <cell r="K395">
            <v>0</v>
          </cell>
          <cell r="L395">
            <v>0</v>
          </cell>
          <cell r="M395">
            <v>0</v>
          </cell>
          <cell r="N395">
            <v>0</v>
          </cell>
          <cell r="O395">
            <v>0</v>
          </cell>
          <cell r="P395">
            <v>0</v>
          </cell>
          <cell r="Q395">
            <v>0</v>
          </cell>
          <cell r="R395">
            <v>0</v>
          </cell>
        </row>
        <row r="396">
          <cell r="B396" t="str">
            <v>UMP7</v>
          </cell>
          <cell r="C396">
            <v>0</v>
          </cell>
          <cell r="D396" t="str">
            <v>-</v>
          </cell>
          <cell r="E396" t="str">
            <v>PPh Art.25</v>
          </cell>
          <cell r="F396">
            <v>0</v>
          </cell>
          <cell r="G396">
            <v>0</v>
          </cell>
          <cell r="H396">
            <v>0</v>
          </cell>
          <cell r="I396">
            <v>0</v>
          </cell>
          <cell r="J396">
            <v>0</v>
          </cell>
          <cell r="K396">
            <v>0</v>
          </cell>
          <cell r="L396">
            <v>0</v>
          </cell>
          <cell r="M396">
            <v>0</v>
          </cell>
          <cell r="N396">
            <v>0</v>
          </cell>
          <cell r="O396">
            <v>0</v>
          </cell>
          <cell r="P396">
            <v>0</v>
          </cell>
          <cell r="Q396">
            <v>0</v>
          </cell>
          <cell r="R396">
            <v>0</v>
          </cell>
        </row>
        <row r="397">
          <cell r="B397" t="str">
            <v>UMP8</v>
          </cell>
          <cell r="C397">
            <v>0</v>
          </cell>
          <cell r="D397" t="str">
            <v>-</v>
          </cell>
          <cell r="E397" t="str">
            <v>PPh Art.26</v>
          </cell>
          <cell r="F397">
            <v>0</v>
          </cell>
          <cell r="G397">
            <v>0</v>
          </cell>
          <cell r="H397">
            <v>0</v>
          </cell>
          <cell r="I397">
            <v>0</v>
          </cell>
          <cell r="J397">
            <v>0</v>
          </cell>
          <cell r="K397">
            <v>0</v>
          </cell>
          <cell r="L397">
            <v>0</v>
          </cell>
          <cell r="M397">
            <v>0</v>
          </cell>
          <cell r="N397">
            <v>0</v>
          </cell>
          <cell r="O397">
            <v>0</v>
          </cell>
          <cell r="P397">
            <v>0</v>
          </cell>
          <cell r="Q397">
            <v>0</v>
          </cell>
          <cell r="R397">
            <v>0</v>
          </cell>
        </row>
        <row r="399">
          <cell r="B399">
            <v>9</v>
          </cell>
          <cell r="C399">
            <v>0</v>
          </cell>
          <cell r="D399">
            <v>0</v>
          </cell>
          <cell r="E399" t="str">
            <v>TOTAL PAJAK DIBAYAR DI MUKA</v>
          </cell>
          <cell r="F399">
            <v>0</v>
          </cell>
          <cell r="G399">
            <v>6.9999992847442627E-2</v>
          </cell>
          <cell r="H399">
            <v>0</v>
          </cell>
          <cell r="I399">
            <v>1083869675.6900001</v>
          </cell>
          <cell r="J399">
            <v>-0.36999988555908203</v>
          </cell>
          <cell r="K399">
            <v>0</v>
          </cell>
          <cell r="L399">
            <v>0</v>
          </cell>
          <cell r="M399">
            <v>0</v>
          </cell>
          <cell r="N399">
            <v>0</v>
          </cell>
          <cell r="O399">
            <v>0</v>
          </cell>
          <cell r="P399">
            <v>16239016.010000058</v>
          </cell>
          <cell r="Q399">
            <v>453954467.31378585</v>
          </cell>
          <cell r="R399">
            <v>1554063158.7137859</v>
          </cell>
        </row>
        <row r="401">
          <cell r="D401" t="str">
            <v>INVESTASI DALAM SAHAM</v>
          </cell>
        </row>
        <row r="402">
          <cell r="B402" t="str">
            <v>I1</v>
          </cell>
          <cell r="C402">
            <v>0</v>
          </cell>
          <cell r="D402" t="str">
            <v>-</v>
          </cell>
          <cell r="E402" t="str">
            <v>Investasi Ke PT. TNS (MAKASAR)</v>
          </cell>
          <cell r="F402">
            <v>0</v>
          </cell>
          <cell r="G402">
            <v>632080000</v>
          </cell>
          <cell r="H402">
            <v>0</v>
          </cell>
          <cell r="I402">
            <v>0</v>
          </cell>
          <cell r="J402">
            <v>0</v>
          </cell>
          <cell r="K402">
            <v>0</v>
          </cell>
          <cell r="L402">
            <v>0</v>
          </cell>
          <cell r="M402">
            <v>0</v>
          </cell>
          <cell r="N402">
            <v>0</v>
          </cell>
          <cell r="O402">
            <v>0</v>
          </cell>
          <cell r="P402">
            <v>0</v>
          </cell>
          <cell r="Q402">
            <v>0</v>
          </cell>
          <cell r="R402">
            <v>632080000</v>
          </cell>
        </row>
        <row r="403">
          <cell r="B403" t="str">
            <v>I2</v>
          </cell>
          <cell r="C403">
            <v>0</v>
          </cell>
          <cell r="D403" t="str">
            <v>-</v>
          </cell>
          <cell r="E403" t="str">
            <v>Investasi Ke PT. SNS (PALEMBANG)</v>
          </cell>
          <cell r="F403">
            <v>0</v>
          </cell>
          <cell r="G403">
            <v>1251427000</v>
          </cell>
          <cell r="H403">
            <v>0</v>
          </cell>
          <cell r="I403">
            <v>0</v>
          </cell>
          <cell r="J403">
            <v>0</v>
          </cell>
          <cell r="K403">
            <v>0</v>
          </cell>
          <cell r="L403">
            <v>0</v>
          </cell>
          <cell r="M403">
            <v>0</v>
          </cell>
          <cell r="N403">
            <v>0</v>
          </cell>
          <cell r="O403">
            <v>0</v>
          </cell>
          <cell r="P403">
            <v>0</v>
          </cell>
          <cell r="Q403">
            <v>0</v>
          </cell>
          <cell r="R403">
            <v>1251427000</v>
          </cell>
        </row>
        <row r="404">
          <cell r="B404" t="str">
            <v>I3</v>
          </cell>
          <cell r="C404">
            <v>0</v>
          </cell>
          <cell r="D404" t="str">
            <v>-</v>
          </cell>
          <cell r="E404" t="str">
            <v>Investasi Ke PT.  SNC (LOMBOK)</v>
          </cell>
          <cell r="F404">
            <v>0</v>
          </cell>
          <cell r="G404">
            <v>240000000</v>
          </cell>
          <cell r="H404">
            <v>0</v>
          </cell>
          <cell r="I404">
            <v>0</v>
          </cell>
          <cell r="J404">
            <v>0</v>
          </cell>
          <cell r="K404">
            <v>0</v>
          </cell>
          <cell r="L404">
            <v>0</v>
          </cell>
          <cell r="M404">
            <v>0</v>
          </cell>
          <cell r="N404">
            <v>0</v>
          </cell>
          <cell r="O404">
            <v>0</v>
          </cell>
          <cell r="P404">
            <v>0</v>
          </cell>
          <cell r="Q404">
            <v>0</v>
          </cell>
          <cell r="R404">
            <v>240000000</v>
          </cell>
        </row>
        <row r="405">
          <cell r="B405" t="str">
            <v>I4</v>
          </cell>
          <cell r="C405">
            <v>0</v>
          </cell>
          <cell r="D405" t="str">
            <v>-</v>
          </cell>
          <cell r="E405" t="str">
            <v>Investasi Ke PT. SNS (MENADO)</v>
          </cell>
          <cell r="F405">
            <v>0</v>
          </cell>
          <cell r="G405">
            <v>268000000</v>
          </cell>
          <cell r="H405">
            <v>0</v>
          </cell>
          <cell r="I405">
            <v>0</v>
          </cell>
          <cell r="J405">
            <v>0</v>
          </cell>
          <cell r="K405">
            <v>0</v>
          </cell>
          <cell r="L405">
            <v>0</v>
          </cell>
          <cell r="M405">
            <v>0</v>
          </cell>
          <cell r="N405">
            <v>0</v>
          </cell>
          <cell r="O405">
            <v>0</v>
          </cell>
          <cell r="P405">
            <v>0</v>
          </cell>
          <cell r="Q405">
            <v>0</v>
          </cell>
          <cell r="R405">
            <v>268000000</v>
          </cell>
        </row>
        <row r="406">
          <cell r="B406" t="str">
            <v>I5</v>
          </cell>
          <cell r="C406">
            <v>0</v>
          </cell>
          <cell r="D406" t="str">
            <v>-</v>
          </cell>
          <cell r="E406" t="str">
            <v>Investasi Ke PT.  SNS (PEKANBARU)</v>
          </cell>
          <cell r="F406">
            <v>0</v>
          </cell>
          <cell r="G406">
            <v>931000000</v>
          </cell>
          <cell r="H406">
            <v>0</v>
          </cell>
          <cell r="I406">
            <v>0</v>
          </cell>
          <cell r="J406">
            <v>0</v>
          </cell>
          <cell r="K406">
            <v>0</v>
          </cell>
          <cell r="L406">
            <v>0</v>
          </cell>
          <cell r="M406">
            <v>0</v>
          </cell>
          <cell r="N406">
            <v>0</v>
          </cell>
          <cell r="O406">
            <v>0</v>
          </cell>
          <cell r="P406">
            <v>0</v>
          </cell>
          <cell r="Q406">
            <v>0</v>
          </cell>
          <cell r="R406">
            <v>931000000</v>
          </cell>
        </row>
        <row r="407">
          <cell r="B407" t="str">
            <v>I6</v>
          </cell>
          <cell r="C407">
            <v>0</v>
          </cell>
          <cell r="D407" t="str">
            <v>-</v>
          </cell>
          <cell r="E407" t="str">
            <v>Investasi Ke PT. SNS (MEDAN)</v>
          </cell>
          <cell r="F407">
            <v>0</v>
          </cell>
          <cell r="G407">
            <v>320000000</v>
          </cell>
          <cell r="H407">
            <v>0</v>
          </cell>
          <cell r="I407">
            <v>0</v>
          </cell>
          <cell r="J407">
            <v>0</v>
          </cell>
          <cell r="K407">
            <v>0</v>
          </cell>
          <cell r="L407">
            <v>0</v>
          </cell>
          <cell r="M407">
            <v>0</v>
          </cell>
          <cell r="N407">
            <v>0</v>
          </cell>
          <cell r="O407">
            <v>0</v>
          </cell>
          <cell r="P407">
            <v>0</v>
          </cell>
          <cell r="Q407">
            <v>0</v>
          </cell>
          <cell r="R407">
            <v>320000000</v>
          </cell>
        </row>
        <row r="408">
          <cell r="B408" t="str">
            <v>I7</v>
          </cell>
          <cell r="C408">
            <v>0</v>
          </cell>
          <cell r="D408" t="str">
            <v>-</v>
          </cell>
          <cell r="E408" t="str">
            <v>Investasi Ke PT. INSTITUT (BINTARO)</v>
          </cell>
          <cell r="F408">
            <v>0</v>
          </cell>
          <cell r="G408">
            <v>100000000</v>
          </cell>
          <cell r="H408">
            <v>0</v>
          </cell>
          <cell r="I408">
            <v>0</v>
          </cell>
          <cell r="J408">
            <v>0</v>
          </cell>
          <cell r="K408">
            <v>0</v>
          </cell>
          <cell r="L408">
            <v>0</v>
          </cell>
          <cell r="M408">
            <v>0</v>
          </cell>
          <cell r="N408">
            <v>0</v>
          </cell>
          <cell r="O408">
            <v>0</v>
          </cell>
          <cell r="P408">
            <v>0</v>
          </cell>
          <cell r="Q408">
            <v>0</v>
          </cell>
          <cell r="R408">
            <v>100000000</v>
          </cell>
        </row>
        <row r="409">
          <cell r="B409" t="str">
            <v>I8</v>
          </cell>
          <cell r="C409">
            <v>0</v>
          </cell>
          <cell r="D409" t="str">
            <v>-</v>
          </cell>
          <cell r="E409" t="str">
            <v>Investasi Ke PT. SNS (BALIKPAPAN)</v>
          </cell>
          <cell r="F409">
            <v>0</v>
          </cell>
          <cell r="G409">
            <v>287125000</v>
          </cell>
          <cell r="H409">
            <v>0</v>
          </cell>
          <cell r="I409">
            <v>0</v>
          </cell>
          <cell r="J409">
            <v>0</v>
          </cell>
          <cell r="K409">
            <v>0</v>
          </cell>
          <cell r="L409">
            <v>0</v>
          </cell>
          <cell r="M409">
            <v>0</v>
          </cell>
          <cell r="N409">
            <v>0</v>
          </cell>
          <cell r="O409">
            <v>0</v>
          </cell>
          <cell r="P409">
            <v>0</v>
          </cell>
          <cell r="Q409">
            <v>0</v>
          </cell>
          <cell r="R409">
            <v>287125000</v>
          </cell>
        </row>
        <row r="410">
          <cell r="B410" t="str">
            <v>I9</v>
          </cell>
          <cell r="C410">
            <v>0</v>
          </cell>
          <cell r="D410" t="str">
            <v>-</v>
          </cell>
          <cell r="E410" t="str">
            <v>Investasi Ke PT. SNS (PONTIANAK)</v>
          </cell>
          <cell r="F410">
            <v>0</v>
          </cell>
          <cell r="G410">
            <v>229700000</v>
          </cell>
          <cell r="H410">
            <v>0</v>
          </cell>
          <cell r="I410">
            <v>0</v>
          </cell>
          <cell r="J410">
            <v>0</v>
          </cell>
          <cell r="K410">
            <v>0</v>
          </cell>
          <cell r="L410">
            <v>0</v>
          </cell>
          <cell r="M410">
            <v>0</v>
          </cell>
          <cell r="N410">
            <v>0</v>
          </cell>
          <cell r="O410">
            <v>0</v>
          </cell>
          <cell r="P410">
            <v>0</v>
          </cell>
          <cell r="Q410">
            <v>0</v>
          </cell>
          <cell r="R410">
            <v>229700000</v>
          </cell>
        </row>
        <row r="411">
          <cell r="B411" t="str">
            <v>I10</v>
          </cell>
          <cell r="C411">
            <v>0</v>
          </cell>
          <cell r="D411" t="str">
            <v>-</v>
          </cell>
          <cell r="E411" t="str">
            <v>Investasi Ke PT. SNS (KALSELTENG)</v>
          </cell>
          <cell r="F411">
            <v>0</v>
          </cell>
          <cell r="G411">
            <v>350000000</v>
          </cell>
          <cell r="H411">
            <v>0</v>
          </cell>
          <cell r="I411">
            <v>0</v>
          </cell>
          <cell r="J411">
            <v>0</v>
          </cell>
          <cell r="K411">
            <v>0</v>
          </cell>
          <cell r="L411">
            <v>0</v>
          </cell>
          <cell r="M411">
            <v>0</v>
          </cell>
          <cell r="N411">
            <v>0</v>
          </cell>
          <cell r="O411">
            <v>0</v>
          </cell>
          <cell r="P411">
            <v>0</v>
          </cell>
          <cell r="Q411">
            <v>0</v>
          </cell>
          <cell r="R411">
            <v>350000000</v>
          </cell>
        </row>
        <row r="412">
          <cell r="B412" t="str">
            <v>I11</v>
          </cell>
          <cell r="C412">
            <v>0</v>
          </cell>
          <cell r="D412" t="str">
            <v>-</v>
          </cell>
          <cell r="E412" t="str">
            <v>Investasi Ke PT. SNS (BATAM)</v>
          </cell>
          <cell r="F412">
            <v>0</v>
          </cell>
          <cell r="G412">
            <v>200000000</v>
          </cell>
          <cell r="H412">
            <v>0</v>
          </cell>
          <cell r="I412">
            <v>0</v>
          </cell>
          <cell r="J412">
            <v>0</v>
          </cell>
          <cell r="K412">
            <v>0</v>
          </cell>
          <cell r="L412">
            <v>0</v>
          </cell>
          <cell r="M412">
            <v>0</v>
          </cell>
          <cell r="N412">
            <v>0</v>
          </cell>
          <cell r="O412">
            <v>0</v>
          </cell>
          <cell r="P412">
            <v>0</v>
          </cell>
          <cell r="Q412">
            <v>0</v>
          </cell>
          <cell r="R412">
            <v>200000000</v>
          </cell>
        </row>
        <row r="414">
          <cell r="B414">
            <v>10</v>
          </cell>
          <cell r="C414">
            <v>0</v>
          </cell>
          <cell r="D414">
            <v>0</v>
          </cell>
          <cell r="E414" t="str">
            <v>TOTAL INVESTASI DALAM SAHAM</v>
          </cell>
          <cell r="F414">
            <v>0</v>
          </cell>
          <cell r="G414">
            <v>4809332000</v>
          </cell>
          <cell r="H414">
            <v>0</v>
          </cell>
          <cell r="I414">
            <v>0</v>
          </cell>
          <cell r="J414">
            <v>0</v>
          </cell>
          <cell r="K414">
            <v>0</v>
          </cell>
          <cell r="L414">
            <v>0</v>
          </cell>
          <cell r="M414">
            <v>0</v>
          </cell>
          <cell r="N414">
            <v>0</v>
          </cell>
          <cell r="O414">
            <v>0</v>
          </cell>
          <cell r="P414">
            <v>0</v>
          </cell>
          <cell r="Q414">
            <v>0</v>
          </cell>
          <cell r="R414">
            <v>4809332000</v>
          </cell>
        </row>
        <row r="416">
          <cell r="D416" t="str">
            <v>AKTIVA TETAP :</v>
          </cell>
        </row>
        <row r="417">
          <cell r="D417" t="str">
            <v>Harga Perolehan :</v>
          </cell>
        </row>
        <row r="418">
          <cell r="B418" t="str">
            <v>AK1</v>
          </cell>
          <cell r="C418">
            <v>0</v>
          </cell>
          <cell r="D418" t="str">
            <v>-</v>
          </cell>
          <cell r="E418" t="str">
            <v>Tanah</v>
          </cell>
          <cell r="F418">
            <v>0</v>
          </cell>
          <cell r="G418">
            <v>0</v>
          </cell>
          <cell r="H418">
            <v>0</v>
          </cell>
          <cell r="I418">
            <v>3250950004</v>
          </cell>
          <cell r="J418">
            <v>347500000</v>
          </cell>
          <cell r="K418">
            <v>2587008500</v>
          </cell>
          <cell r="L418">
            <v>4576947739</v>
          </cell>
          <cell r="M418">
            <v>3179950000</v>
          </cell>
          <cell r="N418">
            <v>0</v>
          </cell>
          <cell r="O418">
            <v>0</v>
          </cell>
          <cell r="P418">
            <v>0</v>
          </cell>
          <cell r="Q418">
            <v>0</v>
          </cell>
          <cell r="R418">
            <v>13942356243</v>
          </cell>
        </row>
        <row r="419">
          <cell r="B419" t="str">
            <v>AK2</v>
          </cell>
          <cell r="C419">
            <v>0</v>
          </cell>
          <cell r="D419" t="str">
            <v>-</v>
          </cell>
          <cell r="E419" t="str">
            <v>Bangunan &amp; Kantor</v>
          </cell>
          <cell r="F419">
            <v>0</v>
          </cell>
          <cell r="G419">
            <v>0</v>
          </cell>
          <cell r="H419">
            <v>0</v>
          </cell>
          <cell r="I419">
            <v>2617472584</v>
          </cell>
          <cell r="J419">
            <v>2001922205</v>
          </cell>
          <cell r="K419">
            <v>5438467462</v>
          </cell>
          <cell r="L419">
            <v>12712713807</v>
          </cell>
          <cell r="M419">
            <v>2004011058</v>
          </cell>
          <cell r="N419">
            <v>0</v>
          </cell>
          <cell r="O419">
            <v>0</v>
          </cell>
          <cell r="P419">
            <v>0</v>
          </cell>
          <cell r="Q419">
            <v>0</v>
          </cell>
          <cell r="R419">
            <v>24774587116</v>
          </cell>
        </row>
        <row r="420">
          <cell r="B420" t="str">
            <v>AK3</v>
          </cell>
          <cell r="C420">
            <v>0</v>
          </cell>
          <cell r="D420" t="str">
            <v>-</v>
          </cell>
          <cell r="E420" t="str">
            <v>Kendaraan - NON LEASING</v>
          </cell>
          <cell r="F420">
            <v>0</v>
          </cell>
          <cell r="G420">
            <v>407533424</v>
          </cell>
          <cell r="H420">
            <v>386110000</v>
          </cell>
          <cell r="I420">
            <v>3168914038</v>
          </cell>
          <cell r="J420">
            <v>2898941574.3199997</v>
          </cell>
          <cell r="K420">
            <v>9378198747.6388893</v>
          </cell>
          <cell r="L420">
            <v>6976130273</v>
          </cell>
          <cell r="M420">
            <v>4357494057</v>
          </cell>
          <cell r="N420">
            <v>2727115852</v>
          </cell>
          <cell r="O420">
            <v>3549660399</v>
          </cell>
          <cell r="P420">
            <v>1363841434.04</v>
          </cell>
          <cell r="Q420">
            <v>407526666</v>
          </cell>
          <cell r="R420">
            <v>35621466464.998886</v>
          </cell>
        </row>
        <row r="421">
          <cell r="B421" t="str">
            <v>AK4</v>
          </cell>
          <cell r="C421">
            <v>0</v>
          </cell>
          <cell r="D421" t="str">
            <v>-</v>
          </cell>
          <cell r="E421" t="str">
            <v>Peralatan Kantor</v>
          </cell>
          <cell r="F421">
            <v>0</v>
          </cell>
          <cell r="G421">
            <v>205200158.5</v>
          </cell>
          <cell r="H421">
            <v>98063410</v>
          </cell>
          <cell r="I421">
            <v>656451371</v>
          </cell>
          <cell r="J421">
            <v>724367000</v>
          </cell>
          <cell r="K421">
            <v>1635764845.9166665</v>
          </cell>
          <cell r="L421">
            <v>2848491061</v>
          </cell>
          <cell r="M421">
            <v>1229295724</v>
          </cell>
          <cell r="N421">
            <v>475853191</v>
          </cell>
          <cell r="O421">
            <v>1482433085.4047618</v>
          </cell>
          <cell r="P421">
            <v>274060435.77776003</v>
          </cell>
          <cell r="Q421">
            <v>171444712</v>
          </cell>
          <cell r="R421">
            <v>9801424994.5991879</v>
          </cell>
        </row>
        <row r="422">
          <cell r="B422" t="str">
            <v>AK5</v>
          </cell>
          <cell r="C422">
            <v>0</v>
          </cell>
          <cell r="D422" t="str">
            <v>-</v>
          </cell>
          <cell r="E422" t="str">
            <v>Kendaraan - LEASING</v>
          </cell>
          <cell r="F422">
            <v>0</v>
          </cell>
          <cell r="G422">
            <v>527736400</v>
          </cell>
          <cell r="H422">
            <v>1063475000</v>
          </cell>
          <cell r="I422">
            <v>1661400000</v>
          </cell>
          <cell r="J422">
            <v>1011599999.6666667</v>
          </cell>
          <cell r="K422">
            <v>3391669000</v>
          </cell>
          <cell r="L422">
            <v>8401017500</v>
          </cell>
          <cell r="M422">
            <v>1892376665</v>
          </cell>
          <cell r="N422">
            <v>3652298726</v>
          </cell>
          <cell r="O422">
            <v>3739081600</v>
          </cell>
          <cell r="P422">
            <v>1479217161.8940001</v>
          </cell>
          <cell r="Q422">
            <v>1060351352</v>
          </cell>
          <cell r="R422">
            <v>27880223404.560669</v>
          </cell>
        </row>
        <row r="423">
          <cell r="B423" t="str">
            <v>No KD19</v>
          </cell>
          <cell r="C423">
            <v>0</v>
          </cell>
          <cell r="D423">
            <v>0</v>
          </cell>
          <cell r="E423" t="str">
            <v>PERALATAN FURNITURES &amp; FIXTURES</v>
          </cell>
          <cell r="F423">
            <v>0</v>
          </cell>
          <cell r="G423">
            <v>0</v>
          </cell>
          <cell r="H423">
            <v>0</v>
          </cell>
          <cell r="I423">
            <v>0</v>
          </cell>
          <cell r="J423">
            <v>0</v>
          </cell>
          <cell r="K423">
            <v>0</v>
          </cell>
          <cell r="L423">
            <v>0</v>
          </cell>
          <cell r="M423">
            <v>0</v>
          </cell>
          <cell r="N423">
            <v>0</v>
          </cell>
          <cell r="O423">
            <v>0</v>
          </cell>
          <cell r="P423">
            <v>0</v>
          </cell>
          <cell r="Q423">
            <v>0</v>
          </cell>
          <cell r="R423">
            <v>0</v>
          </cell>
        </row>
        <row r="424">
          <cell r="B424" t="str">
            <v>No KD20</v>
          </cell>
          <cell r="C424">
            <v>0</v>
          </cell>
          <cell r="D424">
            <v>0</v>
          </cell>
          <cell r="E424" t="str">
            <v>PERALATAN MESIN</v>
          </cell>
          <cell r="F424">
            <v>0</v>
          </cell>
          <cell r="G424">
            <v>0</v>
          </cell>
          <cell r="H424">
            <v>0</v>
          </cell>
          <cell r="I424">
            <v>0</v>
          </cell>
          <cell r="J424">
            <v>0</v>
          </cell>
          <cell r="K424">
            <v>0</v>
          </cell>
          <cell r="L424">
            <v>0</v>
          </cell>
          <cell r="M424">
            <v>0</v>
          </cell>
          <cell r="N424">
            <v>0</v>
          </cell>
          <cell r="O424">
            <v>0</v>
          </cell>
          <cell r="P424">
            <v>0</v>
          </cell>
          <cell r="Q424">
            <v>0</v>
          </cell>
          <cell r="R424">
            <v>0</v>
          </cell>
        </row>
        <row r="425">
          <cell r="B425" t="str">
            <v>No KD21</v>
          </cell>
          <cell r="C425">
            <v>0</v>
          </cell>
          <cell r="D425">
            <v>0</v>
          </cell>
          <cell r="E425" t="str">
            <v>PERALATAN BENGKEL</v>
          </cell>
          <cell r="F425">
            <v>0</v>
          </cell>
          <cell r="G425">
            <v>0</v>
          </cell>
          <cell r="H425">
            <v>0</v>
          </cell>
          <cell r="I425">
            <v>0</v>
          </cell>
          <cell r="J425">
            <v>0</v>
          </cell>
          <cell r="K425">
            <v>0</v>
          </cell>
          <cell r="L425">
            <v>0</v>
          </cell>
          <cell r="M425">
            <v>0</v>
          </cell>
          <cell r="N425">
            <v>0</v>
          </cell>
          <cell r="O425">
            <v>0</v>
          </cell>
          <cell r="P425">
            <v>0</v>
          </cell>
          <cell r="Q425">
            <v>0</v>
          </cell>
          <cell r="R425">
            <v>0</v>
          </cell>
        </row>
        <row r="426">
          <cell r="B426" t="str">
            <v>No KD22</v>
          </cell>
          <cell r="C426">
            <v>0</v>
          </cell>
          <cell r="D426">
            <v>0</v>
          </cell>
          <cell r="E426" t="str">
            <v>HAK OPSI / UM LEASING</v>
          </cell>
          <cell r="F426">
            <v>0</v>
          </cell>
          <cell r="G426">
            <v>0</v>
          </cell>
          <cell r="H426">
            <v>0</v>
          </cell>
          <cell r="I426">
            <v>0</v>
          </cell>
          <cell r="J426">
            <v>0</v>
          </cell>
          <cell r="K426">
            <v>0</v>
          </cell>
          <cell r="L426">
            <v>0</v>
          </cell>
          <cell r="M426">
            <v>0</v>
          </cell>
          <cell r="N426">
            <v>0</v>
          </cell>
          <cell r="O426">
            <v>0</v>
          </cell>
          <cell r="P426">
            <v>0</v>
          </cell>
          <cell r="Q426">
            <v>0</v>
          </cell>
          <cell r="R426">
            <v>0</v>
          </cell>
        </row>
        <row r="428">
          <cell r="E428" t="str">
            <v>Sub total Aktiva Tetap ( Perolehan )</v>
          </cell>
          <cell r="F428">
            <v>0</v>
          </cell>
          <cell r="G428">
            <v>1140469982.5</v>
          </cell>
          <cell r="H428">
            <v>1547648410</v>
          </cell>
          <cell r="I428">
            <v>11355187997</v>
          </cell>
          <cell r="J428">
            <v>6984330778.9866667</v>
          </cell>
          <cell r="K428">
            <v>22431108555.555557</v>
          </cell>
          <cell r="L428">
            <v>35515300380</v>
          </cell>
          <cell r="M428">
            <v>12663127504</v>
          </cell>
          <cell r="N428">
            <v>6855267769</v>
          </cell>
          <cell r="O428">
            <v>8771175084.4047623</v>
          </cell>
          <cell r="P428">
            <v>3117119031.71176</v>
          </cell>
          <cell r="Q428">
            <v>1639322730</v>
          </cell>
          <cell r="R428">
            <v>112020058223.15874</v>
          </cell>
        </row>
        <row r="429">
          <cell r="D429" t="str">
            <v>Akumulasi Penyusutan &amp; Amortisasi :</v>
          </cell>
        </row>
        <row r="430">
          <cell r="B430" t="str">
            <v>AKU1</v>
          </cell>
          <cell r="C430">
            <v>0</v>
          </cell>
          <cell r="D430" t="str">
            <v>-</v>
          </cell>
          <cell r="E430" t="str">
            <v>( - ) Ak. Penyusutan Bangunan &amp; Kantor</v>
          </cell>
          <cell r="F430">
            <v>0</v>
          </cell>
          <cell r="G430">
            <v>0</v>
          </cell>
          <cell r="H430">
            <v>0</v>
          </cell>
          <cell r="I430">
            <v>-134282883.00999999</v>
          </cell>
          <cell r="J430">
            <v>-181114553.41666663</v>
          </cell>
          <cell r="K430">
            <v>-874804723.07500005</v>
          </cell>
          <cell r="L430">
            <v>-1192084496.9291663</v>
          </cell>
          <cell r="M430">
            <v>-423943175.90513897</v>
          </cell>
          <cell r="N430">
            <v>0</v>
          </cell>
          <cell r="O430">
            <v>0</v>
          </cell>
          <cell r="P430">
            <v>0</v>
          </cell>
          <cell r="Q430">
            <v>0</v>
          </cell>
          <cell r="R430">
            <v>-2806229832.3359718</v>
          </cell>
        </row>
        <row r="431">
          <cell r="B431" t="str">
            <v>AKU2</v>
          </cell>
          <cell r="C431">
            <v>0</v>
          </cell>
          <cell r="D431" t="str">
            <v>-</v>
          </cell>
          <cell r="E431" t="str">
            <v>( - ) Ak. Penyusutan Kendaraan - NON LEASING</v>
          </cell>
          <cell r="F431">
            <v>0</v>
          </cell>
          <cell r="G431">
            <v>-73653078.989999995</v>
          </cell>
          <cell r="H431">
            <v>-167416249.9999997</v>
          </cell>
          <cell r="I431">
            <v>-2270775638</v>
          </cell>
          <cell r="J431">
            <v>-2090769378.2147365</v>
          </cell>
          <cell r="K431">
            <v>-5038748093.4343166</v>
          </cell>
          <cell r="L431">
            <v>-4285714063.9223404</v>
          </cell>
          <cell r="M431">
            <v>-3463089766.5966682</v>
          </cell>
          <cell r="N431">
            <v>-2349864635.5500002</v>
          </cell>
          <cell r="O431">
            <v>-2356011956.1700001</v>
          </cell>
          <cell r="P431">
            <v>-1131531309.7450001</v>
          </cell>
          <cell r="Q431">
            <v>-338167999.3366667</v>
          </cell>
          <cell r="R431">
            <v>-23565742169.959724</v>
          </cell>
        </row>
        <row r="432">
          <cell r="B432" t="str">
            <v>AKU3</v>
          </cell>
          <cell r="C432">
            <v>0</v>
          </cell>
          <cell r="D432" t="str">
            <v>-</v>
          </cell>
          <cell r="E432" t="str">
            <v>( - ) Ak. Penyusutan Peralatan Kantor</v>
          </cell>
          <cell r="F432">
            <v>0</v>
          </cell>
          <cell r="G432">
            <v>-58479197.890000008</v>
          </cell>
          <cell r="H432">
            <v>-46209978</v>
          </cell>
          <cell r="I432">
            <v>-478379870.00000006</v>
          </cell>
          <cell r="J432">
            <v>-590397293.52719223</v>
          </cell>
          <cell r="K432">
            <v>-685653285.875</v>
          </cell>
          <cell r="L432">
            <v>-1932538731.6666665</v>
          </cell>
          <cell r="M432">
            <v>-912539409.82821667</v>
          </cell>
          <cell r="N432">
            <v>-282878955</v>
          </cell>
          <cell r="O432">
            <v>-1031373621.63</v>
          </cell>
          <cell r="P432">
            <v>-193978248.64814666</v>
          </cell>
          <cell r="Q432">
            <v>-141286219.04166666</v>
          </cell>
          <cell r="R432">
            <v>-6353714811.1068897</v>
          </cell>
        </row>
        <row r="433">
          <cell r="B433" t="str">
            <v>AKU4</v>
          </cell>
          <cell r="C433">
            <v>0</v>
          </cell>
          <cell r="D433" t="str">
            <v>-</v>
          </cell>
          <cell r="E433" t="str">
            <v>( - ) Ak. Amortisasi Kendaraan - LEASING</v>
          </cell>
          <cell r="F433">
            <v>0</v>
          </cell>
          <cell r="G433">
            <v>-84255815.120000005</v>
          </cell>
          <cell r="H433">
            <v>-892541865.75555563</v>
          </cell>
          <cell r="I433">
            <v>-1290837777</v>
          </cell>
          <cell r="J433">
            <v>-874151102.77777791</v>
          </cell>
          <cell r="K433">
            <v>-2830775907.5555549</v>
          </cell>
          <cell r="L433">
            <v>-7617424366</v>
          </cell>
          <cell r="M433">
            <v>-1514115567.2322271</v>
          </cell>
          <cell r="N433">
            <v>-2984617613</v>
          </cell>
          <cell r="O433">
            <v>-3626894332</v>
          </cell>
          <cell r="P433">
            <v>-1437254883.4276664</v>
          </cell>
          <cell r="Q433">
            <v>-1037470026.7129631</v>
          </cell>
          <cell r="R433">
            <v>-24190339256.581745</v>
          </cell>
        </row>
        <row r="434">
          <cell r="B434" t="str">
            <v>No KD23</v>
          </cell>
          <cell r="C434">
            <v>0</v>
          </cell>
          <cell r="D434">
            <v>0</v>
          </cell>
          <cell r="E434" t="str">
            <v>AKUM.PENY.-  PERALATAN FURNITURES &amp; FIXTURES</v>
          </cell>
          <cell r="F434">
            <v>0</v>
          </cell>
          <cell r="G434">
            <v>0</v>
          </cell>
          <cell r="H434">
            <v>0</v>
          </cell>
          <cell r="I434">
            <v>0</v>
          </cell>
          <cell r="J434">
            <v>0</v>
          </cell>
          <cell r="K434">
            <v>0</v>
          </cell>
          <cell r="L434">
            <v>0</v>
          </cell>
          <cell r="M434">
            <v>0</v>
          </cell>
          <cell r="N434">
            <v>0</v>
          </cell>
          <cell r="O434">
            <v>0</v>
          </cell>
          <cell r="P434">
            <v>0</v>
          </cell>
          <cell r="Q434">
            <v>0</v>
          </cell>
          <cell r="R434">
            <v>0</v>
          </cell>
        </row>
        <row r="435">
          <cell r="B435" t="str">
            <v>No KD24</v>
          </cell>
          <cell r="C435">
            <v>0</v>
          </cell>
          <cell r="D435">
            <v>0</v>
          </cell>
          <cell r="E435" t="str">
            <v>AKUM.PENY.-  PERALATAN MESIN</v>
          </cell>
          <cell r="F435">
            <v>0</v>
          </cell>
          <cell r="G435">
            <v>0</v>
          </cell>
          <cell r="H435">
            <v>0</v>
          </cell>
          <cell r="I435">
            <v>0</v>
          </cell>
          <cell r="J435">
            <v>0</v>
          </cell>
          <cell r="K435">
            <v>0</v>
          </cell>
          <cell r="L435">
            <v>0</v>
          </cell>
          <cell r="M435">
            <v>0</v>
          </cell>
          <cell r="N435">
            <v>0</v>
          </cell>
          <cell r="O435">
            <v>0</v>
          </cell>
          <cell r="P435">
            <v>0</v>
          </cell>
          <cell r="Q435">
            <v>0</v>
          </cell>
          <cell r="R435">
            <v>0</v>
          </cell>
        </row>
        <row r="436">
          <cell r="B436" t="str">
            <v>No KD25</v>
          </cell>
          <cell r="C436">
            <v>0</v>
          </cell>
          <cell r="D436">
            <v>0</v>
          </cell>
          <cell r="E436" t="str">
            <v>AKUM.PENY.-  PERALATAN BENGKEL</v>
          </cell>
          <cell r="F436">
            <v>0</v>
          </cell>
          <cell r="G436">
            <v>0</v>
          </cell>
          <cell r="H436">
            <v>0</v>
          </cell>
          <cell r="I436">
            <v>0</v>
          </cell>
          <cell r="J436">
            <v>0</v>
          </cell>
          <cell r="K436">
            <v>0</v>
          </cell>
          <cell r="L436">
            <v>0</v>
          </cell>
          <cell r="M436">
            <v>0</v>
          </cell>
          <cell r="N436">
            <v>0</v>
          </cell>
          <cell r="O436">
            <v>0</v>
          </cell>
          <cell r="P436">
            <v>0</v>
          </cell>
          <cell r="Q436">
            <v>0</v>
          </cell>
          <cell r="R436">
            <v>0</v>
          </cell>
        </row>
        <row r="438">
          <cell r="E438" t="str">
            <v>Sub total Akumulasi Penyusutan &amp; Amortisasi</v>
          </cell>
          <cell r="F438">
            <v>0</v>
          </cell>
          <cell r="G438">
            <v>-216388092</v>
          </cell>
          <cell r="H438">
            <v>-1106168093.7555554</v>
          </cell>
          <cell r="I438">
            <v>-4174276168.0100002</v>
          </cell>
          <cell r="J438">
            <v>-3736432327.9363728</v>
          </cell>
          <cell r="K438">
            <v>-9429982009.9398708</v>
          </cell>
          <cell r="L438">
            <v>-15027761658.518173</v>
          </cell>
          <cell r="M438">
            <v>-6313687919.5622511</v>
          </cell>
          <cell r="N438">
            <v>-5617361203.5500002</v>
          </cell>
          <cell r="O438">
            <v>-7014279909.8000002</v>
          </cell>
          <cell r="P438">
            <v>-2762764441.8208132</v>
          </cell>
          <cell r="Q438">
            <v>-1516924245.0912964</v>
          </cell>
          <cell r="R438">
            <v>-56916026069.984329</v>
          </cell>
        </row>
        <row r="440">
          <cell r="B440">
            <v>11</v>
          </cell>
          <cell r="C440">
            <v>0</v>
          </cell>
          <cell r="D440">
            <v>0</v>
          </cell>
          <cell r="E440" t="str">
            <v>TOTAL AKTIVA TETAP ( NILAI BUKU )</v>
          </cell>
          <cell r="F440">
            <v>0</v>
          </cell>
          <cell r="G440">
            <v>924081890.5</v>
          </cell>
          <cell r="H440">
            <v>441480316.24444461</v>
          </cell>
          <cell r="I440">
            <v>7180911828.9899998</v>
          </cell>
          <cell r="J440">
            <v>3247898451.0502939</v>
          </cell>
          <cell r="K440">
            <v>13001126545.615686</v>
          </cell>
          <cell r="L440">
            <v>20487538721.481827</v>
          </cell>
          <cell r="M440">
            <v>6349439584.4377489</v>
          </cell>
          <cell r="N440">
            <v>1237906565.4499998</v>
          </cell>
          <cell r="O440">
            <v>1756895174.6047621</v>
          </cell>
          <cell r="P440">
            <v>354354589.89094687</v>
          </cell>
          <cell r="Q440">
            <v>122398484.90870357</v>
          </cell>
          <cell r="R440">
            <v>55104032153.174408</v>
          </cell>
        </row>
        <row r="442">
          <cell r="D442" t="str">
            <v>AKTIVA LAIN - LAIN :</v>
          </cell>
        </row>
        <row r="443">
          <cell r="B443" t="str">
            <v>AKL1</v>
          </cell>
          <cell r="C443">
            <v>0</v>
          </cell>
          <cell r="D443" t="str">
            <v>-</v>
          </cell>
          <cell r="E443" t="str">
            <v>Goodwill</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B444" t="str">
            <v>AKL2</v>
          </cell>
          <cell r="C444">
            <v>0</v>
          </cell>
          <cell r="D444" t="str">
            <v>-</v>
          </cell>
          <cell r="E444" t="str">
            <v>Investasi Aktiva</v>
          </cell>
          <cell r="F444">
            <v>0</v>
          </cell>
          <cell r="G444">
            <v>271790830.45000011</v>
          </cell>
          <cell r="H444">
            <v>0</v>
          </cell>
          <cell r="I444">
            <v>0</v>
          </cell>
          <cell r="J444">
            <v>0</v>
          </cell>
          <cell r="K444">
            <v>0</v>
          </cell>
          <cell r="L444">
            <v>0</v>
          </cell>
          <cell r="M444">
            <v>0</v>
          </cell>
          <cell r="N444">
            <v>0</v>
          </cell>
          <cell r="O444">
            <v>1160831037</v>
          </cell>
          <cell r="P444">
            <v>0</v>
          </cell>
          <cell r="Q444">
            <v>0</v>
          </cell>
          <cell r="R444">
            <v>1432621867.45</v>
          </cell>
        </row>
        <row r="445">
          <cell r="B445" t="str">
            <v>AKL3</v>
          </cell>
          <cell r="C445">
            <v>0</v>
          </cell>
          <cell r="D445" t="str">
            <v>-</v>
          </cell>
          <cell r="E445" t="str">
            <v>Biaya Pra-Operasional</v>
          </cell>
          <cell r="F445">
            <v>0</v>
          </cell>
          <cell r="G445">
            <v>0</v>
          </cell>
          <cell r="H445">
            <v>0</v>
          </cell>
          <cell r="I445">
            <v>0</v>
          </cell>
          <cell r="J445">
            <v>0</v>
          </cell>
          <cell r="K445">
            <v>0</v>
          </cell>
          <cell r="L445">
            <v>0</v>
          </cell>
          <cell r="M445">
            <v>0</v>
          </cell>
          <cell r="N445">
            <v>0</v>
          </cell>
          <cell r="O445">
            <v>0</v>
          </cell>
          <cell r="P445">
            <v>0</v>
          </cell>
          <cell r="Q445">
            <v>0</v>
          </cell>
          <cell r="R445">
            <v>0</v>
          </cell>
        </row>
        <row r="446">
          <cell r="B446" t="str">
            <v>AKL4</v>
          </cell>
          <cell r="C446">
            <v>0</v>
          </cell>
          <cell r="D446" t="str">
            <v>-</v>
          </cell>
          <cell r="E446" t="str">
            <v>Aktiva Dalam Pengerjaan - Bangunan</v>
          </cell>
          <cell r="F446">
            <v>0</v>
          </cell>
          <cell r="G446">
            <v>0</v>
          </cell>
          <cell r="H446">
            <v>0</v>
          </cell>
          <cell r="I446">
            <v>0</v>
          </cell>
          <cell r="J446">
            <v>0</v>
          </cell>
          <cell r="K446">
            <v>0</v>
          </cell>
          <cell r="L446">
            <v>1627245786</v>
          </cell>
          <cell r="M446">
            <v>0</v>
          </cell>
          <cell r="N446">
            <v>0</v>
          </cell>
          <cell r="O446">
            <v>0</v>
          </cell>
          <cell r="P446">
            <v>0</v>
          </cell>
          <cell r="Q446">
            <v>0</v>
          </cell>
          <cell r="R446">
            <v>1627245786</v>
          </cell>
        </row>
        <row r="447">
          <cell r="B447" t="str">
            <v>No KD26</v>
          </cell>
          <cell r="C447">
            <v>0</v>
          </cell>
          <cell r="D447">
            <v>0</v>
          </cell>
          <cell r="E447" t="str">
            <v>SERAGAM KANTOR</v>
          </cell>
          <cell r="F447">
            <v>0</v>
          </cell>
          <cell r="G447">
            <v>0</v>
          </cell>
          <cell r="H447">
            <v>0</v>
          </cell>
          <cell r="I447">
            <v>0</v>
          </cell>
          <cell r="J447">
            <v>0</v>
          </cell>
          <cell r="K447">
            <v>0</v>
          </cell>
          <cell r="L447">
            <v>0</v>
          </cell>
          <cell r="M447">
            <v>0</v>
          </cell>
          <cell r="N447">
            <v>0</v>
          </cell>
          <cell r="O447">
            <v>0</v>
          </cell>
          <cell r="P447">
            <v>0</v>
          </cell>
          <cell r="Q447">
            <v>0</v>
          </cell>
          <cell r="R447">
            <v>0</v>
          </cell>
        </row>
        <row r="448">
          <cell r="B448" t="str">
            <v>No KD27</v>
          </cell>
          <cell r="C448">
            <v>0</v>
          </cell>
          <cell r="D448">
            <v>0</v>
          </cell>
          <cell r="E448" t="str">
            <v>SECURITY DEPOSIT</v>
          </cell>
          <cell r="F448">
            <v>0</v>
          </cell>
          <cell r="G448">
            <v>0</v>
          </cell>
          <cell r="H448">
            <v>0</v>
          </cell>
          <cell r="I448">
            <v>0</v>
          </cell>
          <cell r="J448">
            <v>0</v>
          </cell>
          <cell r="K448">
            <v>0</v>
          </cell>
          <cell r="L448">
            <v>0</v>
          </cell>
          <cell r="M448">
            <v>0</v>
          </cell>
          <cell r="N448">
            <v>0</v>
          </cell>
          <cell r="O448">
            <v>0</v>
          </cell>
          <cell r="P448">
            <v>0</v>
          </cell>
          <cell r="Q448">
            <v>0</v>
          </cell>
          <cell r="R448">
            <v>0</v>
          </cell>
        </row>
        <row r="449">
          <cell r="B449" t="str">
            <v>AKL5</v>
          </cell>
          <cell r="C449">
            <v>0</v>
          </cell>
          <cell r="D449" t="str">
            <v>-</v>
          </cell>
          <cell r="E449" t="str">
            <v>Bangunan Diatas Tanah Sewa</v>
          </cell>
          <cell r="F449">
            <v>0</v>
          </cell>
          <cell r="G449">
            <v>0</v>
          </cell>
          <cell r="H449">
            <v>0</v>
          </cell>
          <cell r="I449">
            <v>0</v>
          </cell>
          <cell r="J449">
            <v>0</v>
          </cell>
          <cell r="K449">
            <v>291674427</v>
          </cell>
          <cell r="L449">
            <v>2004835292</v>
          </cell>
          <cell r="M449">
            <v>531823552</v>
          </cell>
          <cell r="N449">
            <v>171832971</v>
          </cell>
          <cell r="O449">
            <v>0</v>
          </cell>
          <cell r="P449">
            <v>173705328.14764708</v>
          </cell>
          <cell r="Q449">
            <v>0</v>
          </cell>
          <cell r="R449">
            <v>3173871570.1476469</v>
          </cell>
        </row>
        <row r="450">
          <cell r="B450" t="str">
            <v>AKL6</v>
          </cell>
          <cell r="C450">
            <v>0</v>
          </cell>
          <cell r="D450" t="str">
            <v>-</v>
          </cell>
          <cell r="E450" t="str">
            <v>Biaya Ditangguhkan</v>
          </cell>
          <cell r="F450">
            <v>0</v>
          </cell>
          <cell r="G450">
            <v>0</v>
          </cell>
          <cell r="H450">
            <v>0</v>
          </cell>
          <cell r="I450">
            <v>0</v>
          </cell>
          <cell r="J450">
            <v>0</v>
          </cell>
          <cell r="K450">
            <v>19330199</v>
          </cell>
          <cell r="L450">
            <v>0</v>
          </cell>
          <cell r="M450">
            <v>9756451</v>
          </cell>
          <cell r="N450">
            <v>150000000</v>
          </cell>
          <cell r="O450">
            <v>0</v>
          </cell>
          <cell r="P450">
            <v>0</v>
          </cell>
          <cell r="Q450">
            <v>0</v>
          </cell>
          <cell r="R450">
            <v>179086650</v>
          </cell>
        </row>
        <row r="451">
          <cell r="B451" t="str">
            <v>AKL7</v>
          </cell>
          <cell r="C451">
            <v>0</v>
          </cell>
          <cell r="D451" t="str">
            <v>-</v>
          </cell>
          <cell r="E451" t="str">
            <v>Pallet</v>
          </cell>
          <cell r="F451">
            <v>0</v>
          </cell>
          <cell r="G451">
            <v>0</v>
          </cell>
          <cell r="H451">
            <v>2333332</v>
          </cell>
          <cell r="I451">
            <v>9905333</v>
          </cell>
          <cell r="J451">
            <v>0</v>
          </cell>
          <cell r="K451">
            <v>9693418</v>
          </cell>
          <cell r="L451">
            <v>-52220950</v>
          </cell>
          <cell r="M451">
            <v>2982749</v>
          </cell>
          <cell r="N451">
            <v>0</v>
          </cell>
          <cell r="O451">
            <v>92288264</v>
          </cell>
          <cell r="P451">
            <v>0</v>
          </cell>
          <cell r="Q451">
            <v>0</v>
          </cell>
          <cell r="R451">
            <v>64982146</v>
          </cell>
        </row>
        <row r="452">
          <cell r="B452" t="str">
            <v>AKL8</v>
          </cell>
          <cell r="C452">
            <v>0</v>
          </cell>
          <cell r="D452" t="str">
            <v>-</v>
          </cell>
          <cell r="E452" t="str">
            <v>Lisensi Software</v>
          </cell>
          <cell r="F452">
            <v>0</v>
          </cell>
          <cell r="G452">
            <v>1689799054.2599998</v>
          </cell>
          <cell r="H452">
            <v>0</v>
          </cell>
          <cell r="I452">
            <v>0</v>
          </cell>
          <cell r="J452">
            <v>0</v>
          </cell>
          <cell r="K452">
            <v>133905388</v>
          </cell>
          <cell r="L452">
            <v>7440535</v>
          </cell>
          <cell r="M452">
            <v>0</v>
          </cell>
          <cell r="N452">
            <v>0</v>
          </cell>
          <cell r="O452">
            <v>0</v>
          </cell>
          <cell r="P452">
            <v>0</v>
          </cell>
          <cell r="Q452">
            <v>0</v>
          </cell>
          <cell r="R452">
            <v>1831144977.2599998</v>
          </cell>
        </row>
        <row r="453">
          <cell r="B453" t="str">
            <v>AKL9</v>
          </cell>
          <cell r="C453">
            <v>0</v>
          </cell>
          <cell r="D453" t="str">
            <v>-</v>
          </cell>
          <cell r="E453" t="str">
            <v>Aktiva Lain-lain</v>
          </cell>
          <cell r="F453">
            <v>0</v>
          </cell>
          <cell r="G453">
            <v>0.32999999995809048</v>
          </cell>
          <cell r="H453">
            <v>0</v>
          </cell>
          <cell r="I453">
            <v>9817034.9299999997</v>
          </cell>
          <cell r="J453">
            <v>1730000</v>
          </cell>
          <cell r="K453">
            <v>57694000</v>
          </cell>
          <cell r="L453">
            <v>-212741666</v>
          </cell>
          <cell r="M453">
            <v>61911042.939999998</v>
          </cell>
          <cell r="N453">
            <v>70008793</v>
          </cell>
          <cell r="O453">
            <v>0</v>
          </cell>
          <cell r="P453">
            <v>4366725</v>
          </cell>
          <cell r="Q453">
            <v>0</v>
          </cell>
          <cell r="R453">
            <v>-7214069.8000000119</v>
          </cell>
        </row>
        <row r="455">
          <cell r="B455">
            <v>12</v>
          </cell>
          <cell r="C455">
            <v>0</v>
          </cell>
          <cell r="D455">
            <v>0</v>
          </cell>
          <cell r="E455" t="str">
            <v>TOTAL AKTIVA LAIN-LAIN</v>
          </cell>
          <cell r="F455">
            <v>0</v>
          </cell>
          <cell r="G455">
            <v>1961589885.0399997</v>
          </cell>
          <cell r="H455">
            <v>2333332</v>
          </cell>
          <cell r="I455">
            <v>19722367.93</v>
          </cell>
          <cell r="J455">
            <v>1730000</v>
          </cell>
          <cell r="K455">
            <v>512297432</v>
          </cell>
          <cell r="L455">
            <v>3374558997</v>
          </cell>
          <cell r="M455">
            <v>606473794.94000006</v>
          </cell>
          <cell r="N455">
            <v>391841764</v>
          </cell>
          <cell r="O455">
            <v>1253119301</v>
          </cell>
          <cell r="P455">
            <v>178072053.14764708</v>
          </cell>
          <cell r="Q455">
            <v>0</v>
          </cell>
          <cell r="R455">
            <v>8301738927.0576468</v>
          </cell>
        </row>
        <row r="457">
          <cell r="D457" t="str">
            <v>HUTANG DAGANG :</v>
          </cell>
        </row>
        <row r="458">
          <cell r="B458" t="str">
            <v>H1</v>
          </cell>
          <cell r="C458">
            <v>0</v>
          </cell>
          <cell r="D458" t="str">
            <v>-</v>
          </cell>
          <cell r="E458" t="str">
            <v>HUTANG PT. DHARANA INTI BOGA (MR. BEAN, MOUNT TEA)</v>
          </cell>
          <cell r="F458">
            <v>0</v>
          </cell>
          <cell r="G458">
            <v>0</v>
          </cell>
          <cell r="H458">
            <v>240362319</v>
          </cell>
          <cell r="I458">
            <v>4922909951</v>
          </cell>
          <cell r="J458">
            <v>2518035223.6999998</v>
          </cell>
          <cell r="K458">
            <v>4079938500.0000005</v>
          </cell>
          <cell r="L458">
            <v>2571738418</v>
          </cell>
          <cell r="M458">
            <v>1948264626.8000002</v>
          </cell>
          <cell r="N458">
            <v>2121379069.3</v>
          </cell>
          <cell r="O458">
            <v>934122209</v>
          </cell>
          <cell r="P458">
            <v>1002209716.0216665</v>
          </cell>
          <cell r="Q458">
            <v>1561015266.1125002</v>
          </cell>
          <cell r="R458">
            <v>21899975298.934166</v>
          </cell>
        </row>
        <row r="459">
          <cell r="B459" t="str">
            <v>H2</v>
          </cell>
          <cell r="C459">
            <v>0</v>
          </cell>
          <cell r="D459" t="str">
            <v>-</v>
          </cell>
          <cell r="E459" t="str">
            <v>HUTANG PT. GARUDA FOOD PUTRA PUTRI JAYA GRESIK (WAFER)</v>
          </cell>
          <cell r="F459">
            <v>0</v>
          </cell>
          <cell r="G459">
            <v>0</v>
          </cell>
          <cell r="H459">
            <v>2091605028</v>
          </cell>
          <cell r="I459">
            <v>4566477788.8000002</v>
          </cell>
          <cell r="J459">
            <v>4055993550.0599999</v>
          </cell>
          <cell r="K459">
            <v>5191626705.9499998</v>
          </cell>
          <cell r="L459">
            <v>3147032269.4100018</v>
          </cell>
          <cell r="M459">
            <v>6533240723.0776672</v>
          </cell>
          <cell r="N459">
            <v>6264061884.6999998</v>
          </cell>
          <cell r="O459">
            <v>6300461148.6600008</v>
          </cell>
          <cell r="P459">
            <v>4599514319.3590012</v>
          </cell>
          <cell r="Q459">
            <v>2106096265.4582362</v>
          </cell>
          <cell r="R459">
            <v>44856109683.474907</v>
          </cell>
        </row>
        <row r="460">
          <cell r="B460" t="str">
            <v>H3</v>
          </cell>
          <cell r="C460">
            <v>0</v>
          </cell>
          <cell r="D460" t="str">
            <v>-</v>
          </cell>
          <cell r="E460" t="str">
            <v>HUTANG PT. GARUDA FOOD PUTRA PUTRI JAYA BUSDEV (NASI)</v>
          </cell>
          <cell r="F460">
            <v>0</v>
          </cell>
          <cell r="G460">
            <v>0</v>
          </cell>
          <cell r="H460">
            <v>0</v>
          </cell>
          <cell r="I460">
            <v>0</v>
          </cell>
          <cell r="J460">
            <v>0</v>
          </cell>
          <cell r="K460">
            <v>0</v>
          </cell>
          <cell r="L460">
            <v>-118800</v>
          </cell>
          <cell r="M460">
            <v>0</v>
          </cell>
          <cell r="N460">
            <v>0</v>
          </cell>
          <cell r="O460">
            <v>28578168</v>
          </cell>
          <cell r="P460">
            <v>0</v>
          </cell>
          <cell r="Q460">
            <v>0</v>
          </cell>
          <cell r="R460">
            <v>28459368</v>
          </cell>
        </row>
        <row r="461">
          <cell r="B461" t="str">
            <v>H4</v>
          </cell>
          <cell r="C461">
            <v>0</v>
          </cell>
          <cell r="D461" t="str">
            <v>-</v>
          </cell>
          <cell r="E461" t="str">
            <v>HUTANG PT. GARUDA FOOD PUTRA PUTRI JAYA LAMPUNG (ATOM)</v>
          </cell>
          <cell r="F461">
            <v>0</v>
          </cell>
          <cell r="G461">
            <v>0</v>
          </cell>
          <cell r="H461">
            <v>693977420</v>
          </cell>
          <cell r="I461">
            <v>1712726081.7999997</v>
          </cell>
          <cell r="J461">
            <v>2511730697.6400003</v>
          </cell>
          <cell r="K461">
            <v>1438212131</v>
          </cell>
          <cell r="L461">
            <v>10399343</v>
          </cell>
          <cell r="M461">
            <v>1015016834.7199999</v>
          </cell>
          <cell r="N461">
            <v>1388135682.5999999</v>
          </cell>
          <cell r="O461">
            <v>740500639.63000023</v>
          </cell>
          <cell r="P461">
            <v>571861528.48000002</v>
          </cell>
          <cell r="Q461">
            <v>434745381.88</v>
          </cell>
          <cell r="R461">
            <v>10517305740.75</v>
          </cell>
        </row>
        <row r="462">
          <cell r="B462" t="str">
            <v>H5</v>
          </cell>
          <cell r="C462">
            <v>0</v>
          </cell>
          <cell r="D462" t="str">
            <v>-</v>
          </cell>
          <cell r="E462" t="str">
            <v>HUTANG PT. GARUDA FOOD PUTRA PUTRI JAYA PATI (ATOM)</v>
          </cell>
          <cell r="F462">
            <v>0</v>
          </cell>
          <cell r="G462">
            <v>0</v>
          </cell>
          <cell r="H462">
            <v>3353503388</v>
          </cell>
          <cell r="I462">
            <v>3328624663</v>
          </cell>
          <cell r="J462">
            <v>372259760.44</v>
          </cell>
          <cell r="K462">
            <v>6379456544.0832005</v>
          </cell>
          <cell r="L462">
            <v>14751355240.363539</v>
          </cell>
          <cell r="M462">
            <v>0</v>
          </cell>
          <cell r="N462">
            <v>3128673315</v>
          </cell>
          <cell r="O462">
            <v>1696173487.3300002</v>
          </cell>
          <cell r="P462">
            <v>1491763330.4681816</v>
          </cell>
          <cell r="Q462">
            <v>898132165.25076604</v>
          </cell>
          <cell r="R462">
            <v>35399941893.935684</v>
          </cell>
        </row>
        <row r="463">
          <cell r="B463" t="str">
            <v>H6</v>
          </cell>
          <cell r="C463">
            <v>0</v>
          </cell>
          <cell r="D463" t="str">
            <v>-</v>
          </cell>
          <cell r="E463" t="str">
            <v>HUTANG PT. GARUDA FOOD PUTRA PUTRI JAYA PATI  (GARING)</v>
          </cell>
          <cell r="F463">
            <v>0</v>
          </cell>
          <cell r="G463">
            <v>0</v>
          </cell>
          <cell r="H463">
            <v>0</v>
          </cell>
          <cell r="I463">
            <v>1779362055.3</v>
          </cell>
          <cell r="J463">
            <v>1481721277.6100001</v>
          </cell>
          <cell r="K463">
            <v>1823925643.1352477</v>
          </cell>
          <cell r="L463">
            <v>791443767</v>
          </cell>
          <cell r="M463">
            <v>3661147957.0837498</v>
          </cell>
          <cell r="N463">
            <v>1058013006</v>
          </cell>
          <cell r="O463">
            <v>1177761448.5299997</v>
          </cell>
          <cell r="P463">
            <v>550647091.65400004</v>
          </cell>
          <cell r="Q463">
            <v>0</v>
          </cell>
          <cell r="R463">
            <v>12324022246.312996</v>
          </cell>
        </row>
        <row r="464">
          <cell r="B464" t="str">
            <v>H7</v>
          </cell>
          <cell r="C464">
            <v>0</v>
          </cell>
          <cell r="D464" t="str">
            <v>-</v>
          </cell>
          <cell r="E464" t="str">
            <v>HUTANG PT. GARUDA FOOD PUTRA PUTRI JAYA CIMAHI (KULIT)</v>
          </cell>
          <cell r="F464">
            <v>0</v>
          </cell>
          <cell r="G464">
            <v>0</v>
          </cell>
          <cell r="H464">
            <v>1669683477</v>
          </cell>
          <cell r="I464">
            <v>1739350705.9900002</v>
          </cell>
          <cell r="J464">
            <v>730151815.04999995</v>
          </cell>
          <cell r="K464">
            <v>2231610055.4775004</v>
          </cell>
          <cell r="L464">
            <v>-459036771</v>
          </cell>
          <cell r="M464">
            <v>322725523.08749998</v>
          </cell>
          <cell r="N464">
            <v>0</v>
          </cell>
          <cell r="O464">
            <v>0</v>
          </cell>
          <cell r="P464">
            <v>0</v>
          </cell>
          <cell r="Q464">
            <v>0</v>
          </cell>
          <cell r="R464">
            <v>6234484805.6049995</v>
          </cell>
        </row>
        <row r="465">
          <cell r="B465" t="str">
            <v>H8</v>
          </cell>
          <cell r="C465">
            <v>0</v>
          </cell>
          <cell r="D465" t="str">
            <v>-</v>
          </cell>
          <cell r="E465" t="str">
            <v>HUTANG PT. TRITEGUH MANUNGGAL SEJATI TANGERANG (JELLY)</v>
          </cell>
          <cell r="F465">
            <v>0</v>
          </cell>
          <cell r="G465">
            <v>0</v>
          </cell>
          <cell r="H465">
            <v>756397713</v>
          </cell>
          <cell r="I465">
            <v>1998039246</v>
          </cell>
          <cell r="J465">
            <v>291401712.67000014</v>
          </cell>
          <cell r="K465">
            <v>1177148897.72</v>
          </cell>
          <cell r="L465">
            <v>-8489573038</v>
          </cell>
          <cell r="M465">
            <v>1637885860.6600001</v>
          </cell>
          <cell r="N465">
            <v>1459251715.1199999</v>
          </cell>
          <cell r="O465">
            <v>0</v>
          </cell>
          <cell r="P465">
            <v>0</v>
          </cell>
          <cell r="Q465">
            <v>93851.7</v>
          </cell>
          <cell r="R465">
            <v>-1169354041.1299999</v>
          </cell>
        </row>
        <row r="466">
          <cell r="B466" t="str">
            <v>H9</v>
          </cell>
          <cell r="C466">
            <v>0</v>
          </cell>
          <cell r="D466" t="str">
            <v>-</v>
          </cell>
          <cell r="E466" t="str">
            <v>HUTANG PT. TRITEGUH MANUNGGAL SEJATI  CIKUPA (JELLY)</v>
          </cell>
          <cell r="F466">
            <v>0</v>
          </cell>
          <cell r="G466">
            <v>0</v>
          </cell>
          <cell r="H466">
            <v>0</v>
          </cell>
          <cell r="I466">
            <v>0</v>
          </cell>
          <cell r="J466">
            <v>0</v>
          </cell>
          <cell r="K466">
            <v>2603081424.6299996</v>
          </cell>
          <cell r="L466">
            <v>0</v>
          </cell>
          <cell r="M466">
            <v>0</v>
          </cell>
          <cell r="N466">
            <v>0</v>
          </cell>
          <cell r="O466">
            <v>0</v>
          </cell>
          <cell r="P466">
            <v>0</v>
          </cell>
          <cell r="Q466">
            <v>0</v>
          </cell>
          <cell r="R466">
            <v>2603081424.6299996</v>
          </cell>
        </row>
        <row r="467">
          <cell r="B467" t="str">
            <v>H10</v>
          </cell>
          <cell r="C467">
            <v>0</v>
          </cell>
          <cell r="D467" t="str">
            <v>-</v>
          </cell>
          <cell r="E467" t="str">
            <v>HUTANG PT. TRITEGUH MANUNGGAL SEJATI SIDOARJO KLETEK (JELLY)</v>
          </cell>
          <cell r="F467">
            <v>0</v>
          </cell>
          <cell r="G467">
            <v>0</v>
          </cell>
          <cell r="H467">
            <v>0</v>
          </cell>
          <cell r="I467">
            <v>0</v>
          </cell>
          <cell r="J467">
            <v>0</v>
          </cell>
          <cell r="K467">
            <v>0</v>
          </cell>
          <cell r="L467">
            <v>11500065157</v>
          </cell>
          <cell r="M467">
            <v>80384459</v>
          </cell>
          <cell r="N467">
            <v>0</v>
          </cell>
          <cell r="O467">
            <v>1188154561.5900002</v>
          </cell>
          <cell r="P467">
            <v>969018182.45225</v>
          </cell>
          <cell r="Q467">
            <v>855057865.52600002</v>
          </cell>
          <cell r="R467">
            <v>14592680225.568249</v>
          </cell>
        </row>
        <row r="468">
          <cell r="B468" t="str">
            <v>No KD47</v>
          </cell>
          <cell r="C468">
            <v>0</v>
          </cell>
          <cell r="D468">
            <v>0</v>
          </cell>
          <cell r="E468" t="str">
            <v>HD- TUDUNG PUTRA PUTRI JAYA</v>
          </cell>
          <cell r="F468">
            <v>0</v>
          </cell>
          <cell r="G468">
            <v>0</v>
          </cell>
          <cell r="H468">
            <v>0</v>
          </cell>
          <cell r="I468">
            <v>0</v>
          </cell>
          <cell r="J468">
            <v>0</v>
          </cell>
          <cell r="K468">
            <v>0</v>
          </cell>
          <cell r="L468">
            <v>0</v>
          </cell>
          <cell r="M468">
            <v>0</v>
          </cell>
          <cell r="N468">
            <v>0</v>
          </cell>
          <cell r="O468">
            <v>0</v>
          </cell>
          <cell r="P468">
            <v>0</v>
          </cell>
          <cell r="Q468">
            <v>0</v>
          </cell>
          <cell r="R468">
            <v>0</v>
          </cell>
        </row>
        <row r="469">
          <cell r="B469" t="str">
            <v>H11</v>
          </cell>
          <cell r="C469">
            <v>0</v>
          </cell>
          <cell r="D469" t="str">
            <v>-</v>
          </cell>
          <cell r="E469" t="str">
            <v>HUTANG CV. MANDIRI (DETERJEN DIA)</v>
          </cell>
          <cell r="F469">
            <v>0</v>
          </cell>
          <cell r="G469">
            <v>0</v>
          </cell>
          <cell r="H469">
            <v>0</v>
          </cell>
          <cell r="I469">
            <v>0</v>
          </cell>
          <cell r="J469">
            <v>0</v>
          </cell>
          <cell r="K469">
            <v>0</v>
          </cell>
          <cell r="L469">
            <v>51190641</v>
          </cell>
          <cell r="M469">
            <v>0</v>
          </cell>
          <cell r="N469">
            <v>0</v>
          </cell>
          <cell r="O469">
            <v>0</v>
          </cell>
          <cell r="P469">
            <v>0</v>
          </cell>
          <cell r="Q469">
            <v>0</v>
          </cell>
          <cell r="R469">
            <v>51190641</v>
          </cell>
        </row>
        <row r="470">
          <cell r="B470" t="str">
            <v>No KD54</v>
          </cell>
          <cell r="C470">
            <v>0</v>
          </cell>
          <cell r="D470">
            <v>0</v>
          </cell>
          <cell r="E470" t="str">
            <v>HD NG- PT. AFI FARMA</v>
          </cell>
          <cell r="F470">
            <v>0</v>
          </cell>
          <cell r="G470">
            <v>0</v>
          </cell>
          <cell r="H470">
            <v>0</v>
          </cell>
          <cell r="I470">
            <v>0</v>
          </cell>
          <cell r="J470">
            <v>0</v>
          </cell>
          <cell r="K470">
            <v>0</v>
          </cell>
          <cell r="L470">
            <v>0</v>
          </cell>
          <cell r="M470">
            <v>0</v>
          </cell>
          <cell r="N470">
            <v>0</v>
          </cell>
          <cell r="O470">
            <v>0</v>
          </cell>
          <cell r="P470">
            <v>0</v>
          </cell>
          <cell r="Q470">
            <v>0</v>
          </cell>
          <cell r="R470">
            <v>0</v>
          </cell>
        </row>
        <row r="471">
          <cell r="B471" t="str">
            <v>No KD55</v>
          </cell>
          <cell r="C471">
            <v>0</v>
          </cell>
          <cell r="D471">
            <v>0</v>
          </cell>
          <cell r="E471" t="str">
            <v>HD NG- PT. AGROKRIDA FOODTAMA ORGAMINDO</v>
          </cell>
          <cell r="F471">
            <v>0</v>
          </cell>
          <cell r="G471">
            <v>0</v>
          </cell>
          <cell r="H471">
            <v>0</v>
          </cell>
          <cell r="I471">
            <v>0</v>
          </cell>
          <cell r="J471">
            <v>0</v>
          </cell>
          <cell r="K471">
            <v>0</v>
          </cell>
          <cell r="L471">
            <v>0</v>
          </cell>
          <cell r="M471">
            <v>0</v>
          </cell>
          <cell r="N471">
            <v>0</v>
          </cell>
          <cell r="O471">
            <v>0</v>
          </cell>
          <cell r="P471">
            <v>0</v>
          </cell>
          <cell r="Q471">
            <v>0</v>
          </cell>
          <cell r="R471">
            <v>0</v>
          </cell>
        </row>
        <row r="472">
          <cell r="B472" t="str">
            <v>H12</v>
          </cell>
          <cell r="C472">
            <v>0</v>
          </cell>
          <cell r="D472" t="str">
            <v>-</v>
          </cell>
          <cell r="E472" t="str">
            <v>HUTANG PT. URC INDONESIA</v>
          </cell>
          <cell r="F472">
            <v>0</v>
          </cell>
          <cell r="G472">
            <v>0</v>
          </cell>
          <cell r="H472">
            <v>0</v>
          </cell>
          <cell r="I472">
            <v>0</v>
          </cell>
          <cell r="J472">
            <v>0</v>
          </cell>
          <cell r="K472">
            <v>0</v>
          </cell>
          <cell r="L472">
            <v>3609347137</v>
          </cell>
          <cell r="M472">
            <v>0</v>
          </cell>
          <cell r="N472">
            <v>0</v>
          </cell>
          <cell r="O472">
            <v>25104953.069999933</v>
          </cell>
          <cell r="P472">
            <v>0</v>
          </cell>
          <cell r="Q472">
            <v>0</v>
          </cell>
          <cell r="R472">
            <v>3634452090.0699997</v>
          </cell>
        </row>
        <row r="473">
          <cell r="B473" t="str">
            <v>H13</v>
          </cell>
          <cell r="C473">
            <v>0</v>
          </cell>
          <cell r="D473" t="str">
            <v>-</v>
          </cell>
          <cell r="E473" t="str">
            <v>HUTANG PT. ADIMULIA SARIMAS INDUSTRI</v>
          </cell>
          <cell r="F473">
            <v>0</v>
          </cell>
          <cell r="G473">
            <v>0</v>
          </cell>
          <cell r="H473">
            <v>0</v>
          </cell>
          <cell r="I473">
            <v>0</v>
          </cell>
          <cell r="J473">
            <v>0</v>
          </cell>
          <cell r="K473">
            <v>0</v>
          </cell>
          <cell r="L473">
            <v>-45525</v>
          </cell>
          <cell r="M473">
            <v>0</v>
          </cell>
          <cell r="N473">
            <v>0</v>
          </cell>
          <cell r="O473">
            <v>0</v>
          </cell>
          <cell r="P473">
            <v>0</v>
          </cell>
          <cell r="Q473">
            <v>0</v>
          </cell>
          <cell r="R473">
            <v>-45525</v>
          </cell>
        </row>
        <row r="474">
          <cell r="B474" t="str">
            <v>H14</v>
          </cell>
          <cell r="C474">
            <v>0</v>
          </cell>
          <cell r="D474" t="str">
            <v>-</v>
          </cell>
          <cell r="E474" t="str">
            <v>HUTANG PT. AGRO FOOD INDUSTRY ORGANICS</v>
          </cell>
          <cell r="F474">
            <v>0</v>
          </cell>
          <cell r="G474">
            <v>0</v>
          </cell>
          <cell r="H474">
            <v>0</v>
          </cell>
          <cell r="I474">
            <v>0</v>
          </cell>
          <cell r="J474">
            <v>0</v>
          </cell>
          <cell r="K474">
            <v>0</v>
          </cell>
          <cell r="L474">
            <v>11087100</v>
          </cell>
          <cell r="M474">
            <v>0</v>
          </cell>
          <cell r="N474">
            <v>0</v>
          </cell>
          <cell r="O474">
            <v>3098544</v>
          </cell>
          <cell r="P474">
            <v>0</v>
          </cell>
          <cell r="Q474">
            <v>0</v>
          </cell>
          <cell r="R474">
            <v>14185644</v>
          </cell>
        </row>
        <row r="475">
          <cell r="B475" t="str">
            <v>H15</v>
          </cell>
          <cell r="C475">
            <v>0</v>
          </cell>
          <cell r="D475" t="str">
            <v>-</v>
          </cell>
          <cell r="E475" t="str">
            <v>HUTANG PT. ANEKA RASA CIPTA FOOD</v>
          </cell>
          <cell r="F475">
            <v>0</v>
          </cell>
          <cell r="G475">
            <v>0</v>
          </cell>
          <cell r="H475">
            <v>0</v>
          </cell>
          <cell r="I475">
            <v>0</v>
          </cell>
          <cell r="J475">
            <v>0</v>
          </cell>
          <cell r="K475">
            <v>0</v>
          </cell>
          <cell r="L475">
            <v>0</v>
          </cell>
          <cell r="M475">
            <v>0</v>
          </cell>
          <cell r="N475">
            <v>0</v>
          </cell>
          <cell r="O475">
            <v>0</v>
          </cell>
          <cell r="P475">
            <v>0</v>
          </cell>
          <cell r="Q475">
            <v>0</v>
          </cell>
          <cell r="R475">
            <v>0</v>
          </cell>
        </row>
        <row r="476">
          <cell r="B476" t="str">
            <v>H16</v>
          </cell>
          <cell r="C476">
            <v>0</v>
          </cell>
          <cell r="D476" t="str">
            <v>-</v>
          </cell>
          <cell r="E476" t="str">
            <v>HUTANG PT. COMMANDO BEAR INDONESIA</v>
          </cell>
          <cell r="F476">
            <v>0</v>
          </cell>
          <cell r="G476">
            <v>0</v>
          </cell>
          <cell r="H476">
            <v>0</v>
          </cell>
          <cell r="I476">
            <v>0</v>
          </cell>
          <cell r="J476">
            <v>0</v>
          </cell>
          <cell r="K476">
            <v>0</v>
          </cell>
          <cell r="L476">
            <v>0</v>
          </cell>
          <cell r="M476">
            <v>0</v>
          </cell>
          <cell r="N476">
            <v>0</v>
          </cell>
          <cell r="O476">
            <v>0</v>
          </cell>
          <cell r="P476">
            <v>0</v>
          </cell>
          <cell r="Q476">
            <v>0</v>
          </cell>
          <cell r="R476">
            <v>0</v>
          </cell>
        </row>
        <row r="477">
          <cell r="B477" t="str">
            <v>H17</v>
          </cell>
          <cell r="C477">
            <v>0</v>
          </cell>
          <cell r="D477" t="str">
            <v>-</v>
          </cell>
          <cell r="E477" t="str">
            <v>HUTANG PT. DAYA MUDA AGUNG (BETADINE, VITEA)</v>
          </cell>
          <cell r="F477">
            <v>0</v>
          </cell>
          <cell r="G477">
            <v>0</v>
          </cell>
          <cell r="H477">
            <v>0</v>
          </cell>
          <cell r="I477">
            <v>0</v>
          </cell>
          <cell r="J477">
            <v>0</v>
          </cell>
          <cell r="K477">
            <v>0</v>
          </cell>
          <cell r="L477">
            <v>-109426671</v>
          </cell>
          <cell r="M477">
            <v>0</v>
          </cell>
          <cell r="N477">
            <v>0</v>
          </cell>
          <cell r="O477">
            <v>0</v>
          </cell>
          <cell r="P477">
            <v>0</v>
          </cell>
          <cell r="Q477">
            <v>0</v>
          </cell>
          <cell r="R477">
            <v>-109426671</v>
          </cell>
        </row>
        <row r="478">
          <cell r="B478" t="str">
            <v>H18</v>
          </cell>
          <cell r="C478">
            <v>0</v>
          </cell>
          <cell r="D478" t="str">
            <v>-</v>
          </cell>
          <cell r="E478" t="str">
            <v>HUTANG PT. EKSPAND BERLIAN MULIA</v>
          </cell>
          <cell r="F478">
            <v>0</v>
          </cell>
          <cell r="G478">
            <v>0</v>
          </cell>
          <cell r="H478">
            <v>0</v>
          </cell>
          <cell r="I478">
            <v>0</v>
          </cell>
          <cell r="J478">
            <v>0</v>
          </cell>
          <cell r="K478">
            <v>0</v>
          </cell>
          <cell r="L478">
            <v>0</v>
          </cell>
          <cell r="M478">
            <v>0</v>
          </cell>
          <cell r="N478">
            <v>0</v>
          </cell>
          <cell r="O478">
            <v>2588645</v>
          </cell>
          <cell r="P478">
            <v>0</v>
          </cell>
          <cell r="Q478">
            <v>0</v>
          </cell>
          <cell r="R478">
            <v>2588645</v>
          </cell>
        </row>
        <row r="479">
          <cell r="B479" t="str">
            <v>H19</v>
          </cell>
          <cell r="C479">
            <v>0</v>
          </cell>
          <cell r="D479" t="str">
            <v>-</v>
          </cell>
          <cell r="E479" t="str">
            <v>HUTANG PT. ENERGIZER INDONESIA (BATTERY,ENERGIZER,EVEREDAY)</v>
          </cell>
          <cell r="F479">
            <v>0</v>
          </cell>
          <cell r="G479">
            <v>0</v>
          </cell>
          <cell r="H479">
            <v>0</v>
          </cell>
          <cell r="I479">
            <v>0</v>
          </cell>
          <cell r="J479">
            <v>0</v>
          </cell>
          <cell r="K479">
            <v>0</v>
          </cell>
          <cell r="L479">
            <v>0</v>
          </cell>
          <cell r="M479">
            <v>0</v>
          </cell>
          <cell r="N479">
            <v>0</v>
          </cell>
          <cell r="O479">
            <v>0</v>
          </cell>
          <cell r="P479">
            <v>0</v>
          </cell>
          <cell r="Q479">
            <v>0</v>
          </cell>
          <cell r="R479">
            <v>0</v>
          </cell>
        </row>
        <row r="480">
          <cell r="B480" t="str">
            <v>H20</v>
          </cell>
          <cell r="C480">
            <v>0</v>
          </cell>
          <cell r="D480" t="str">
            <v>-</v>
          </cell>
          <cell r="E480" t="str">
            <v>HUTANG PT. GOLDEN OASE TIRTA ABADI (ZHUKA, AQUA RASA)</v>
          </cell>
          <cell r="F480">
            <v>0</v>
          </cell>
          <cell r="G480">
            <v>0</v>
          </cell>
          <cell r="H480">
            <v>0</v>
          </cell>
          <cell r="I480">
            <v>0</v>
          </cell>
          <cell r="J480">
            <v>40457043.5</v>
          </cell>
          <cell r="K480">
            <v>505740991.5</v>
          </cell>
          <cell r="L480">
            <v>296950</v>
          </cell>
          <cell r="M480">
            <v>17339978.399999999</v>
          </cell>
          <cell r="N480">
            <v>0</v>
          </cell>
          <cell r="O480">
            <v>76817479</v>
          </cell>
          <cell r="P480">
            <v>0</v>
          </cell>
          <cell r="Q480">
            <v>0</v>
          </cell>
          <cell r="R480">
            <v>640652442.39999998</v>
          </cell>
        </row>
        <row r="481">
          <cell r="B481" t="str">
            <v>H21</v>
          </cell>
          <cell r="C481">
            <v>0</v>
          </cell>
          <cell r="D481" t="str">
            <v>-</v>
          </cell>
          <cell r="E481" t="str">
            <v>HUTANG PT. GONDOWANGI TRADISIONAL KOSMETIKA</v>
          </cell>
          <cell r="F481">
            <v>0</v>
          </cell>
          <cell r="G481">
            <v>0</v>
          </cell>
          <cell r="H481">
            <v>0</v>
          </cell>
          <cell r="I481">
            <v>0</v>
          </cell>
          <cell r="J481">
            <v>0</v>
          </cell>
          <cell r="K481">
            <v>0</v>
          </cell>
          <cell r="L481">
            <v>0</v>
          </cell>
          <cell r="M481">
            <v>0</v>
          </cell>
          <cell r="N481">
            <v>0</v>
          </cell>
          <cell r="O481">
            <v>0</v>
          </cell>
          <cell r="P481">
            <v>0</v>
          </cell>
          <cell r="Q481">
            <v>0</v>
          </cell>
          <cell r="R481">
            <v>0</v>
          </cell>
        </row>
        <row r="482">
          <cell r="B482" t="str">
            <v>H22</v>
          </cell>
          <cell r="C482">
            <v>0</v>
          </cell>
          <cell r="D482" t="str">
            <v>-</v>
          </cell>
          <cell r="E482" t="str">
            <v>HUTANG PT. I TSUN FOOD INDONESIA (DIAMIKU)</v>
          </cell>
          <cell r="F482">
            <v>0</v>
          </cell>
          <cell r="G482">
            <v>0</v>
          </cell>
          <cell r="H482">
            <v>0</v>
          </cell>
          <cell r="I482">
            <v>0</v>
          </cell>
          <cell r="J482">
            <v>0</v>
          </cell>
          <cell r="K482">
            <v>0</v>
          </cell>
          <cell r="L482">
            <v>0</v>
          </cell>
          <cell r="M482">
            <v>0</v>
          </cell>
          <cell r="N482">
            <v>0</v>
          </cell>
          <cell r="O482">
            <v>47707199</v>
          </cell>
          <cell r="P482">
            <v>0</v>
          </cell>
          <cell r="Q482">
            <v>0</v>
          </cell>
          <cell r="R482">
            <v>47707199</v>
          </cell>
        </row>
        <row r="483">
          <cell r="B483" t="str">
            <v>H23</v>
          </cell>
          <cell r="C483">
            <v>0</v>
          </cell>
          <cell r="D483" t="str">
            <v>-</v>
          </cell>
          <cell r="E483" t="str">
            <v>HUTANG PT. INCASI RAYA (MINYAK G. SARI MURNI)</v>
          </cell>
          <cell r="F483">
            <v>0</v>
          </cell>
          <cell r="G483">
            <v>0</v>
          </cell>
          <cell r="H483">
            <v>1055978</v>
          </cell>
          <cell r="I483">
            <v>260099180</v>
          </cell>
          <cell r="J483">
            <v>399868347</v>
          </cell>
          <cell r="K483">
            <v>945857374</v>
          </cell>
          <cell r="L483">
            <v>234854818</v>
          </cell>
          <cell r="M483">
            <v>1031156324.0000002</v>
          </cell>
          <cell r="N483">
            <v>2331619614.5999999</v>
          </cell>
          <cell r="O483">
            <v>1146031415.2400002</v>
          </cell>
          <cell r="P483">
            <v>942083979.88</v>
          </cell>
          <cell r="Q483">
            <v>0</v>
          </cell>
          <cell r="R483">
            <v>7292627030.7200003</v>
          </cell>
        </row>
        <row r="484">
          <cell r="B484" t="str">
            <v>H24</v>
          </cell>
          <cell r="C484">
            <v>0</v>
          </cell>
          <cell r="D484" t="str">
            <v>-</v>
          </cell>
          <cell r="E484" t="str">
            <v>HUTANG PT. INDOBISKUIT MANDIRI MAKMUR (DUETO,TRENZ.COPENHAGEN,FAMILIA)</v>
          </cell>
          <cell r="F484">
            <v>0</v>
          </cell>
          <cell r="G484">
            <v>0</v>
          </cell>
          <cell r="H484">
            <v>1130984308</v>
          </cell>
          <cell r="I484">
            <v>346255583</v>
          </cell>
          <cell r="J484">
            <v>305064248</v>
          </cell>
          <cell r="K484">
            <v>419143876.60000002</v>
          </cell>
          <cell r="L484">
            <v>2225097769</v>
          </cell>
          <cell r="M484">
            <v>316807524.19999999</v>
          </cell>
          <cell r="N484">
            <v>500591547.60000002</v>
          </cell>
          <cell r="O484">
            <v>376471238.20000005</v>
          </cell>
          <cell r="P484">
            <v>216449338.49999997</v>
          </cell>
          <cell r="Q484">
            <v>8906694.4000000004</v>
          </cell>
          <cell r="R484">
            <v>5845772127.5</v>
          </cell>
        </row>
        <row r="485">
          <cell r="B485" t="str">
            <v>H25</v>
          </cell>
          <cell r="C485">
            <v>0</v>
          </cell>
          <cell r="D485" t="str">
            <v>-</v>
          </cell>
          <cell r="E485" t="str">
            <v>HUTANG PT. JAKARANATAMA (GAGA)</v>
          </cell>
          <cell r="F485">
            <v>0</v>
          </cell>
          <cell r="G485">
            <v>0</v>
          </cell>
          <cell r="H485">
            <v>0</v>
          </cell>
          <cell r="I485">
            <v>0</v>
          </cell>
          <cell r="J485">
            <v>0</v>
          </cell>
          <cell r="K485">
            <v>0</v>
          </cell>
          <cell r="L485">
            <v>0</v>
          </cell>
          <cell r="M485">
            <v>0</v>
          </cell>
          <cell r="N485">
            <v>0</v>
          </cell>
          <cell r="O485">
            <v>0</v>
          </cell>
          <cell r="P485">
            <v>0</v>
          </cell>
          <cell r="Q485">
            <v>0</v>
          </cell>
          <cell r="R485">
            <v>0</v>
          </cell>
        </row>
        <row r="486">
          <cell r="B486" t="str">
            <v>H26</v>
          </cell>
          <cell r="C486">
            <v>0</v>
          </cell>
          <cell r="D486" t="str">
            <v>-</v>
          </cell>
          <cell r="E486" t="str">
            <v>HUTANG PT. JICO AGUNG (MSG INDORASA)</v>
          </cell>
          <cell r="F486">
            <v>0</v>
          </cell>
          <cell r="G486">
            <v>0</v>
          </cell>
          <cell r="H486">
            <v>0</v>
          </cell>
          <cell r="I486">
            <v>0</v>
          </cell>
          <cell r="J486">
            <v>0</v>
          </cell>
          <cell r="K486">
            <v>0</v>
          </cell>
          <cell r="L486">
            <v>0</v>
          </cell>
          <cell r="M486">
            <v>0</v>
          </cell>
          <cell r="N486">
            <v>0</v>
          </cell>
          <cell r="O486">
            <v>0</v>
          </cell>
          <cell r="P486">
            <v>0</v>
          </cell>
          <cell r="Q486">
            <v>0</v>
          </cell>
          <cell r="R486">
            <v>0</v>
          </cell>
        </row>
        <row r="487">
          <cell r="B487" t="str">
            <v>H27</v>
          </cell>
          <cell r="C487">
            <v>0</v>
          </cell>
          <cell r="D487" t="str">
            <v>-</v>
          </cell>
          <cell r="E487" t="str">
            <v>HUTANG PT. JOHNSON &amp; JOHNSON IND. (J&amp;J BABY CARE,CAREFREE,CLEAN &amp; CLEAR)</v>
          </cell>
          <cell r="F487">
            <v>0</v>
          </cell>
          <cell r="G487">
            <v>0</v>
          </cell>
          <cell r="H487">
            <v>0</v>
          </cell>
          <cell r="I487">
            <v>0</v>
          </cell>
          <cell r="J487">
            <v>0</v>
          </cell>
          <cell r="K487">
            <v>0</v>
          </cell>
          <cell r="L487">
            <v>-662261196</v>
          </cell>
          <cell r="M487">
            <v>0</v>
          </cell>
          <cell r="N487">
            <v>0</v>
          </cell>
          <cell r="O487">
            <v>0</v>
          </cell>
          <cell r="P487">
            <v>0</v>
          </cell>
          <cell r="Q487">
            <v>0</v>
          </cell>
          <cell r="R487">
            <v>-662261196</v>
          </cell>
        </row>
        <row r="488">
          <cell r="B488" t="str">
            <v>H28</v>
          </cell>
          <cell r="C488">
            <v>0</v>
          </cell>
          <cell r="D488" t="str">
            <v>-</v>
          </cell>
          <cell r="E488" t="str">
            <v xml:space="preserve">HUTANG PT. KERBAU SOLO </v>
          </cell>
          <cell r="F488">
            <v>0</v>
          </cell>
          <cell r="G488">
            <v>0</v>
          </cell>
          <cell r="H488">
            <v>0</v>
          </cell>
          <cell r="I488">
            <v>0</v>
          </cell>
          <cell r="J488">
            <v>0</v>
          </cell>
          <cell r="K488">
            <v>0</v>
          </cell>
          <cell r="L488">
            <v>0</v>
          </cell>
          <cell r="M488">
            <v>0</v>
          </cell>
          <cell r="N488">
            <v>0</v>
          </cell>
          <cell r="O488">
            <v>0</v>
          </cell>
          <cell r="P488">
            <v>0</v>
          </cell>
          <cell r="Q488">
            <v>0</v>
          </cell>
          <cell r="R488">
            <v>0</v>
          </cell>
        </row>
        <row r="489">
          <cell r="B489" t="str">
            <v>H29</v>
          </cell>
          <cell r="C489">
            <v>0</v>
          </cell>
          <cell r="D489" t="str">
            <v>-</v>
          </cell>
          <cell r="E489" t="str">
            <v>HUTANG PT. KUSUMA INTI TOBACO</v>
          </cell>
          <cell r="F489">
            <v>0</v>
          </cell>
          <cell r="G489">
            <v>0</v>
          </cell>
          <cell r="H489">
            <v>0</v>
          </cell>
          <cell r="I489">
            <v>0</v>
          </cell>
          <cell r="J489">
            <v>0</v>
          </cell>
          <cell r="K489">
            <v>0</v>
          </cell>
          <cell r="L489">
            <v>0</v>
          </cell>
          <cell r="M489">
            <v>0</v>
          </cell>
          <cell r="N489">
            <v>0</v>
          </cell>
          <cell r="O489">
            <v>0</v>
          </cell>
          <cell r="P489">
            <v>0</v>
          </cell>
          <cell r="Q489">
            <v>0</v>
          </cell>
          <cell r="R489">
            <v>0</v>
          </cell>
        </row>
        <row r="490">
          <cell r="B490" t="str">
            <v>H30</v>
          </cell>
          <cell r="C490">
            <v>0</v>
          </cell>
          <cell r="D490" t="str">
            <v>-</v>
          </cell>
          <cell r="E490" t="str">
            <v>HUTANG PT. MULYO RAHARJO</v>
          </cell>
          <cell r="F490">
            <v>0</v>
          </cell>
          <cell r="G490">
            <v>0</v>
          </cell>
          <cell r="H490">
            <v>0</v>
          </cell>
          <cell r="I490">
            <v>0</v>
          </cell>
          <cell r="J490">
            <v>0</v>
          </cell>
          <cell r="K490">
            <v>0</v>
          </cell>
          <cell r="L490">
            <v>0</v>
          </cell>
          <cell r="M490">
            <v>0</v>
          </cell>
          <cell r="N490">
            <v>0</v>
          </cell>
          <cell r="O490">
            <v>0</v>
          </cell>
          <cell r="P490">
            <v>0</v>
          </cell>
          <cell r="Q490">
            <v>0</v>
          </cell>
          <cell r="R490">
            <v>0</v>
          </cell>
        </row>
        <row r="491">
          <cell r="B491" t="str">
            <v>H31</v>
          </cell>
          <cell r="C491">
            <v>0</v>
          </cell>
          <cell r="D491" t="str">
            <v>-</v>
          </cell>
          <cell r="E491" t="str">
            <v>HUTANG PT. NESTLE INDONESIA (MILKMAID)</v>
          </cell>
          <cell r="F491">
            <v>0</v>
          </cell>
          <cell r="G491">
            <v>0</v>
          </cell>
          <cell r="H491">
            <v>0</v>
          </cell>
          <cell r="I491">
            <v>0</v>
          </cell>
          <cell r="J491">
            <v>0</v>
          </cell>
          <cell r="K491">
            <v>0</v>
          </cell>
          <cell r="L491">
            <v>0</v>
          </cell>
          <cell r="M491">
            <v>0</v>
          </cell>
          <cell r="N491">
            <v>0</v>
          </cell>
          <cell r="O491">
            <v>0</v>
          </cell>
          <cell r="P491">
            <v>0</v>
          </cell>
          <cell r="Q491">
            <v>0</v>
          </cell>
          <cell r="R491">
            <v>0</v>
          </cell>
        </row>
        <row r="492">
          <cell r="B492" t="str">
            <v>No KD49</v>
          </cell>
          <cell r="C492">
            <v>0</v>
          </cell>
          <cell r="D492">
            <v>0</v>
          </cell>
          <cell r="E492" t="str">
            <v>HD NG- PT. NINE (NUTRI INTERGLOBALEXPRORINDO)</v>
          </cell>
          <cell r="F492">
            <v>0</v>
          </cell>
          <cell r="G492">
            <v>0</v>
          </cell>
          <cell r="H492">
            <v>0</v>
          </cell>
          <cell r="I492">
            <v>0</v>
          </cell>
          <cell r="J492">
            <v>0</v>
          </cell>
          <cell r="K492">
            <v>0</v>
          </cell>
          <cell r="L492">
            <v>0</v>
          </cell>
          <cell r="M492">
            <v>0</v>
          </cell>
          <cell r="N492">
            <v>0</v>
          </cell>
          <cell r="O492">
            <v>0</v>
          </cell>
          <cell r="P492">
            <v>0</v>
          </cell>
          <cell r="Q492">
            <v>0</v>
          </cell>
          <cell r="R492">
            <v>0</v>
          </cell>
        </row>
        <row r="493">
          <cell r="B493" t="str">
            <v>H32</v>
          </cell>
          <cell r="C493">
            <v>0</v>
          </cell>
          <cell r="D493" t="str">
            <v>-</v>
          </cell>
          <cell r="E493" t="str">
            <v>HUTANG PT. NUTRIFOOD INDONESIA (HORE)</v>
          </cell>
          <cell r="F493">
            <v>0</v>
          </cell>
          <cell r="G493">
            <v>0</v>
          </cell>
          <cell r="H493">
            <v>0</v>
          </cell>
          <cell r="I493">
            <v>0</v>
          </cell>
          <cell r="J493">
            <v>76938762.409999996</v>
          </cell>
          <cell r="K493">
            <v>921429236.23280001</v>
          </cell>
          <cell r="L493">
            <v>-267424785</v>
          </cell>
          <cell r="M493">
            <v>932513679.4000001</v>
          </cell>
          <cell r="N493">
            <v>443412599.60000002</v>
          </cell>
          <cell r="O493">
            <v>4321838336.6100006</v>
          </cell>
          <cell r="P493">
            <v>1911510459.6230397</v>
          </cell>
          <cell r="Q493">
            <v>93472138.670000002</v>
          </cell>
          <cell r="R493">
            <v>8433690427.5458393</v>
          </cell>
        </row>
        <row r="494">
          <cell r="B494" t="str">
            <v>H33</v>
          </cell>
          <cell r="C494">
            <v>0</v>
          </cell>
          <cell r="D494" t="str">
            <v>-</v>
          </cell>
          <cell r="E494" t="str">
            <v>HUTANG PT. PRESTASI FOOD INDUSTRY</v>
          </cell>
          <cell r="F494">
            <v>0</v>
          </cell>
          <cell r="G494">
            <v>0</v>
          </cell>
          <cell r="H494">
            <v>0</v>
          </cell>
          <cell r="I494">
            <v>0</v>
          </cell>
          <cell r="J494">
            <v>0</v>
          </cell>
          <cell r="K494">
            <v>0</v>
          </cell>
          <cell r="L494">
            <v>39600000</v>
          </cell>
          <cell r="M494">
            <v>0</v>
          </cell>
          <cell r="N494">
            <v>0</v>
          </cell>
          <cell r="O494">
            <v>0</v>
          </cell>
          <cell r="P494">
            <v>0</v>
          </cell>
          <cell r="Q494">
            <v>0</v>
          </cell>
          <cell r="R494">
            <v>39600000</v>
          </cell>
        </row>
        <row r="495">
          <cell r="B495" t="str">
            <v>H34</v>
          </cell>
          <cell r="C495">
            <v>0</v>
          </cell>
          <cell r="D495" t="str">
            <v>-</v>
          </cell>
          <cell r="E495" t="str">
            <v>HUTANG PT. SARI HUSADA (SGM BISKUIT)</v>
          </cell>
          <cell r="F495">
            <v>0</v>
          </cell>
          <cell r="G495">
            <v>0</v>
          </cell>
          <cell r="H495">
            <v>396914503</v>
          </cell>
          <cell r="I495">
            <v>0</v>
          </cell>
          <cell r="J495">
            <v>0</v>
          </cell>
          <cell r="K495">
            <v>63972828.891249999</v>
          </cell>
          <cell r="L495">
            <v>-29682787</v>
          </cell>
          <cell r="M495">
            <v>50125307.415000007</v>
          </cell>
          <cell r="N495">
            <v>56655457.5</v>
          </cell>
          <cell r="O495">
            <v>57152885.609999999</v>
          </cell>
          <cell r="P495">
            <v>24128825.549000002</v>
          </cell>
          <cell r="Q495">
            <v>6644569.5099999998</v>
          </cell>
          <cell r="R495">
            <v>625911590.47525012</v>
          </cell>
        </row>
        <row r="496">
          <cell r="B496" t="str">
            <v>H35</v>
          </cell>
          <cell r="C496">
            <v>0</v>
          </cell>
          <cell r="D496" t="str">
            <v>-</v>
          </cell>
          <cell r="E496" t="str">
            <v>HUTANG PT. SENTOSA KARYA GEMILANG/SINDE (ENA'O,LASEGAR)</v>
          </cell>
          <cell r="F496">
            <v>0</v>
          </cell>
          <cell r="G496">
            <v>0</v>
          </cell>
          <cell r="H496">
            <v>0</v>
          </cell>
          <cell r="I496">
            <v>0</v>
          </cell>
          <cell r="J496">
            <v>0</v>
          </cell>
          <cell r="K496">
            <v>0</v>
          </cell>
          <cell r="L496">
            <v>-138819531</v>
          </cell>
          <cell r="M496">
            <v>0</v>
          </cell>
          <cell r="N496">
            <v>0</v>
          </cell>
          <cell r="O496">
            <v>89399136.180000007</v>
          </cell>
          <cell r="P496">
            <v>0</v>
          </cell>
          <cell r="Q496">
            <v>0</v>
          </cell>
          <cell r="R496">
            <v>-49420394.819999993</v>
          </cell>
        </row>
        <row r="497">
          <cell r="B497" t="str">
            <v>H36</v>
          </cell>
          <cell r="C497">
            <v>0</v>
          </cell>
          <cell r="D497" t="str">
            <v>-</v>
          </cell>
          <cell r="E497" t="str">
            <v>HUTANG PT. SPARINDO MUSTIKA (NOSY,PLACENTA,RDL)</v>
          </cell>
          <cell r="F497">
            <v>0</v>
          </cell>
          <cell r="G497">
            <v>0</v>
          </cell>
          <cell r="H497">
            <v>0</v>
          </cell>
          <cell r="I497">
            <v>0</v>
          </cell>
          <cell r="J497">
            <v>1696341</v>
          </cell>
          <cell r="K497">
            <v>65423804.88000001</v>
          </cell>
          <cell r="L497">
            <v>112015717</v>
          </cell>
          <cell r="M497">
            <v>16283711</v>
          </cell>
          <cell r="N497">
            <v>0</v>
          </cell>
          <cell r="O497">
            <v>0</v>
          </cell>
          <cell r="P497">
            <v>0</v>
          </cell>
          <cell r="Q497">
            <v>0</v>
          </cell>
          <cell r="R497">
            <v>195419573.88</v>
          </cell>
        </row>
        <row r="498">
          <cell r="B498" t="str">
            <v>H37</v>
          </cell>
          <cell r="C498">
            <v>0</v>
          </cell>
          <cell r="D498" t="str">
            <v>-</v>
          </cell>
          <cell r="E498" t="str">
            <v>HUTANG PT. TANG MAS (FRUTANG)</v>
          </cell>
          <cell r="F498">
            <v>0</v>
          </cell>
          <cell r="G498">
            <v>0</v>
          </cell>
          <cell r="H498">
            <v>0</v>
          </cell>
          <cell r="I498">
            <v>0</v>
          </cell>
          <cell r="J498">
            <v>0</v>
          </cell>
          <cell r="K498">
            <v>0</v>
          </cell>
          <cell r="L498">
            <v>0</v>
          </cell>
          <cell r="M498">
            <v>0</v>
          </cell>
          <cell r="N498">
            <v>0</v>
          </cell>
          <cell r="O498">
            <v>0</v>
          </cell>
          <cell r="P498">
            <v>0</v>
          </cell>
          <cell r="Q498">
            <v>0</v>
          </cell>
          <cell r="R498">
            <v>0</v>
          </cell>
        </row>
        <row r="499">
          <cell r="B499" t="str">
            <v>H38</v>
          </cell>
          <cell r="C499">
            <v>0</v>
          </cell>
          <cell r="D499" t="str">
            <v>-</v>
          </cell>
          <cell r="E499" t="str">
            <v>HUTANG PT. TIGA PILAR SEJAHTERA (BIHUNKU)</v>
          </cell>
          <cell r="F499">
            <v>0</v>
          </cell>
          <cell r="G499">
            <v>0</v>
          </cell>
          <cell r="H499">
            <v>0</v>
          </cell>
          <cell r="I499">
            <v>0</v>
          </cell>
          <cell r="J499">
            <v>0</v>
          </cell>
          <cell r="K499">
            <v>0</v>
          </cell>
          <cell r="L499">
            <v>564286636</v>
          </cell>
          <cell r="M499">
            <v>0</v>
          </cell>
          <cell r="N499">
            <v>0</v>
          </cell>
          <cell r="O499">
            <v>71133217.099999994</v>
          </cell>
          <cell r="P499">
            <v>0</v>
          </cell>
          <cell r="Q499">
            <v>0</v>
          </cell>
          <cell r="R499">
            <v>635419853.10000002</v>
          </cell>
        </row>
        <row r="500">
          <cell r="B500" t="str">
            <v>H39</v>
          </cell>
          <cell r="C500">
            <v>0</v>
          </cell>
          <cell r="D500" t="str">
            <v>-</v>
          </cell>
          <cell r="E500" t="str">
            <v>HUTANG PT. TROPICANA MAS PHARMACEUTICAL (OBH TROPICA)</v>
          </cell>
          <cell r="F500">
            <v>0</v>
          </cell>
          <cell r="G500">
            <v>0</v>
          </cell>
          <cell r="H500">
            <v>0</v>
          </cell>
          <cell r="I500">
            <v>9043650</v>
          </cell>
          <cell r="J500">
            <v>0</v>
          </cell>
          <cell r="K500">
            <v>0</v>
          </cell>
          <cell r="L500">
            <v>22215600</v>
          </cell>
          <cell r="M500">
            <v>0</v>
          </cell>
          <cell r="N500">
            <v>0</v>
          </cell>
          <cell r="O500">
            <v>10960944</v>
          </cell>
          <cell r="P500">
            <v>0</v>
          </cell>
          <cell r="Q500">
            <v>0</v>
          </cell>
          <cell r="R500">
            <v>42220194</v>
          </cell>
        </row>
        <row r="501">
          <cell r="B501" t="str">
            <v>H40</v>
          </cell>
          <cell r="C501">
            <v>0</v>
          </cell>
          <cell r="D501" t="str">
            <v>-</v>
          </cell>
          <cell r="E501" t="str">
            <v xml:space="preserve">HUTANG PT. TUNGGAL PUTRI MANDIRI </v>
          </cell>
          <cell r="F501">
            <v>0</v>
          </cell>
          <cell r="G501">
            <v>0</v>
          </cell>
          <cell r="H501">
            <v>0</v>
          </cell>
          <cell r="I501">
            <v>0</v>
          </cell>
          <cell r="J501">
            <v>0</v>
          </cell>
          <cell r="K501">
            <v>0</v>
          </cell>
          <cell r="L501">
            <v>0</v>
          </cell>
          <cell r="M501">
            <v>0</v>
          </cell>
          <cell r="N501">
            <v>0</v>
          </cell>
          <cell r="O501">
            <v>0</v>
          </cell>
          <cell r="P501">
            <v>0</v>
          </cell>
          <cell r="Q501">
            <v>0</v>
          </cell>
          <cell r="R501">
            <v>0</v>
          </cell>
        </row>
        <row r="502">
          <cell r="B502" t="str">
            <v>H41</v>
          </cell>
          <cell r="C502">
            <v>0</v>
          </cell>
          <cell r="D502" t="str">
            <v>-</v>
          </cell>
          <cell r="E502" t="str">
            <v>HUTANG PT. CARA SEHAT FARMA ( SPONTAN, MOGU,</v>
          </cell>
          <cell r="F502">
            <v>0</v>
          </cell>
          <cell r="G502">
            <v>0</v>
          </cell>
          <cell r="H502">
            <v>0</v>
          </cell>
          <cell r="I502">
            <v>0</v>
          </cell>
          <cell r="J502">
            <v>0</v>
          </cell>
          <cell r="K502">
            <v>0</v>
          </cell>
          <cell r="L502">
            <v>699906240</v>
          </cell>
          <cell r="M502">
            <v>0</v>
          </cell>
          <cell r="N502">
            <v>0</v>
          </cell>
          <cell r="O502">
            <v>91754009</v>
          </cell>
          <cell r="P502">
            <v>0</v>
          </cell>
          <cell r="Q502">
            <v>0</v>
          </cell>
          <cell r="R502">
            <v>791660249</v>
          </cell>
        </row>
        <row r="503">
          <cell r="B503" t="str">
            <v>H42</v>
          </cell>
          <cell r="C503">
            <v>0</v>
          </cell>
          <cell r="D503" t="str">
            <v>-</v>
          </cell>
          <cell r="E503" t="str">
            <v>HUTANG PT. ULAM TIBA HALIM (ICE MINT, MARIMAS,MILKIMAS,MARITEA)</v>
          </cell>
          <cell r="F503">
            <v>0</v>
          </cell>
          <cell r="G503">
            <v>0</v>
          </cell>
          <cell r="H503">
            <v>0</v>
          </cell>
          <cell r="I503">
            <v>0</v>
          </cell>
          <cell r="J503">
            <v>0</v>
          </cell>
          <cell r="K503">
            <v>0</v>
          </cell>
          <cell r="L503">
            <v>0</v>
          </cell>
          <cell r="M503">
            <v>0</v>
          </cell>
          <cell r="N503">
            <v>0</v>
          </cell>
          <cell r="O503">
            <v>0</v>
          </cell>
          <cell r="P503">
            <v>0</v>
          </cell>
          <cell r="Q503">
            <v>0</v>
          </cell>
          <cell r="R503">
            <v>0</v>
          </cell>
        </row>
        <row r="504">
          <cell r="B504" t="str">
            <v>H43</v>
          </cell>
          <cell r="C504">
            <v>0</v>
          </cell>
          <cell r="D504" t="str">
            <v>-</v>
          </cell>
          <cell r="E504" t="str">
            <v>HUTANG PT. WIGO DISTRIBUSI FARMASI (SIMPLEX)</v>
          </cell>
          <cell r="F504">
            <v>0</v>
          </cell>
          <cell r="G504">
            <v>0</v>
          </cell>
          <cell r="H504">
            <v>0</v>
          </cell>
          <cell r="I504">
            <v>0</v>
          </cell>
          <cell r="J504">
            <v>0</v>
          </cell>
          <cell r="K504">
            <v>0</v>
          </cell>
          <cell r="L504">
            <v>76675728</v>
          </cell>
          <cell r="M504">
            <v>0</v>
          </cell>
          <cell r="N504">
            <v>0</v>
          </cell>
          <cell r="O504">
            <v>0</v>
          </cell>
          <cell r="P504">
            <v>0</v>
          </cell>
          <cell r="Q504">
            <v>0</v>
          </cell>
          <cell r="R504">
            <v>76675728</v>
          </cell>
        </row>
        <row r="505">
          <cell r="B505" t="str">
            <v>H44</v>
          </cell>
          <cell r="C505">
            <v>0</v>
          </cell>
          <cell r="D505" t="str">
            <v>-</v>
          </cell>
          <cell r="E505" t="str">
            <v>HUTANG PT. WIRA NIAGA LANGGENG</v>
          </cell>
          <cell r="F505">
            <v>0</v>
          </cell>
          <cell r="G505">
            <v>0</v>
          </cell>
          <cell r="H505">
            <v>0</v>
          </cell>
          <cell r="I505">
            <v>0</v>
          </cell>
          <cell r="J505">
            <v>0</v>
          </cell>
          <cell r="K505">
            <v>0</v>
          </cell>
          <cell r="L505">
            <v>0</v>
          </cell>
          <cell r="M505">
            <v>0</v>
          </cell>
          <cell r="N505">
            <v>0</v>
          </cell>
          <cell r="O505">
            <v>0</v>
          </cell>
          <cell r="P505">
            <v>0</v>
          </cell>
          <cell r="Q505">
            <v>0</v>
          </cell>
          <cell r="R505">
            <v>0</v>
          </cell>
        </row>
        <row r="506">
          <cell r="B506" t="str">
            <v>H45</v>
          </cell>
          <cell r="C506">
            <v>0</v>
          </cell>
          <cell r="D506" t="str">
            <v>-</v>
          </cell>
          <cell r="E506" t="str">
            <v>HUTANG PT. WIRASNIAGA SEMESTA</v>
          </cell>
          <cell r="F506">
            <v>0</v>
          </cell>
          <cell r="G506">
            <v>0</v>
          </cell>
          <cell r="H506">
            <v>0</v>
          </cell>
          <cell r="I506">
            <v>0</v>
          </cell>
          <cell r="J506">
            <v>0</v>
          </cell>
          <cell r="K506">
            <v>0</v>
          </cell>
          <cell r="L506">
            <v>80</v>
          </cell>
          <cell r="M506">
            <v>0</v>
          </cell>
          <cell r="N506">
            <v>0</v>
          </cell>
          <cell r="O506">
            <v>0</v>
          </cell>
          <cell r="P506">
            <v>0</v>
          </cell>
          <cell r="Q506">
            <v>0</v>
          </cell>
          <cell r="R506">
            <v>80</v>
          </cell>
        </row>
        <row r="507">
          <cell r="B507" t="str">
            <v>H46</v>
          </cell>
          <cell r="C507">
            <v>0</v>
          </cell>
          <cell r="D507" t="str">
            <v>-</v>
          </cell>
          <cell r="E507" t="str">
            <v>HUTANG PT. AB FOOD &amp; BEVERAGES INDONESIA (OVALTINE)</v>
          </cell>
          <cell r="F507">
            <v>0</v>
          </cell>
          <cell r="G507">
            <v>0</v>
          </cell>
          <cell r="H507">
            <v>0</v>
          </cell>
          <cell r="I507">
            <v>0</v>
          </cell>
          <cell r="J507">
            <v>0</v>
          </cell>
          <cell r="K507">
            <v>0</v>
          </cell>
          <cell r="L507">
            <v>0</v>
          </cell>
          <cell r="M507">
            <v>0</v>
          </cell>
          <cell r="N507">
            <v>0</v>
          </cell>
          <cell r="O507">
            <v>0</v>
          </cell>
          <cell r="P507">
            <v>0</v>
          </cell>
          <cell r="Q507">
            <v>0</v>
          </cell>
          <cell r="R507">
            <v>0</v>
          </cell>
        </row>
        <row r="508">
          <cell r="B508" t="str">
            <v>H47</v>
          </cell>
          <cell r="C508">
            <v>0</v>
          </cell>
          <cell r="D508" t="str">
            <v>-</v>
          </cell>
          <cell r="E508" t="str">
            <v>HUTANG PT. HUDSON INDONESIA (MAMBO)</v>
          </cell>
          <cell r="F508">
            <v>0</v>
          </cell>
          <cell r="G508">
            <v>0</v>
          </cell>
          <cell r="H508">
            <v>0</v>
          </cell>
          <cell r="I508">
            <v>0</v>
          </cell>
          <cell r="J508">
            <v>0</v>
          </cell>
          <cell r="K508">
            <v>0</v>
          </cell>
          <cell r="L508">
            <v>1255823</v>
          </cell>
          <cell r="M508">
            <v>0</v>
          </cell>
          <cell r="N508">
            <v>0</v>
          </cell>
          <cell r="O508">
            <v>0</v>
          </cell>
          <cell r="P508">
            <v>0</v>
          </cell>
          <cell r="Q508">
            <v>0</v>
          </cell>
          <cell r="R508">
            <v>1255823</v>
          </cell>
        </row>
        <row r="509">
          <cell r="B509" t="str">
            <v>H48</v>
          </cell>
          <cell r="C509">
            <v>0</v>
          </cell>
          <cell r="D509" t="str">
            <v>-</v>
          </cell>
          <cell r="E509" t="str">
            <v>HUTANG PT. EASTERN PEARL FLOUR MILL (TEPUNG TERIGU)</v>
          </cell>
          <cell r="F509">
            <v>0</v>
          </cell>
          <cell r="G509">
            <v>0</v>
          </cell>
          <cell r="H509">
            <v>0</v>
          </cell>
          <cell r="I509">
            <v>0</v>
          </cell>
          <cell r="J509">
            <v>0</v>
          </cell>
          <cell r="K509">
            <v>0</v>
          </cell>
          <cell r="L509">
            <v>-240</v>
          </cell>
          <cell r="M509">
            <v>0</v>
          </cell>
          <cell r="N509">
            <v>0</v>
          </cell>
          <cell r="O509">
            <v>0</v>
          </cell>
          <cell r="P509">
            <v>0</v>
          </cell>
          <cell r="Q509">
            <v>0</v>
          </cell>
          <cell r="R509">
            <v>-240</v>
          </cell>
        </row>
        <row r="510">
          <cell r="B510" t="str">
            <v>H49</v>
          </cell>
          <cell r="C510">
            <v>0</v>
          </cell>
          <cell r="D510" t="str">
            <v>-</v>
          </cell>
          <cell r="E510" t="str">
            <v>HUTANG PT. ANUGERAH PRAHMINDO LESTARI (OBH COMBI)</v>
          </cell>
          <cell r="F510">
            <v>0</v>
          </cell>
          <cell r="G510">
            <v>0</v>
          </cell>
          <cell r="H510">
            <v>0</v>
          </cell>
          <cell r="I510">
            <v>0</v>
          </cell>
          <cell r="J510">
            <v>54935280</v>
          </cell>
          <cell r="K510">
            <v>0</v>
          </cell>
          <cell r="L510">
            <v>3423629</v>
          </cell>
          <cell r="M510">
            <v>33259961</v>
          </cell>
          <cell r="N510">
            <v>35061146.5</v>
          </cell>
          <cell r="O510">
            <v>0</v>
          </cell>
          <cell r="P510">
            <v>24064149.100000001</v>
          </cell>
          <cell r="Q510">
            <v>7774668</v>
          </cell>
          <cell r="R510">
            <v>158518833.59999999</v>
          </cell>
        </row>
        <row r="511">
          <cell r="B511" t="str">
            <v>H50</v>
          </cell>
          <cell r="C511">
            <v>0</v>
          </cell>
          <cell r="D511" t="str">
            <v>-</v>
          </cell>
          <cell r="E511" t="str">
            <v>HUTANG PT. CORNINDO BOGA JAYA</v>
          </cell>
          <cell r="F511">
            <v>0</v>
          </cell>
          <cell r="G511">
            <v>0</v>
          </cell>
          <cell r="H511">
            <v>499442899</v>
          </cell>
          <cell r="I511">
            <v>30266445</v>
          </cell>
          <cell r="J511">
            <v>33992970</v>
          </cell>
          <cell r="K511">
            <v>162226020</v>
          </cell>
          <cell r="L511">
            <v>94727920</v>
          </cell>
          <cell r="M511">
            <v>63708315</v>
          </cell>
          <cell r="N511">
            <v>46842035</v>
          </cell>
          <cell r="O511">
            <v>12614200</v>
          </cell>
          <cell r="P511">
            <v>49964475</v>
          </cell>
          <cell r="Q511">
            <v>2970000</v>
          </cell>
          <cell r="R511">
            <v>996755279</v>
          </cell>
        </row>
        <row r="512">
          <cell r="B512" t="str">
            <v>H51</v>
          </cell>
          <cell r="C512">
            <v>0</v>
          </cell>
          <cell r="D512" t="str">
            <v>-</v>
          </cell>
          <cell r="E512" t="str">
            <v>HUTANG PT. DAIRYLAND ( PRESTINE)</v>
          </cell>
          <cell r="F512">
            <v>0</v>
          </cell>
          <cell r="G512">
            <v>0</v>
          </cell>
          <cell r="H512">
            <v>605971422</v>
          </cell>
          <cell r="I512">
            <v>0</v>
          </cell>
          <cell r="J512">
            <v>0</v>
          </cell>
          <cell r="K512">
            <v>0</v>
          </cell>
          <cell r="L512">
            <v>17018931</v>
          </cell>
          <cell r="M512">
            <v>54513920.460000001</v>
          </cell>
          <cell r="N512">
            <v>92758632</v>
          </cell>
          <cell r="O512">
            <v>117204936.12</v>
          </cell>
          <cell r="P512">
            <v>105329703.56799999</v>
          </cell>
          <cell r="Q512">
            <v>12994809</v>
          </cell>
          <cell r="R512">
            <v>1005792354.148</v>
          </cell>
        </row>
        <row r="513">
          <cell r="B513" t="str">
            <v>H52</v>
          </cell>
          <cell r="C513">
            <v>0</v>
          </cell>
          <cell r="D513" t="str">
            <v>-</v>
          </cell>
          <cell r="E513" t="str">
            <v>HUTANG PT. COCOMAS</v>
          </cell>
          <cell r="F513">
            <v>0</v>
          </cell>
          <cell r="G513">
            <v>0</v>
          </cell>
          <cell r="H513">
            <v>150437100</v>
          </cell>
          <cell r="I513">
            <v>119601125</v>
          </cell>
          <cell r="J513">
            <v>87365149.199999988</v>
          </cell>
          <cell r="K513">
            <v>0</v>
          </cell>
          <cell r="L513">
            <v>110027300</v>
          </cell>
          <cell r="M513">
            <v>0</v>
          </cell>
          <cell r="N513">
            <v>14421506</v>
          </cell>
          <cell r="O513">
            <v>75104700</v>
          </cell>
          <cell r="P513">
            <v>90496340</v>
          </cell>
          <cell r="Q513">
            <v>0</v>
          </cell>
          <cell r="R513">
            <v>647453220.20000005</v>
          </cell>
        </row>
        <row r="514">
          <cell r="B514" t="str">
            <v>H53</v>
          </cell>
          <cell r="C514">
            <v>0</v>
          </cell>
          <cell r="D514" t="str">
            <v>-</v>
          </cell>
          <cell r="E514" t="str">
            <v>HUTANG PT. GREENSPOT</v>
          </cell>
          <cell r="F514">
            <v>0</v>
          </cell>
          <cell r="G514">
            <v>443537681</v>
          </cell>
          <cell r="H514">
            <v>0</v>
          </cell>
          <cell r="I514">
            <v>0</v>
          </cell>
          <cell r="J514">
            <v>0</v>
          </cell>
          <cell r="K514">
            <v>0</v>
          </cell>
          <cell r="L514">
            <v>-168070</v>
          </cell>
          <cell r="M514">
            <v>0</v>
          </cell>
          <cell r="N514">
            <v>0</v>
          </cell>
          <cell r="O514">
            <v>0</v>
          </cell>
          <cell r="P514">
            <v>0</v>
          </cell>
          <cell r="Q514">
            <v>20385790</v>
          </cell>
          <cell r="R514">
            <v>463755401</v>
          </cell>
        </row>
        <row r="515">
          <cell r="B515" t="str">
            <v>H54</v>
          </cell>
          <cell r="C515">
            <v>0</v>
          </cell>
          <cell r="D515">
            <v>0</v>
          </cell>
          <cell r="E515" t="str">
            <v>HUTANG PT. GARUDA FOOD PUTRA PUTRI JAYA KRIAN</v>
          </cell>
          <cell r="F515">
            <v>0</v>
          </cell>
          <cell r="G515">
            <v>0</v>
          </cell>
          <cell r="H515">
            <v>0</v>
          </cell>
          <cell r="I515">
            <v>0</v>
          </cell>
          <cell r="J515">
            <v>0</v>
          </cell>
          <cell r="K515">
            <v>0</v>
          </cell>
          <cell r="L515">
            <v>0</v>
          </cell>
          <cell r="M515">
            <v>185910527</v>
          </cell>
          <cell r="N515">
            <v>0</v>
          </cell>
          <cell r="O515">
            <v>0</v>
          </cell>
          <cell r="P515">
            <v>0</v>
          </cell>
          <cell r="Q515">
            <v>0</v>
          </cell>
          <cell r="R515">
            <v>185910527</v>
          </cell>
        </row>
        <row r="516">
          <cell r="B516" t="str">
            <v>H55</v>
          </cell>
          <cell r="C516">
            <v>0</v>
          </cell>
          <cell r="D516" t="str">
            <v>-</v>
          </cell>
          <cell r="E516" t="str">
            <v>HUTANG PT. NIRMALA TIRTA AGUNG</v>
          </cell>
          <cell r="F516">
            <v>0</v>
          </cell>
          <cell r="G516">
            <v>0</v>
          </cell>
          <cell r="H516">
            <v>0</v>
          </cell>
          <cell r="I516">
            <v>77875006</v>
          </cell>
          <cell r="J516">
            <v>45339987.019999996</v>
          </cell>
          <cell r="K516">
            <v>16491750</v>
          </cell>
          <cell r="L516">
            <v>30384741</v>
          </cell>
          <cell r="M516">
            <v>65937015.643821001</v>
          </cell>
          <cell r="N516">
            <v>101990986</v>
          </cell>
          <cell r="O516">
            <v>11990013</v>
          </cell>
          <cell r="P516">
            <v>18002244.166666668</v>
          </cell>
          <cell r="Q516">
            <v>0</v>
          </cell>
          <cell r="R516">
            <v>368011742.83048767</v>
          </cell>
        </row>
        <row r="517">
          <cell r="B517" t="str">
            <v>H56</v>
          </cell>
          <cell r="C517">
            <v>0</v>
          </cell>
          <cell r="D517" t="str">
            <v>-</v>
          </cell>
          <cell r="E517" t="str">
            <v>HUTANG PT. ULKER</v>
          </cell>
          <cell r="F517">
            <v>0</v>
          </cell>
          <cell r="G517">
            <v>85045400</v>
          </cell>
          <cell r="H517">
            <v>0</v>
          </cell>
          <cell r="I517">
            <v>0</v>
          </cell>
          <cell r="J517">
            <v>0</v>
          </cell>
          <cell r="K517">
            <v>0</v>
          </cell>
          <cell r="L517">
            <v>0</v>
          </cell>
          <cell r="M517">
            <v>0</v>
          </cell>
          <cell r="N517">
            <v>0</v>
          </cell>
          <cell r="O517">
            <v>0</v>
          </cell>
          <cell r="P517">
            <v>0</v>
          </cell>
          <cell r="Q517">
            <v>0</v>
          </cell>
          <cell r="R517">
            <v>85045400</v>
          </cell>
        </row>
        <row r="518">
          <cell r="B518" t="str">
            <v>H57</v>
          </cell>
          <cell r="C518">
            <v>0</v>
          </cell>
          <cell r="D518" t="str">
            <v>-</v>
          </cell>
          <cell r="E518" t="str">
            <v>HUTANG PT.</v>
          </cell>
          <cell r="F518">
            <v>0</v>
          </cell>
          <cell r="G518">
            <v>0</v>
          </cell>
          <cell r="H518">
            <v>0</v>
          </cell>
          <cell r="I518">
            <v>0</v>
          </cell>
          <cell r="J518">
            <v>0</v>
          </cell>
          <cell r="K518">
            <v>0</v>
          </cell>
          <cell r="L518">
            <v>0</v>
          </cell>
          <cell r="M518">
            <v>0</v>
          </cell>
          <cell r="N518">
            <v>0</v>
          </cell>
          <cell r="O518">
            <v>0</v>
          </cell>
          <cell r="P518">
            <v>0</v>
          </cell>
          <cell r="Q518">
            <v>0</v>
          </cell>
          <cell r="R518">
            <v>0</v>
          </cell>
        </row>
        <row r="519">
          <cell r="B519" t="str">
            <v>H58</v>
          </cell>
          <cell r="C519">
            <v>0</v>
          </cell>
          <cell r="D519">
            <v>0</v>
          </cell>
          <cell r="E519" t="str">
            <v>HUTANG PT.</v>
          </cell>
          <cell r="F519">
            <v>0</v>
          </cell>
          <cell r="G519">
            <v>0</v>
          </cell>
          <cell r="H519">
            <v>0</v>
          </cell>
          <cell r="I519">
            <v>0</v>
          </cell>
          <cell r="J519">
            <v>0</v>
          </cell>
          <cell r="K519">
            <v>0</v>
          </cell>
          <cell r="L519">
            <v>0</v>
          </cell>
          <cell r="M519">
            <v>0</v>
          </cell>
          <cell r="N519">
            <v>0</v>
          </cell>
          <cell r="O519">
            <v>16456585.000000009</v>
          </cell>
          <cell r="P519">
            <v>0</v>
          </cell>
          <cell r="Q519">
            <v>0</v>
          </cell>
          <cell r="R519">
            <v>16456585.000000009</v>
          </cell>
        </row>
        <row r="520">
          <cell r="B520" t="str">
            <v>H59</v>
          </cell>
          <cell r="C520">
            <v>0</v>
          </cell>
          <cell r="D520" t="str">
            <v>-</v>
          </cell>
          <cell r="E520" t="str">
            <v>HUTANG PT.SINAR NIAGA SENTOSA</v>
          </cell>
          <cell r="F520">
            <v>0</v>
          </cell>
          <cell r="G520">
            <v>0</v>
          </cell>
          <cell r="H520">
            <v>0</v>
          </cell>
          <cell r="I520">
            <v>0</v>
          </cell>
          <cell r="J520">
            <v>0</v>
          </cell>
          <cell r="K520">
            <v>0</v>
          </cell>
          <cell r="L520">
            <v>0</v>
          </cell>
          <cell r="M520">
            <v>0</v>
          </cell>
          <cell r="N520">
            <v>0</v>
          </cell>
          <cell r="O520">
            <v>0</v>
          </cell>
          <cell r="P520">
            <v>0</v>
          </cell>
          <cell r="Q520">
            <v>0</v>
          </cell>
          <cell r="R520">
            <v>0</v>
          </cell>
        </row>
        <row r="521">
          <cell r="B521" t="str">
            <v>H60</v>
          </cell>
          <cell r="C521">
            <v>0</v>
          </cell>
          <cell r="D521" t="str">
            <v>-</v>
          </cell>
          <cell r="E521" t="str">
            <v>HUTANG PT.SUMATERA NIAGA SEJAHTERA</v>
          </cell>
          <cell r="F521">
            <v>0</v>
          </cell>
          <cell r="G521">
            <v>0</v>
          </cell>
          <cell r="H521">
            <v>0</v>
          </cell>
          <cell r="I521">
            <v>0</v>
          </cell>
          <cell r="J521">
            <v>0</v>
          </cell>
          <cell r="K521">
            <v>0</v>
          </cell>
          <cell r="L521">
            <v>0</v>
          </cell>
          <cell r="M521">
            <v>0</v>
          </cell>
          <cell r="N521">
            <v>0</v>
          </cell>
          <cell r="O521">
            <v>0</v>
          </cell>
          <cell r="P521">
            <v>0</v>
          </cell>
          <cell r="Q521">
            <v>0</v>
          </cell>
          <cell r="R521">
            <v>0</v>
          </cell>
        </row>
        <row r="522">
          <cell r="B522" t="str">
            <v>H61</v>
          </cell>
          <cell r="C522">
            <v>0</v>
          </cell>
          <cell r="D522" t="str">
            <v>-</v>
          </cell>
          <cell r="E522" t="str">
            <v>HUTANG PT.SEMPURNA NIAGA SUMATERA</v>
          </cell>
          <cell r="F522">
            <v>0</v>
          </cell>
          <cell r="G522">
            <v>0</v>
          </cell>
          <cell r="H522">
            <v>0</v>
          </cell>
          <cell r="I522">
            <v>0</v>
          </cell>
          <cell r="J522">
            <v>0</v>
          </cell>
          <cell r="K522">
            <v>0</v>
          </cell>
          <cell r="L522">
            <v>0</v>
          </cell>
          <cell r="M522">
            <v>0</v>
          </cell>
          <cell r="N522">
            <v>0</v>
          </cell>
          <cell r="O522">
            <v>0</v>
          </cell>
          <cell r="P522">
            <v>0</v>
          </cell>
          <cell r="Q522">
            <v>0</v>
          </cell>
          <cell r="R522">
            <v>0</v>
          </cell>
        </row>
        <row r="523">
          <cell r="B523" t="str">
            <v>H62</v>
          </cell>
          <cell r="C523">
            <v>0</v>
          </cell>
          <cell r="D523" t="str">
            <v>-</v>
          </cell>
          <cell r="E523" t="str">
            <v>HUTANG PT.SINAR NIAGA SUMATERA</v>
          </cell>
          <cell r="F523">
            <v>0</v>
          </cell>
          <cell r="G523">
            <v>0</v>
          </cell>
          <cell r="H523">
            <v>0</v>
          </cell>
          <cell r="I523">
            <v>0</v>
          </cell>
          <cell r="J523">
            <v>0</v>
          </cell>
          <cell r="K523">
            <v>0</v>
          </cell>
          <cell r="L523">
            <v>0</v>
          </cell>
          <cell r="M523">
            <v>0</v>
          </cell>
          <cell r="N523">
            <v>0</v>
          </cell>
          <cell r="O523">
            <v>0</v>
          </cell>
          <cell r="P523">
            <v>0</v>
          </cell>
          <cell r="Q523">
            <v>0</v>
          </cell>
          <cell r="R523">
            <v>0</v>
          </cell>
        </row>
        <row r="524">
          <cell r="B524" t="str">
            <v>H63</v>
          </cell>
          <cell r="C524">
            <v>0</v>
          </cell>
          <cell r="D524" t="str">
            <v>-</v>
          </cell>
          <cell r="E524" t="str">
            <v>HUTANG PT.SINAR NIAGA SEJAHTERA</v>
          </cell>
          <cell r="F524">
            <v>0</v>
          </cell>
          <cell r="G524">
            <v>0</v>
          </cell>
          <cell r="H524">
            <v>0</v>
          </cell>
          <cell r="I524">
            <v>0</v>
          </cell>
          <cell r="J524">
            <v>0</v>
          </cell>
          <cell r="K524">
            <v>0</v>
          </cell>
          <cell r="L524">
            <v>0</v>
          </cell>
          <cell r="M524">
            <v>0</v>
          </cell>
          <cell r="N524">
            <v>0</v>
          </cell>
          <cell r="O524">
            <v>0</v>
          </cell>
          <cell r="P524">
            <v>0</v>
          </cell>
          <cell r="Q524">
            <v>0</v>
          </cell>
          <cell r="R524">
            <v>0</v>
          </cell>
        </row>
        <row r="525">
          <cell r="B525" t="str">
            <v>H64</v>
          </cell>
          <cell r="C525">
            <v>0</v>
          </cell>
          <cell r="D525" t="str">
            <v>-</v>
          </cell>
          <cell r="E525" t="str">
            <v>HUTANG PT.SINAR NIAGA SEJATI</v>
          </cell>
          <cell r="F525">
            <v>0</v>
          </cell>
          <cell r="G525">
            <v>0</v>
          </cell>
          <cell r="H525">
            <v>0</v>
          </cell>
          <cell r="I525">
            <v>0</v>
          </cell>
          <cell r="J525">
            <v>0</v>
          </cell>
          <cell r="K525">
            <v>0</v>
          </cell>
          <cell r="L525">
            <v>0</v>
          </cell>
          <cell r="M525">
            <v>0</v>
          </cell>
          <cell r="N525">
            <v>0</v>
          </cell>
          <cell r="O525">
            <v>0</v>
          </cell>
          <cell r="P525">
            <v>0</v>
          </cell>
          <cell r="Q525">
            <v>0</v>
          </cell>
          <cell r="R525">
            <v>0</v>
          </cell>
        </row>
        <row r="526">
          <cell r="B526" t="str">
            <v>H65</v>
          </cell>
          <cell r="C526">
            <v>0</v>
          </cell>
          <cell r="D526" t="str">
            <v>-</v>
          </cell>
          <cell r="E526" t="str">
            <v>HUTANG PT.SINAR NIAGA SUKSES</v>
          </cell>
          <cell r="F526">
            <v>0</v>
          </cell>
          <cell r="G526">
            <v>0</v>
          </cell>
          <cell r="H526">
            <v>0</v>
          </cell>
          <cell r="I526">
            <v>0</v>
          </cell>
          <cell r="J526">
            <v>0</v>
          </cell>
          <cell r="K526">
            <v>0</v>
          </cell>
          <cell r="L526">
            <v>0</v>
          </cell>
          <cell r="M526">
            <v>0</v>
          </cell>
          <cell r="N526">
            <v>0</v>
          </cell>
          <cell r="O526">
            <v>0</v>
          </cell>
          <cell r="P526">
            <v>0</v>
          </cell>
          <cell r="Q526">
            <v>0</v>
          </cell>
          <cell r="R526">
            <v>0</v>
          </cell>
        </row>
        <row r="527">
          <cell r="B527" t="str">
            <v>H66</v>
          </cell>
          <cell r="C527">
            <v>0</v>
          </cell>
          <cell r="D527" t="str">
            <v>-</v>
          </cell>
          <cell r="E527" t="str">
            <v>HUTANG PT.SEMESTA NIAGA SEJAHTERA</v>
          </cell>
          <cell r="F527">
            <v>0</v>
          </cell>
          <cell r="G527">
            <v>0</v>
          </cell>
          <cell r="H527">
            <v>0</v>
          </cell>
          <cell r="I527">
            <v>0</v>
          </cell>
          <cell r="J527">
            <v>0</v>
          </cell>
          <cell r="K527">
            <v>0</v>
          </cell>
          <cell r="L527">
            <v>0</v>
          </cell>
          <cell r="M527">
            <v>0</v>
          </cell>
          <cell r="N527">
            <v>0</v>
          </cell>
          <cell r="O527">
            <v>0</v>
          </cell>
          <cell r="P527">
            <v>0</v>
          </cell>
          <cell r="Q527">
            <v>0</v>
          </cell>
          <cell r="R527">
            <v>0</v>
          </cell>
        </row>
        <row r="528">
          <cell r="B528" t="str">
            <v>H67</v>
          </cell>
          <cell r="C528">
            <v>0</v>
          </cell>
          <cell r="D528" t="str">
            <v>-</v>
          </cell>
          <cell r="E528" t="str">
            <v>HUTANG PT.SURYA NIAGA SEJAHTERA</v>
          </cell>
          <cell r="F528">
            <v>0</v>
          </cell>
          <cell r="G528">
            <v>0</v>
          </cell>
          <cell r="H528">
            <v>0</v>
          </cell>
          <cell r="I528">
            <v>0</v>
          </cell>
          <cell r="J528">
            <v>0</v>
          </cell>
          <cell r="K528">
            <v>0</v>
          </cell>
          <cell r="L528">
            <v>0</v>
          </cell>
          <cell r="M528">
            <v>0</v>
          </cell>
          <cell r="N528">
            <v>0</v>
          </cell>
          <cell r="O528">
            <v>0</v>
          </cell>
          <cell r="P528">
            <v>0</v>
          </cell>
          <cell r="Q528">
            <v>0</v>
          </cell>
          <cell r="R528">
            <v>0</v>
          </cell>
        </row>
        <row r="529">
          <cell r="B529" t="str">
            <v>H68</v>
          </cell>
          <cell r="C529">
            <v>0</v>
          </cell>
          <cell r="D529" t="str">
            <v>-</v>
          </cell>
          <cell r="E529" t="str">
            <v>HUTANG PT.SUBUR NIAGA SEJAHTERA</v>
          </cell>
          <cell r="F529">
            <v>0</v>
          </cell>
          <cell r="G529">
            <v>0</v>
          </cell>
          <cell r="H529">
            <v>0</v>
          </cell>
          <cell r="I529">
            <v>0</v>
          </cell>
          <cell r="J529">
            <v>0</v>
          </cell>
          <cell r="K529">
            <v>0</v>
          </cell>
          <cell r="L529">
            <v>0</v>
          </cell>
          <cell r="M529">
            <v>0</v>
          </cell>
          <cell r="N529">
            <v>0</v>
          </cell>
          <cell r="O529">
            <v>0</v>
          </cell>
          <cell r="P529">
            <v>0</v>
          </cell>
          <cell r="Q529">
            <v>0</v>
          </cell>
          <cell r="R529">
            <v>0</v>
          </cell>
        </row>
        <row r="530">
          <cell r="B530" t="str">
            <v>H69</v>
          </cell>
          <cell r="C530">
            <v>0</v>
          </cell>
          <cell r="D530" t="str">
            <v>-</v>
          </cell>
          <cell r="E530" t="str">
            <v>HUTANG PT.SUMBER NIAGA SEJAHTERA</v>
          </cell>
          <cell r="F530">
            <v>0</v>
          </cell>
          <cell r="G530">
            <v>0</v>
          </cell>
          <cell r="H530">
            <v>0</v>
          </cell>
          <cell r="I530">
            <v>0</v>
          </cell>
          <cell r="J530">
            <v>0</v>
          </cell>
          <cell r="K530">
            <v>0</v>
          </cell>
          <cell r="L530">
            <v>0</v>
          </cell>
          <cell r="M530">
            <v>0</v>
          </cell>
          <cell r="N530">
            <v>0</v>
          </cell>
          <cell r="O530">
            <v>0</v>
          </cell>
          <cell r="P530">
            <v>0</v>
          </cell>
          <cell r="Q530">
            <v>0</v>
          </cell>
          <cell r="R530">
            <v>0</v>
          </cell>
        </row>
        <row r="531">
          <cell r="D531" t="str">
            <v>-</v>
          </cell>
        </row>
        <row r="532">
          <cell r="D532" t="str">
            <v>-</v>
          </cell>
        </row>
        <row r="533">
          <cell r="D533" t="str">
            <v>-</v>
          </cell>
        </row>
        <row r="534">
          <cell r="D534" t="str">
            <v>-</v>
          </cell>
        </row>
        <row r="535">
          <cell r="B535">
            <v>13</v>
          </cell>
          <cell r="C535">
            <v>0</v>
          </cell>
          <cell r="D535">
            <v>0</v>
          </cell>
          <cell r="E535" t="str">
            <v>TOTAL HUTANG DAGANG</v>
          </cell>
          <cell r="F535">
            <v>0</v>
          </cell>
          <cell r="G535">
            <v>528583081</v>
          </cell>
          <cell r="H535">
            <v>11590335555</v>
          </cell>
          <cell r="I535">
            <v>20890631480.889999</v>
          </cell>
          <cell r="J535">
            <v>13006952165.300003</v>
          </cell>
          <cell r="K535">
            <v>28025285784.100002</v>
          </cell>
          <cell r="L535">
            <v>30518889540.77354</v>
          </cell>
          <cell r="M535">
            <v>17966222247.947739</v>
          </cell>
          <cell r="N535">
            <v>19042868197.519997</v>
          </cell>
          <cell r="O535">
            <v>18619180098.869999</v>
          </cell>
          <cell r="P535">
            <v>12567043683.821806</v>
          </cell>
          <cell r="Q535">
            <v>6008289465.5075026</v>
          </cell>
          <cell r="R535">
            <v>178764281300.73059</v>
          </cell>
        </row>
        <row r="537">
          <cell r="D537" t="str">
            <v>HUTANG PAJAK :</v>
          </cell>
        </row>
        <row r="538">
          <cell r="B538" t="str">
            <v>HP1</v>
          </cell>
          <cell r="C538">
            <v>0</v>
          </cell>
          <cell r="D538" t="str">
            <v>-</v>
          </cell>
          <cell r="E538" t="str">
            <v>PPN Keluaran</v>
          </cell>
          <cell r="F538">
            <v>0</v>
          </cell>
          <cell r="G538">
            <v>0</v>
          </cell>
          <cell r="H538">
            <v>0</v>
          </cell>
          <cell r="I538">
            <v>0</v>
          </cell>
          <cell r="J538">
            <v>0</v>
          </cell>
          <cell r="K538">
            <v>0</v>
          </cell>
          <cell r="L538">
            <v>0</v>
          </cell>
          <cell r="M538">
            <v>0</v>
          </cell>
          <cell r="N538">
            <v>454186162.67999798</v>
          </cell>
          <cell r="O538">
            <v>0</v>
          </cell>
          <cell r="P538">
            <v>5.9604644775390625E-8</v>
          </cell>
          <cell r="Q538">
            <v>-741604.36877644062</v>
          </cell>
          <cell r="R538">
            <v>453444558.3112216</v>
          </cell>
        </row>
        <row r="539">
          <cell r="B539" t="str">
            <v>HP2</v>
          </cell>
          <cell r="C539">
            <v>0</v>
          </cell>
          <cell r="D539" t="str">
            <v>-</v>
          </cell>
          <cell r="E539" t="str">
            <v>PPh Art.21</v>
          </cell>
          <cell r="F539">
            <v>0</v>
          </cell>
          <cell r="G539">
            <v>568302261</v>
          </cell>
          <cell r="H539">
            <v>74482283</v>
          </cell>
          <cell r="I539">
            <v>118167340</v>
          </cell>
          <cell r="J539">
            <v>66678587</v>
          </cell>
          <cell r="K539">
            <v>282756650</v>
          </cell>
          <cell r="L539">
            <v>11769184.52973529</v>
          </cell>
          <cell r="M539">
            <v>66610680</v>
          </cell>
          <cell r="N539">
            <v>22856583</v>
          </cell>
          <cell r="O539">
            <v>110574476</v>
          </cell>
          <cell r="P539">
            <v>26684873.439999998</v>
          </cell>
          <cell r="Q539">
            <v>1052298.5</v>
          </cell>
          <cell r="R539">
            <v>1349935216.4697354</v>
          </cell>
        </row>
        <row r="540">
          <cell r="B540" t="str">
            <v>HP3</v>
          </cell>
          <cell r="C540">
            <v>0</v>
          </cell>
          <cell r="D540" t="str">
            <v>-</v>
          </cell>
          <cell r="E540" t="str">
            <v>PPh Art.23</v>
          </cell>
          <cell r="F540">
            <v>0</v>
          </cell>
          <cell r="G540">
            <v>-1.4901161193847656E-8</v>
          </cell>
          <cell r="H540">
            <v>0</v>
          </cell>
          <cell r="I540">
            <v>0</v>
          </cell>
          <cell r="J540">
            <v>0</v>
          </cell>
          <cell r="K540">
            <v>0</v>
          </cell>
          <cell r="L540">
            <v>0</v>
          </cell>
          <cell r="M540">
            <v>0</v>
          </cell>
          <cell r="N540">
            <v>0</v>
          </cell>
          <cell r="O540">
            <v>0</v>
          </cell>
          <cell r="P540">
            <v>0</v>
          </cell>
          <cell r="Q540">
            <v>0</v>
          </cell>
          <cell r="R540">
            <v>-1.4901161193847656E-8</v>
          </cell>
        </row>
        <row r="541">
          <cell r="B541" t="str">
            <v>HP4</v>
          </cell>
          <cell r="C541">
            <v>0</v>
          </cell>
          <cell r="D541" t="str">
            <v>-</v>
          </cell>
          <cell r="E541" t="str">
            <v>PPh Art. Pasal 4 (2)</v>
          </cell>
          <cell r="F541">
            <v>0</v>
          </cell>
          <cell r="G541">
            <v>0.32999999821186066</v>
          </cell>
          <cell r="H541">
            <v>0</v>
          </cell>
          <cell r="I541">
            <v>0</v>
          </cell>
          <cell r="J541">
            <v>0</v>
          </cell>
          <cell r="K541">
            <v>0</v>
          </cell>
          <cell r="L541">
            <v>2736600</v>
          </cell>
          <cell r="M541">
            <v>0</v>
          </cell>
          <cell r="N541">
            <v>0</v>
          </cell>
          <cell r="O541">
            <v>0</v>
          </cell>
          <cell r="P541">
            <v>0</v>
          </cell>
          <cell r="Q541">
            <v>0</v>
          </cell>
          <cell r="R541">
            <v>2736600.3299999982</v>
          </cell>
        </row>
        <row r="542">
          <cell r="B542" t="str">
            <v>HP5</v>
          </cell>
          <cell r="C542">
            <v>0</v>
          </cell>
          <cell r="D542" t="str">
            <v>-</v>
          </cell>
          <cell r="E542" t="str">
            <v>PPh Art.25</v>
          </cell>
          <cell r="F542">
            <v>0</v>
          </cell>
          <cell r="G542">
            <v>0</v>
          </cell>
          <cell r="H542">
            <v>0</v>
          </cell>
          <cell r="I542">
            <v>0</v>
          </cell>
          <cell r="J542">
            <v>0</v>
          </cell>
          <cell r="K542">
            <v>0</v>
          </cell>
          <cell r="L542">
            <v>0</v>
          </cell>
          <cell r="M542">
            <v>0</v>
          </cell>
          <cell r="N542">
            <v>0</v>
          </cell>
          <cell r="O542">
            <v>0</v>
          </cell>
          <cell r="P542">
            <v>0</v>
          </cell>
          <cell r="Q542">
            <v>0</v>
          </cell>
          <cell r="R542">
            <v>0</v>
          </cell>
        </row>
        <row r="543">
          <cell r="B543" t="str">
            <v>HP6</v>
          </cell>
          <cell r="C543">
            <v>0</v>
          </cell>
          <cell r="D543" t="str">
            <v>-</v>
          </cell>
          <cell r="E543" t="str">
            <v>PPh Art.29</v>
          </cell>
          <cell r="F543">
            <v>0</v>
          </cell>
          <cell r="G543">
            <v>350651879</v>
          </cell>
          <cell r="H543">
            <v>0</v>
          </cell>
          <cell r="I543">
            <v>0</v>
          </cell>
          <cell r="J543">
            <v>0</v>
          </cell>
          <cell r="K543">
            <v>0</v>
          </cell>
          <cell r="L543">
            <v>0</v>
          </cell>
          <cell r="M543">
            <v>0</v>
          </cell>
          <cell r="N543">
            <v>0</v>
          </cell>
          <cell r="O543">
            <v>0</v>
          </cell>
          <cell r="P543">
            <v>0</v>
          </cell>
          <cell r="Q543">
            <v>0</v>
          </cell>
          <cell r="R543">
            <v>350651879</v>
          </cell>
        </row>
        <row r="545">
          <cell r="B545">
            <v>14</v>
          </cell>
          <cell r="C545">
            <v>0</v>
          </cell>
          <cell r="D545">
            <v>0</v>
          </cell>
          <cell r="E545" t="str">
            <v>TOTAL HUTANG PAJAK</v>
          </cell>
          <cell r="F545">
            <v>0</v>
          </cell>
          <cell r="G545">
            <v>918954140.33000004</v>
          </cell>
          <cell r="H545">
            <v>74482283</v>
          </cell>
          <cell r="I545">
            <v>118167340</v>
          </cell>
          <cell r="J545">
            <v>66678587</v>
          </cell>
          <cell r="K545">
            <v>282756650</v>
          </cell>
          <cell r="L545">
            <v>14505784.52973529</v>
          </cell>
          <cell r="M545">
            <v>66610680</v>
          </cell>
          <cell r="N545">
            <v>477042745.67999798</v>
          </cell>
          <cell r="O545">
            <v>110574476</v>
          </cell>
          <cell r="P545">
            <v>26684873.440000057</v>
          </cell>
          <cell r="Q545">
            <v>310694.13122355938</v>
          </cell>
          <cell r="R545">
            <v>2156768254.1109571</v>
          </cell>
        </row>
        <row r="547">
          <cell r="D547" t="str">
            <v>HUTANG BANK :</v>
          </cell>
        </row>
        <row r="548">
          <cell r="B548" t="str">
            <v>HB1</v>
          </cell>
          <cell r="C548">
            <v>0</v>
          </cell>
          <cell r="D548" t="str">
            <v>-</v>
          </cell>
          <cell r="E548" t="str">
            <v>Hutang Bank NISP</v>
          </cell>
          <cell r="F548">
            <v>0</v>
          </cell>
          <cell r="G548">
            <v>0</v>
          </cell>
          <cell r="H548">
            <v>0</v>
          </cell>
          <cell r="I548">
            <v>0</v>
          </cell>
          <cell r="J548">
            <v>0</v>
          </cell>
          <cell r="K548">
            <v>0</v>
          </cell>
          <cell r="L548">
            <v>0</v>
          </cell>
          <cell r="M548">
            <v>0</v>
          </cell>
          <cell r="N548">
            <v>0</v>
          </cell>
          <cell r="O548">
            <v>0</v>
          </cell>
          <cell r="P548">
            <v>0</v>
          </cell>
          <cell r="Q548">
            <v>0</v>
          </cell>
          <cell r="R548">
            <v>0</v>
          </cell>
        </row>
        <row r="549">
          <cell r="B549" t="str">
            <v>HB2</v>
          </cell>
          <cell r="C549">
            <v>0</v>
          </cell>
          <cell r="D549" t="str">
            <v>-</v>
          </cell>
          <cell r="E549" t="str">
            <v>HTG NISP 104.010.00061.7 DL</v>
          </cell>
          <cell r="F549">
            <v>0</v>
          </cell>
          <cell r="G549">
            <v>-0.20833301544189453</v>
          </cell>
          <cell r="H549">
            <v>0</v>
          </cell>
          <cell r="I549">
            <v>0</v>
          </cell>
          <cell r="J549">
            <v>0</v>
          </cell>
          <cell r="K549">
            <v>0</v>
          </cell>
          <cell r="L549">
            <v>0</v>
          </cell>
          <cell r="M549">
            <v>0</v>
          </cell>
          <cell r="N549">
            <v>0</v>
          </cell>
          <cell r="O549">
            <v>0</v>
          </cell>
          <cell r="P549">
            <v>0</v>
          </cell>
          <cell r="Q549">
            <v>0</v>
          </cell>
          <cell r="R549">
            <v>-0.20833301544189453</v>
          </cell>
        </row>
        <row r="550">
          <cell r="B550" t="str">
            <v>HB3</v>
          </cell>
          <cell r="C550">
            <v>0</v>
          </cell>
          <cell r="D550" t="str">
            <v>-</v>
          </cell>
          <cell r="E550" t="str">
            <v>HTG NISP 104.010.00061.7 - PRK</v>
          </cell>
          <cell r="F550">
            <v>0</v>
          </cell>
          <cell r="G550">
            <v>0</v>
          </cell>
          <cell r="H550">
            <v>0</v>
          </cell>
          <cell r="I550">
            <v>0</v>
          </cell>
          <cell r="J550">
            <v>0</v>
          </cell>
          <cell r="K550">
            <v>0</v>
          </cell>
          <cell r="L550">
            <v>0</v>
          </cell>
          <cell r="M550">
            <v>0</v>
          </cell>
          <cell r="N550">
            <v>0</v>
          </cell>
          <cell r="O550">
            <v>0</v>
          </cell>
          <cell r="P550">
            <v>0</v>
          </cell>
          <cell r="Q550">
            <v>0</v>
          </cell>
          <cell r="R550">
            <v>0</v>
          </cell>
        </row>
        <row r="551">
          <cell r="B551" t="str">
            <v>HB4</v>
          </cell>
          <cell r="C551">
            <v>0</v>
          </cell>
          <cell r="D551" t="str">
            <v>-</v>
          </cell>
          <cell r="E551" t="str">
            <v>HTG DANAMON 0069001170 PRK</v>
          </cell>
          <cell r="F551">
            <v>0</v>
          </cell>
          <cell r="G551">
            <v>29809694173.669998</v>
          </cell>
          <cell r="H551">
            <v>0</v>
          </cell>
          <cell r="I551">
            <v>0</v>
          </cell>
          <cell r="J551">
            <v>0</v>
          </cell>
          <cell r="K551">
            <v>0</v>
          </cell>
          <cell r="L551">
            <v>0</v>
          </cell>
          <cell r="M551">
            <v>0</v>
          </cell>
          <cell r="N551">
            <v>0</v>
          </cell>
          <cell r="O551">
            <v>0</v>
          </cell>
          <cell r="P551">
            <v>0</v>
          </cell>
          <cell r="Q551">
            <v>0</v>
          </cell>
          <cell r="R551">
            <v>29809694173.669998</v>
          </cell>
        </row>
        <row r="552">
          <cell r="B552" t="str">
            <v>HB5</v>
          </cell>
          <cell r="C552">
            <v>0</v>
          </cell>
          <cell r="D552" t="str">
            <v>-</v>
          </cell>
          <cell r="E552" t="str">
            <v>HTG DANAMON 0069001170 DL</v>
          </cell>
          <cell r="F552">
            <v>0</v>
          </cell>
          <cell r="G552">
            <v>21350000000</v>
          </cell>
          <cell r="H552">
            <v>0</v>
          </cell>
          <cell r="I552">
            <v>0</v>
          </cell>
          <cell r="J552">
            <v>0</v>
          </cell>
          <cell r="K552">
            <v>0</v>
          </cell>
          <cell r="L552">
            <v>0</v>
          </cell>
          <cell r="M552">
            <v>0</v>
          </cell>
          <cell r="N552">
            <v>0</v>
          </cell>
          <cell r="O552">
            <v>0</v>
          </cell>
          <cell r="P552">
            <v>0</v>
          </cell>
          <cell r="Q552">
            <v>0</v>
          </cell>
          <cell r="R552">
            <v>21350000000</v>
          </cell>
        </row>
        <row r="553">
          <cell r="B553" t="str">
            <v>HB6</v>
          </cell>
          <cell r="C553">
            <v>0</v>
          </cell>
          <cell r="D553" t="str">
            <v>-</v>
          </cell>
          <cell r="E553" t="str">
            <v>Hutang Bank F</v>
          </cell>
          <cell r="F553">
            <v>0</v>
          </cell>
          <cell r="G553">
            <v>0</v>
          </cell>
          <cell r="H553">
            <v>0</v>
          </cell>
          <cell r="I553">
            <v>0</v>
          </cell>
          <cell r="J553">
            <v>0</v>
          </cell>
          <cell r="K553">
            <v>0</v>
          </cell>
          <cell r="L553">
            <v>0</v>
          </cell>
          <cell r="M553">
            <v>0</v>
          </cell>
          <cell r="N553">
            <v>0</v>
          </cell>
          <cell r="O553">
            <v>0</v>
          </cell>
          <cell r="P553">
            <v>0</v>
          </cell>
          <cell r="Q553">
            <v>0</v>
          </cell>
          <cell r="R553">
            <v>0</v>
          </cell>
        </row>
        <row r="554">
          <cell r="B554" t="str">
            <v>HB7</v>
          </cell>
          <cell r="C554">
            <v>0</v>
          </cell>
          <cell r="D554" t="str">
            <v>-</v>
          </cell>
          <cell r="E554" t="str">
            <v>Hutang Bank G</v>
          </cell>
          <cell r="F554">
            <v>0</v>
          </cell>
          <cell r="G554">
            <v>0</v>
          </cell>
          <cell r="H554">
            <v>0</v>
          </cell>
          <cell r="I554">
            <v>0</v>
          </cell>
          <cell r="J554">
            <v>0</v>
          </cell>
          <cell r="K554">
            <v>0</v>
          </cell>
          <cell r="L554">
            <v>0</v>
          </cell>
          <cell r="M554">
            <v>0</v>
          </cell>
          <cell r="N554">
            <v>0</v>
          </cell>
          <cell r="O554">
            <v>0</v>
          </cell>
          <cell r="P554">
            <v>0</v>
          </cell>
          <cell r="Q554">
            <v>0</v>
          </cell>
          <cell r="R554">
            <v>0</v>
          </cell>
        </row>
        <row r="555">
          <cell r="B555" t="str">
            <v>HB8</v>
          </cell>
          <cell r="C555">
            <v>0</v>
          </cell>
          <cell r="D555" t="str">
            <v>-</v>
          </cell>
          <cell r="E555" t="str">
            <v>Hutang Bank H</v>
          </cell>
          <cell r="F555">
            <v>0</v>
          </cell>
          <cell r="G555">
            <v>0</v>
          </cell>
          <cell r="H555">
            <v>0</v>
          </cell>
          <cell r="I555">
            <v>0</v>
          </cell>
          <cell r="J555">
            <v>0</v>
          </cell>
          <cell r="K555">
            <v>0</v>
          </cell>
          <cell r="L555">
            <v>0</v>
          </cell>
          <cell r="M555">
            <v>0</v>
          </cell>
          <cell r="N555">
            <v>0</v>
          </cell>
          <cell r="O555">
            <v>0</v>
          </cell>
          <cell r="P555">
            <v>0</v>
          </cell>
          <cell r="Q555">
            <v>0</v>
          </cell>
          <cell r="R555">
            <v>0</v>
          </cell>
        </row>
        <row r="556">
          <cell r="B556" t="str">
            <v>HB9</v>
          </cell>
          <cell r="C556">
            <v>0</v>
          </cell>
          <cell r="D556" t="str">
            <v>-</v>
          </cell>
          <cell r="E556" t="str">
            <v>Hutang Bank I</v>
          </cell>
          <cell r="F556">
            <v>0</v>
          </cell>
          <cell r="G556">
            <v>0</v>
          </cell>
          <cell r="H556">
            <v>0</v>
          </cell>
          <cell r="I556">
            <v>0</v>
          </cell>
          <cell r="J556">
            <v>0</v>
          </cell>
          <cell r="K556">
            <v>0</v>
          </cell>
          <cell r="L556">
            <v>0</v>
          </cell>
          <cell r="M556">
            <v>0</v>
          </cell>
          <cell r="N556">
            <v>0</v>
          </cell>
          <cell r="O556">
            <v>0</v>
          </cell>
          <cell r="P556">
            <v>0</v>
          </cell>
          <cell r="Q556">
            <v>0</v>
          </cell>
          <cell r="R556">
            <v>0</v>
          </cell>
        </row>
        <row r="557">
          <cell r="B557" t="str">
            <v>HB10</v>
          </cell>
          <cell r="C557">
            <v>0</v>
          </cell>
          <cell r="D557" t="str">
            <v>-</v>
          </cell>
          <cell r="E557" t="str">
            <v>Hutang Bank J</v>
          </cell>
          <cell r="F557">
            <v>0</v>
          </cell>
          <cell r="G557">
            <v>0</v>
          </cell>
          <cell r="H557">
            <v>0</v>
          </cell>
          <cell r="I557">
            <v>0</v>
          </cell>
          <cell r="J557">
            <v>0</v>
          </cell>
          <cell r="K557">
            <v>0</v>
          </cell>
          <cell r="L557">
            <v>0</v>
          </cell>
          <cell r="M557">
            <v>0</v>
          </cell>
          <cell r="N557">
            <v>0</v>
          </cell>
          <cell r="O557">
            <v>0</v>
          </cell>
          <cell r="P557">
            <v>0</v>
          </cell>
          <cell r="Q557">
            <v>0</v>
          </cell>
          <cell r="R557">
            <v>0</v>
          </cell>
        </row>
        <row r="559">
          <cell r="B559">
            <v>15</v>
          </cell>
          <cell r="C559">
            <v>0</v>
          </cell>
          <cell r="D559">
            <v>0</v>
          </cell>
          <cell r="E559" t="str">
            <v>TOTAL HUTANG BANK</v>
          </cell>
          <cell r="F559">
            <v>0</v>
          </cell>
          <cell r="G559">
            <v>51159694173.46167</v>
          </cell>
          <cell r="H559">
            <v>0</v>
          </cell>
          <cell r="I559">
            <v>0</v>
          </cell>
          <cell r="J559">
            <v>0</v>
          </cell>
          <cell r="K559">
            <v>0</v>
          </cell>
          <cell r="L559">
            <v>0</v>
          </cell>
          <cell r="M559">
            <v>0</v>
          </cell>
          <cell r="N559">
            <v>0</v>
          </cell>
          <cell r="O559">
            <v>0</v>
          </cell>
          <cell r="P559">
            <v>0</v>
          </cell>
          <cell r="Q559">
            <v>0</v>
          </cell>
          <cell r="R559">
            <v>51159694173.46167</v>
          </cell>
        </row>
        <row r="562">
          <cell r="D562" t="str">
            <v>BIAYA YANG MASIH HARUS DIBAYAR :</v>
          </cell>
        </row>
        <row r="563">
          <cell r="B563" t="str">
            <v>HBY1</v>
          </cell>
          <cell r="C563">
            <v>0</v>
          </cell>
          <cell r="D563" t="str">
            <v>-</v>
          </cell>
          <cell r="E563" t="str">
            <v>Hutang Biaya Gaji &amp; Premi</v>
          </cell>
          <cell r="F563">
            <v>0</v>
          </cell>
          <cell r="G563">
            <v>0</v>
          </cell>
          <cell r="H563">
            <v>52750970</v>
          </cell>
          <cell r="I563">
            <v>39205851</v>
          </cell>
          <cell r="J563">
            <v>74967620.860000134</v>
          </cell>
          <cell r="K563">
            <v>137587978</v>
          </cell>
          <cell r="L563">
            <v>-34230165</v>
          </cell>
          <cell r="M563">
            <v>0</v>
          </cell>
          <cell r="N563">
            <v>152675225</v>
          </cell>
          <cell r="O563">
            <v>202572221.97999999</v>
          </cell>
          <cell r="P563">
            <v>1.9699999988079071</v>
          </cell>
          <cell r="Q563">
            <v>35166681.029999994</v>
          </cell>
          <cell r="R563">
            <v>660696384.84000015</v>
          </cell>
        </row>
        <row r="564">
          <cell r="B564" t="str">
            <v>HBY2</v>
          </cell>
          <cell r="C564">
            <v>0</v>
          </cell>
          <cell r="D564" t="str">
            <v>-</v>
          </cell>
          <cell r="E564" t="str">
            <v>Hutang Biaya Telepon, Listrik &amp; PAM</v>
          </cell>
          <cell r="F564">
            <v>0</v>
          </cell>
          <cell r="G564">
            <v>0</v>
          </cell>
          <cell r="H564">
            <v>4503300</v>
          </cell>
          <cell r="I564">
            <v>16603940</v>
          </cell>
          <cell r="J564">
            <v>6192319</v>
          </cell>
          <cell r="K564">
            <v>0</v>
          </cell>
          <cell r="L564">
            <v>49299115</v>
          </cell>
          <cell r="M564">
            <v>0</v>
          </cell>
          <cell r="N564">
            <v>0</v>
          </cell>
          <cell r="O564">
            <v>8629203</v>
          </cell>
          <cell r="P564">
            <v>2900000</v>
          </cell>
          <cell r="Q564">
            <v>0</v>
          </cell>
          <cell r="R564">
            <v>88127877</v>
          </cell>
        </row>
        <row r="565">
          <cell r="B565" t="str">
            <v>HBY3</v>
          </cell>
          <cell r="C565">
            <v>0</v>
          </cell>
          <cell r="D565" t="str">
            <v>-</v>
          </cell>
          <cell r="E565" t="str">
            <v>Hutang Biaya Pengiriman</v>
          </cell>
          <cell r="F565">
            <v>0</v>
          </cell>
          <cell r="G565">
            <v>0</v>
          </cell>
          <cell r="H565">
            <v>0</v>
          </cell>
          <cell r="I565">
            <v>0</v>
          </cell>
          <cell r="J565">
            <v>0</v>
          </cell>
          <cell r="K565">
            <v>0</v>
          </cell>
          <cell r="L565">
            <v>0</v>
          </cell>
          <cell r="M565">
            <v>0</v>
          </cell>
          <cell r="N565">
            <v>0</v>
          </cell>
          <cell r="O565">
            <v>0</v>
          </cell>
          <cell r="P565">
            <v>0</v>
          </cell>
          <cell r="Q565">
            <v>0</v>
          </cell>
          <cell r="R565">
            <v>0</v>
          </cell>
        </row>
        <row r="566">
          <cell r="B566" t="str">
            <v>HBY4</v>
          </cell>
          <cell r="C566">
            <v>0</v>
          </cell>
          <cell r="D566" t="str">
            <v>-</v>
          </cell>
          <cell r="E566" t="str">
            <v>Hutang Biaya Sewa Gedung</v>
          </cell>
          <cell r="F566">
            <v>0</v>
          </cell>
          <cell r="G566">
            <v>0</v>
          </cell>
          <cell r="H566">
            <v>0</v>
          </cell>
          <cell r="I566">
            <v>0</v>
          </cell>
          <cell r="J566">
            <v>0</v>
          </cell>
          <cell r="K566">
            <v>0</v>
          </cell>
          <cell r="L566">
            <v>-3</v>
          </cell>
          <cell r="M566">
            <v>0</v>
          </cell>
          <cell r="N566">
            <v>0</v>
          </cell>
          <cell r="O566">
            <v>0</v>
          </cell>
          <cell r="P566">
            <v>0</v>
          </cell>
          <cell r="Q566">
            <v>0</v>
          </cell>
          <cell r="R566">
            <v>-3</v>
          </cell>
        </row>
        <row r="567">
          <cell r="B567" t="str">
            <v>HBY5</v>
          </cell>
          <cell r="C567">
            <v>0</v>
          </cell>
          <cell r="D567" t="str">
            <v>-</v>
          </cell>
          <cell r="E567" t="str">
            <v>Hutang Biaya Sewa Peralatan</v>
          </cell>
          <cell r="F567">
            <v>0</v>
          </cell>
          <cell r="G567">
            <v>0</v>
          </cell>
          <cell r="H567">
            <v>201033031</v>
          </cell>
          <cell r="I567">
            <v>0</v>
          </cell>
          <cell r="J567">
            <v>0</v>
          </cell>
          <cell r="K567">
            <v>0</v>
          </cell>
          <cell r="L567">
            <v>0</v>
          </cell>
          <cell r="M567">
            <v>6469341</v>
          </cell>
          <cell r="N567">
            <v>0</v>
          </cell>
          <cell r="O567">
            <v>0</v>
          </cell>
          <cell r="P567">
            <v>0</v>
          </cell>
          <cell r="Q567">
            <v>0</v>
          </cell>
          <cell r="R567">
            <v>207502372</v>
          </cell>
        </row>
        <row r="568">
          <cell r="B568" t="str">
            <v>HBY6</v>
          </cell>
          <cell r="C568">
            <v>0</v>
          </cell>
          <cell r="D568" t="str">
            <v>-</v>
          </cell>
          <cell r="E568" t="str">
            <v>Hutang Biaya Bensin</v>
          </cell>
          <cell r="F568">
            <v>0</v>
          </cell>
          <cell r="G568">
            <v>0</v>
          </cell>
          <cell r="H568">
            <v>0</v>
          </cell>
          <cell r="I568">
            <v>0</v>
          </cell>
          <cell r="J568">
            <v>0</v>
          </cell>
          <cell r="K568">
            <v>0</v>
          </cell>
          <cell r="L568">
            <v>0</v>
          </cell>
          <cell r="M568">
            <v>0</v>
          </cell>
          <cell r="N568">
            <v>0</v>
          </cell>
          <cell r="O568">
            <v>0</v>
          </cell>
          <cell r="P568">
            <v>7210000</v>
          </cell>
          <cell r="Q568">
            <v>0</v>
          </cell>
          <cell r="R568">
            <v>7210000</v>
          </cell>
        </row>
        <row r="569">
          <cell r="B569" t="str">
            <v>HBY7</v>
          </cell>
          <cell r="C569">
            <v>0</v>
          </cell>
          <cell r="D569" t="str">
            <v>-</v>
          </cell>
          <cell r="E569" t="str">
            <v>Hutang Biaya Cetak dan Fotocopy</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B570" t="str">
            <v>HBY8</v>
          </cell>
          <cell r="C570">
            <v>0</v>
          </cell>
          <cell r="D570" t="str">
            <v>-</v>
          </cell>
          <cell r="E570" t="str">
            <v>Hutang Biaya Alat Tulis Kantor</v>
          </cell>
          <cell r="F570">
            <v>0</v>
          </cell>
          <cell r="G570">
            <v>0</v>
          </cell>
          <cell r="H570">
            <v>0</v>
          </cell>
          <cell r="I570">
            <v>0</v>
          </cell>
          <cell r="J570">
            <v>0</v>
          </cell>
          <cell r="K570">
            <v>0</v>
          </cell>
          <cell r="L570">
            <v>0</v>
          </cell>
          <cell r="M570">
            <v>0</v>
          </cell>
          <cell r="N570">
            <v>0</v>
          </cell>
          <cell r="O570">
            <v>0</v>
          </cell>
          <cell r="P570">
            <v>0</v>
          </cell>
          <cell r="Q570">
            <v>0</v>
          </cell>
          <cell r="R570">
            <v>0</v>
          </cell>
        </row>
        <row r="571">
          <cell r="B571" t="str">
            <v>HBY9</v>
          </cell>
          <cell r="C571">
            <v>0</v>
          </cell>
          <cell r="D571" t="str">
            <v>-</v>
          </cell>
          <cell r="E571" t="str">
            <v>Hutang Biaya Pemeliharaan</v>
          </cell>
          <cell r="F571">
            <v>0</v>
          </cell>
          <cell r="G571">
            <v>0</v>
          </cell>
          <cell r="H571">
            <v>0</v>
          </cell>
          <cell r="I571">
            <v>0</v>
          </cell>
          <cell r="J571">
            <v>0</v>
          </cell>
          <cell r="K571">
            <v>0</v>
          </cell>
          <cell r="L571">
            <v>0</v>
          </cell>
          <cell r="M571">
            <v>0</v>
          </cell>
          <cell r="N571">
            <v>0</v>
          </cell>
          <cell r="O571">
            <v>0</v>
          </cell>
          <cell r="P571">
            <v>0</v>
          </cell>
          <cell r="Q571">
            <v>0</v>
          </cell>
          <cell r="R571">
            <v>0</v>
          </cell>
        </row>
        <row r="572">
          <cell r="B572" t="str">
            <v>HBY10</v>
          </cell>
          <cell r="C572">
            <v>0</v>
          </cell>
          <cell r="D572" t="str">
            <v>-</v>
          </cell>
          <cell r="E572" t="str">
            <v>Hutang Biaya Bunga</v>
          </cell>
          <cell r="F572">
            <v>0</v>
          </cell>
          <cell r="G572">
            <v>0</v>
          </cell>
          <cell r="H572">
            <v>0</v>
          </cell>
          <cell r="I572">
            <v>0</v>
          </cell>
          <cell r="J572">
            <v>0</v>
          </cell>
          <cell r="K572">
            <v>0</v>
          </cell>
          <cell r="L572">
            <v>0</v>
          </cell>
          <cell r="M572">
            <v>0</v>
          </cell>
          <cell r="N572">
            <v>0</v>
          </cell>
          <cell r="O572">
            <v>0</v>
          </cell>
          <cell r="P572">
            <v>-7.4505805969238281E-9</v>
          </cell>
          <cell r="Q572">
            <v>0</v>
          </cell>
          <cell r="R572">
            <v>-7.4505805969238281E-9</v>
          </cell>
        </row>
        <row r="573">
          <cell r="B573" t="str">
            <v>HBY11</v>
          </cell>
          <cell r="C573">
            <v>0</v>
          </cell>
          <cell r="D573" t="str">
            <v>-</v>
          </cell>
          <cell r="E573" t="str">
            <v>Hutang Promosi</v>
          </cell>
          <cell r="F573">
            <v>0</v>
          </cell>
          <cell r="G573">
            <v>0</v>
          </cell>
          <cell r="H573">
            <v>0</v>
          </cell>
          <cell r="I573">
            <v>0</v>
          </cell>
          <cell r="J573">
            <v>0</v>
          </cell>
          <cell r="K573">
            <v>21842564</v>
          </cell>
          <cell r="L573">
            <v>0</v>
          </cell>
          <cell r="M573">
            <v>0</v>
          </cell>
          <cell r="N573">
            <v>0</v>
          </cell>
          <cell r="O573">
            <v>0</v>
          </cell>
          <cell r="P573">
            <v>0</v>
          </cell>
          <cell r="Q573">
            <v>0</v>
          </cell>
          <cell r="R573">
            <v>21842564</v>
          </cell>
        </row>
        <row r="574">
          <cell r="B574" t="str">
            <v>HBY12</v>
          </cell>
          <cell r="C574">
            <v>0</v>
          </cell>
          <cell r="D574" t="str">
            <v>-</v>
          </cell>
          <cell r="E574" t="str">
            <v>Hutang Telekomunikasi</v>
          </cell>
          <cell r="F574">
            <v>0</v>
          </cell>
          <cell r="G574">
            <v>0</v>
          </cell>
          <cell r="H574">
            <v>0</v>
          </cell>
          <cell r="I574">
            <v>0</v>
          </cell>
          <cell r="J574">
            <v>0</v>
          </cell>
          <cell r="K574">
            <v>0</v>
          </cell>
          <cell r="L574">
            <v>0</v>
          </cell>
          <cell r="M574">
            <v>0</v>
          </cell>
          <cell r="N574">
            <v>0</v>
          </cell>
          <cell r="O574">
            <v>0</v>
          </cell>
          <cell r="P574">
            <v>0</v>
          </cell>
          <cell r="Q574">
            <v>0</v>
          </cell>
          <cell r="R574">
            <v>0</v>
          </cell>
        </row>
        <row r="575">
          <cell r="B575" t="str">
            <v>HBY13</v>
          </cell>
          <cell r="C575">
            <v>0</v>
          </cell>
          <cell r="D575" t="str">
            <v>-</v>
          </cell>
          <cell r="E575" t="str">
            <v>Hutang Kas  Kecil</v>
          </cell>
          <cell r="F575">
            <v>0</v>
          </cell>
          <cell r="G575">
            <v>10577830</v>
          </cell>
          <cell r="H575">
            <v>0</v>
          </cell>
          <cell r="I575">
            <v>0</v>
          </cell>
          <cell r="J575">
            <v>0</v>
          </cell>
          <cell r="K575">
            <v>0</v>
          </cell>
          <cell r="L575">
            <v>0</v>
          </cell>
          <cell r="M575">
            <v>2487225</v>
          </cell>
          <cell r="N575">
            <v>0</v>
          </cell>
          <cell r="O575">
            <v>0</v>
          </cell>
          <cell r="P575">
            <v>5743378.6200000001</v>
          </cell>
          <cell r="Q575">
            <v>8258261</v>
          </cell>
          <cell r="R575">
            <v>27066694.620000001</v>
          </cell>
        </row>
        <row r="576">
          <cell r="B576" t="str">
            <v>HBY14</v>
          </cell>
          <cell r="C576">
            <v>0</v>
          </cell>
          <cell r="D576" t="str">
            <v>-</v>
          </cell>
          <cell r="E576" t="str">
            <v>Cadangan Management Fee</v>
          </cell>
          <cell r="F576">
            <v>0</v>
          </cell>
          <cell r="G576">
            <v>0</v>
          </cell>
          <cell r="H576">
            <v>0</v>
          </cell>
          <cell r="I576">
            <v>0</v>
          </cell>
          <cell r="J576">
            <v>0</v>
          </cell>
          <cell r="K576">
            <v>0</v>
          </cell>
          <cell r="L576">
            <v>0</v>
          </cell>
          <cell r="M576">
            <v>0</v>
          </cell>
          <cell r="N576">
            <v>0</v>
          </cell>
          <cell r="O576">
            <v>0</v>
          </cell>
          <cell r="P576">
            <v>0</v>
          </cell>
          <cell r="Q576">
            <v>0</v>
          </cell>
          <cell r="R576">
            <v>0</v>
          </cell>
        </row>
        <row r="577">
          <cell r="B577" t="str">
            <v>HBY15</v>
          </cell>
          <cell r="C577">
            <v>0</v>
          </cell>
          <cell r="D577" t="str">
            <v>-</v>
          </cell>
          <cell r="E577" t="str">
            <v>Cadangan Bisnis Development</v>
          </cell>
          <cell r="F577">
            <v>0</v>
          </cell>
          <cell r="G577">
            <v>0</v>
          </cell>
          <cell r="H577">
            <v>0</v>
          </cell>
          <cell r="I577">
            <v>0</v>
          </cell>
          <cell r="J577">
            <v>0</v>
          </cell>
          <cell r="K577">
            <v>0</v>
          </cell>
          <cell r="L577">
            <v>0</v>
          </cell>
          <cell r="M577">
            <v>0</v>
          </cell>
          <cell r="N577">
            <v>0</v>
          </cell>
          <cell r="O577">
            <v>0</v>
          </cell>
          <cell r="P577">
            <v>0</v>
          </cell>
          <cell r="Q577">
            <v>0</v>
          </cell>
          <cell r="R577">
            <v>0</v>
          </cell>
        </row>
        <row r="578">
          <cell r="B578" t="str">
            <v>HBY16</v>
          </cell>
          <cell r="C578">
            <v>0</v>
          </cell>
          <cell r="D578" t="str">
            <v>-</v>
          </cell>
          <cell r="E578" t="str">
            <v>Biaya YMH Dibayar Lainnya</v>
          </cell>
          <cell r="F578">
            <v>0</v>
          </cell>
          <cell r="G578">
            <v>0</v>
          </cell>
          <cell r="H578">
            <v>355694281</v>
          </cell>
          <cell r="I578">
            <v>0</v>
          </cell>
          <cell r="J578">
            <v>0</v>
          </cell>
          <cell r="K578">
            <v>55459876</v>
          </cell>
          <cell r="L578">
            <v>0</v>
          </cell>
          <cell r="M578">
            <v>89768471</v>
          </cell>
          <cell r="N578">
            <v>944338242</v>
          </cell>
          <cell r="O578">
            <v>118349581.94</v>
          </cell>
          <cell r="P578">
            <v>35095785.100000083</v>
          </cell>
          <cell r="Q578">
            <v>294782914.90000004</v>
          </cell>
          <cell r="R578">
            <v>1893489151.9400003</v>
          </cell>
        </row>
        <row r="580">
          <cell r="B580">
            <v>16</v>
          </cell>
          <cell r="C580">
            <v>0</v>
          </cell>
          <cell r="D580">
            <v>0</v>
          </cell>
          <cell r="E580" t="str">
            <v>TOTAL BIAYA YMH DIBAYAR</v>
          </cell>
          <cell r="F580">
            <v>0</v>
          </cell>
          <cell r="G580">
            <v>10577830</v>
          </cell>
          <cell r="H580">
            <v>613981582</v>
          </cell>
          <cell r="I580">
            <v>55809791</v>
          </cell>
          <cell r="J580">
            <v>81159939.860000134</v>
          </cell>
          <cell r="K580">
            <v>214890418</v>
          </cell>
          <cell r="L580">
            <v>15068947</v>
          </cell>
          <cell r="M580">
            <v>98725037</v>
          </cell>
          <cell r="N580">
            <v>1097013467</v>
          </cell>
          <cell r="O580">
            <v>329551006.91999996</v>
          </cell>
          <cell r="P580">
            <v>50949165.690000072</v>
          </cell>
          <cell r="Q580">
            <v>338207856.93000001</v>
          </cell>
          <cell r="R580">
            <v>2905935041.4000006</v>
          </cell>
        </row>
        <row r="582">
          <cell r="D582" t="str">
            <v>HUTANG LAIN - LAIN :</v>
          </cell>
        </row>
        <row r="583">
          <cell r="B583" t="str">
            <v>HL1</v>
          </cell>
          <cell r="C583">
            <v>0</v>
          </cell>
          <cell r="D583" t="str">
            <v>-</v>
          </cell>
          <cell r="E583" t="str">
            <v>Hutang Promosi</v>
          </cell>
          <cell r="F583">
            <v>0</v>
          </cell>
          <cell r="G583">
            <v>0</v>
          </cell>
          <cell r="H583">
            <v>0</v>
          </cell>
          <cell r="I583">
            <v>0</v>
          </cell>
          <cell r="J583">
            <v>0</v>
          </cell>
          <cell r="K583">
            <v>0</v>
          </cell>
          <cell r="L583">
            <v>0</v>
          </cell>
          <cell r="M583">
            <v>0</v>
          </cell>
          <cell r="N583">
            <v>0</v>
          </cell>
          <cell r="O583">
            <v>0</v>
          </cell>
          <cell r="P583">
            <v>0</v>
          </cell>
          <cell r="Q583">
            <v>0</v>
          </cell>
          <cell r="R583">
            <v>0</v>
          </cell>
        </row>
        <row r="584">
          <cell r="B584" t="str">
            <v>HL2</v>
          </cell>
          <cell r="C584">
            <v>0</v>
          </cell>
          <cell r="D584" t="str">
            <v>-</v>
          </cell>
          <cell r="E584" t="str">
            <v>Hutang Leasing Jangka Pendek</v>
          </cell>
          <cell r="F584">
            <v>0</v>
          </cell>
          <cell r="G584">
            <v>43270962.329999998</v>
          </cell>
          <cell r="H584">
            <v>0</v>
          </cell>
          <cell r="I584">
            <v>0</v>
          </cell>
          <cell r="J584">
            <v>0</v>
          </cell>
          <cell r="K584">
            <v>0</v>
          </cell>
          <cell r="L584">
            <v>0</v>
          </cell>
          <cell r="M584">
            <v>0</v>
          </cell>
          <cell r="N584">
            <v>0</v>
          </cell>
          <cell r="O584">
            <v>0</v>
          </cell>
          <cell r="P584">
            <v>0</v>
          </cell>
          <cell r="Q584">
            <v>0</v>
          </cell>
          <cell r="R584">
            <v>43270962.329999998</v>
          </cell>
        </row>
        <row r="585">
          <cell r="B585" t="str">
            <v>HL3</v>
          </cell>
          <cell r="C585">
            <v>0</v>
          </cell>
          <cell r="D585" t="str">
            <v>-</v>
          </cell>
          <cell r="E585" t="str">
            <v>Hutang Petty Cash</v>
          </cell>
          <cell r="F585">
            <v>0</v>
          </cell>
          <cell r="G585">
            <v>0</v>
          </cell>
          <cell r="H585">
            <v>0</v>
          </cell>
          <cell r="I585">
            <v>0</v>
          </cell>
          <cell r="J585">
            <v>0</v>
          </cell>
          <cell r="K585">
            <v>73259990</v>
          </cell>
          <cell r="L585">
            <v>0</v>
          </cell>
          <cell r="M585">
            <v>0</v>
          </cell>
          <cell r="N585">
            <v>0</v>
          </cell>
          <cell r="O585">
            <v>69131987.489999995</v>
          </cell>
          <cell r="P585">
            <v>0</v>
          </cell>
          <cell r="Q585">
            <v>0</v>
          </cell>
          <cell r="R585">
            <v>142391977.49000001</v>
          </cell>
        </row>
        <row r="586">
          <cell r="B586" t="str">
            <v>HL4</v>
          </cell>
          <cell r="C586">
            <v>0</v>
          </cell>
          <cell r="D586" t="str">
            <v>-</v>
          </cell>
          <cell r="E586" t="str">
            <v>Hutang Pabrik</v>
          </cell>
          <cell r="F586">
            <v>0</v>
          </cell>
          <cell r="G586">
            <v>0</v>
          </cell>
          <cell r="H586">
            <v>0</v>
          </cell>
          <cell r="I586">
            <v>0</v>
          </cell>
          <cell r="J586">
            <v>0</v>
          </cell>
          <cell r="K586">
            <v>0</v>
          </cell>
          <cell r="L586">
            <v>0</v>
          </cell>
          <cell r="M586">
            <v>376364401</v>
          </cell>
          <cell r="N586">
            <v>0</v>
          </cell>
          <cell r="O586">
            <v>0</v>
          </cell>
          <cell r="P586">
            <v>0</v>
          </cell>
          <cell r="Q586">
            <v>0</v>
          </cell>
          <cell r="R586">
            <v>376364401</v>
          </cell>
        </row>
        <row r="587">
          <cell r="B587" t="str">
            <v>HL5</v>
          </cell>
          <cell r="C587">
            <v>0</v>
          </cell>
          <cell r="D587" t="str">
            <v>-</v>
          </cell>
          <cell r="E587" t="str">
            <v>Hutang Sewa</v>
          </cell>
          <cell r="F587">
            <v>0</v>
          </cell>
          <cell r="G587">
            <v>0</v>
          </cell>
          <cell r="H587">
            <v>0</v>
          </cell>
          <cell r="I587">
            <v>0</v>
          </cell>
          <cell r="J587">
            <v>0</v>
          </cell>
          <cell r="K587">
            <v>0</v>
          </cell>
          <cell r="L587">
            <v>0</v>
          </cell>
          <cell r="M587">
            <v>0</v>
          </cell>
          <cell r="N587">
            <v>0</v>
          </cell>
          <cell r="O587">
            <v>0</v>
          </cell>
          <cell r="P587">
            <v>0</v>
          </cell>
          <cell r="Q587">
            <v>0</v>
          </cell>
          <cell r="R587">
            <v>0</v>
          </cell>
        </row>
        <row r="588">
          <cell r="B588" t="str">
            <v>HL6</v>
          </cell>
          <cell r="C588">
            <v>0</v>
          </cell>
          <cell r="D588" t="str">
            <v>-</v>
          </cell>
          <cell r="E588" t="str">
            <v>Hutang Pemegang Saham</v>
          </cell>
          <cell r="F588">
            <v>0</v>
          </cell>
          <cell r="G588">
            <v>0</v>
          </cell>
          <cell r="H588">
            <v>0</v>
          </cell>
          <cell r="I588">
            <v>0</v>
          </cell>
          <cell r="J588">
            <v>0</v>
          </cell>
          <cell r="K588">
            <v>0</v>
          </cell>
          <cell r="L588">
            <v>0</v>
          </cell>
          <cell r="M588">
            <v>0</v>
          </cell>
          <cell r="N588">
            <v>0</v>
          </cell>
          <cell r="O588">
            <v>0</v>
          </cell>
          <cell r="P588">
            <v>0</v>
          </cell>
          <cell r="Q588">
            <v>0</v>
          </cell>
          <cell r="R588">
            <v>0</v>
          </cell>
        </row>
        <row r="589">
          <cell r="B589" t="str">
            <v>HL7</v>
          </cell>
          <cell r="C589">
            <v>0</v>
          </cell>
          <cell r="D589" t="str">
            <v>-</v>
          </cell>
          <cell r="E589" t="str">
            <v>Hutang Jamsostek</v>
          </cell>
          <cell r="F589">
            <v>0</v>
          </cell>
          <cell r="G589">
            <v>-13030094.700000003</v>
          </cell>
          <cell r="H589">
            <v>15489904</v>
          </cell>
          <cell r="I589">
            <v>0</v>
          </cell>
          <cell r="J589">
            <v>8275416.8599999994</v>
          </cell>
          <cell r="K589">
            <v>0</v>
          </cell>
          <cell r="L589">
            <v>31731439</v>
          </cell>
          <cell r="M589">
            <v>0</v>
          </cell>
          <cell r="N589">
            <v>0</v>
          </cell>
          <cell r="O589">
            <v>0</v>
          </cell>
          <cell r="P589">
            <v>3757079.8</v>
          </cell>
          <cell r="Q589">
            <v>0</v>
          </cell>
          <cell r="R589">
            <v>46223744.959999993</v>
          </cell>
        </row>
        <row r="590">
          <cell r="B590" t="str">
            <v>HL8</v>
          </cell>
          <cell r="C590">
            <v>0</v>
          </cell>
          <cell r="D590" t="str">
            <v>-</v>
          </cell>
          <cell r="E590" t="str">
            <v>Hutang Transfer Konfirmasi</v>
          </cell>
          <cell r="F590">
            <v>0</v>
          </cell>
          <cell r="G590">
            <v>0</v>
          </cell>
          <cell r="H590">
            <v>0</v>
          </cell>
          <cell r="I590">
            <v>0</v>
          </cell>
          <cell r="J590">
            <v>0</v>
          </cell>
          <cell r="K590">
            <v>388132801</v>
          </cell>
          <cell r="L590">
            <v>0</v>
          </cell>
          <cell r="M590">
            <v>107552773.95</v>
          </cell>
          <cell r="N590">
            <v>0</v>
          </cell>
          <cell r="O590">
            <v>-16351085</v>
          </cell>
          <cell r="P590">
            <v>4.0000054985284805E-2</v>
          </cell>
          <cell r="Q590">
            <v>-555880449.55000007</v>
          </cell>
          <cell r="R590">
            <v>-76545959.560000002</v>
          </cell>
        </row>
        <row r="591">
          <cell r="B591" t="str">
            <v>HL9</v>
          </cell>
          <cell r="C591">
            <v>0</v>
          </cell>
          <cell r="D591" t="str">
            <v>-</v>
          </cell>
          <cell r="E591" t="str">
            <v>Hutang Pihak Ketiga</v>
          </cell>
          <cell r="F591">
            <v>0</v>
          </cell>
          <cell r="G591">
            <v>0</v>
          </cell>
          <cell r="H591">
            <v>-1380000</v>
          </cell>
          <cell r="I591">
            <v>0</v>
          </cell>
          <cell r="J591">
            <v>0</v>
          </cell>
          <cell r="K591">
            <v>0</v>
          </cell>
          <cell r="L591">
            <v>7587931</v>
          </cell>
          <cell r="M591">
            <v>0</v>
          </cell>
          <cell r="N591">
            <v>0</v>
          </cell>
          <cell r="O591">
            <v>0</v>
          </cell>
          <cell r="P591">
            <v>0</v>
          </cell>
          <cell r="Q591">
            <v>0</v>
          </cell>
          <cell r="R591">
            <v>6207931</v>
          </cell>
        </row>
        <row r="592">
          <cell r="B592" t="str">
            <v>HL10</v>
          </cell>
          <cell r="C592">
            <v>0</v>
          </cell>
          <cell r="D592" t="str">
            <v>-</v>
          </cell>
          <cell r="E592" t="str">
            <v>Cadangan Biaya</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B593" t="str">
            <v>HL11</v>
          </cell>
          <cell r="C593">
            <v>0</v>
          </cell>
          <cell r="D593" t="str">
            <v>-</v>
          </cell>
          <cell r="E593" t="str">
            <v>Cadangan Insentif</v>
          </cell>
          <cell r="F593">
            <v>0</v>
          </cell>
          <cell r="G593">
            <v>0</v>
          </cell>
          <cell r="H593">
            <v>0</v>
          </cell>
          <cell r="I593">
            <v>0</v>
          </cell>
          <cell r="J593">
            <v>0</v>
          </cell>
          <cell r="K593">
            <v>0</v>
          </cell>
          <cell r="L593">
            <v>0</v>
          </cell>
          <cell r="M593">
            <v>0</v>
          </cell>
          <cell r="N593">
            <v>0</v>
          </cell>
          <cell r="O593">
            <v>0</v>
          </cell>
          <cell r="P593">
            <v>3.3760443329811096E-9</v>
          </cell>
          <cell r="Q593">
            <v>0</v>
          </cell>
          <cell r="R593">
            <v>3.3760443329811096E-9</v>
          </cell>
        </row>
        <row r="594">
          <cell r="B594" t="str">
            <v>HL12</v>
          </cell>
          <cell r="C594">
            <v>0</v>
          </cell>
          <cell r="D594" t="str">
            <v>-</v>
          </cell>
          <cell r="E594" t="str">
            <v>Cadangan Promosi</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B595" t="str">
            <v>HL13</v>
          </cell>
          <cell r="C595">
            <v>0</v>
          </cell>
          <cell r="D595" t="str">
            <v>-</v>
          </cell>
          <cell r="E595" t="str">
            <v>Cadangan Promosi Internal</v>
          </cell>
          <cell r="F595">
            <v>0</v>
          </cell>
          <cell r="G595">
            <v>0</v>
          </cell>
          <cell r="H595">
            <v>0</v>
          </cell>
          <cell r="I595">
            <v>0</v>
          </cell>
          <cell r="J595">
            <v>0</v>
          </cell>
          <cell r="K595">
            <v>0</v>
          </cell>
          <cell r="L595">
            <v>0</v>
          </cell>
          <cell r="M595">
            <v>0</v>
          </cell>
          <cell r="N595">
            <v>0</v>
          </cell>
          <cell r="O595">
            <v>0</v>
          </cell>
          <cell r="P595">
            <v>0</v>
          </cell>
          <cell r="Q595">
            <v>0</v>
          </cell>
          <cell r="R595">
            <v>0</v>
          </cell>
        </row>
        <row r="596">
          <cell r="B596" t="str">
            <v>HL14</v>
          </cell>
          <cell r="C596">
            <v>0</v>
          </cell>
          <cell r="D596" t="str">
            <v>-</v>
          </cell>
          <cell r="E596" t="str">
            <v>Cadangan Bonus Pabrik/Prinsipal</v>
          </cell>
          <cell r="F596">
            <v>0</v>
          </cell>
          <cell r="G596">
            <v>0</v>
          </cell>
          <cell r="H596">
            <v>0</v>
          </cell>
          <cell r="I596">
            <v>0</v>
          </cell>
          <cell r="J596">
            <v>0</v>
          </cell>
          <cell r="K596">
            <v>0</v>
          </cell>
          <cell r="L596">
            <v>0</v>
          </cell>
          <cell r="M596">
            <v>0</v>
          </cell>
          <cell r="N596">
            <v>0</v>
          </cell>
          <cell r="O596">
            <v>0</v>
          </cell>
          <cell r="P596">
            <v>0</v>
          </cell>
          <cell r="Q596">
            <v>0</v>
          </cell>
          <cell r="R596">
            <v>0</v>
          </cell>
        </row>
        <row r="597">
          <cell r="B597" t="str">
            <v>HL15</v>
          </cell>
          <cell r="C597">
            <v>0</v>
          </cell>
          <cell r="D597" t="str">
            <v>-</v>
          </cell>
          <cell r="E597" t="str">
            <v>Cadangan THR/ Bonus</v>
          </cell>
          <cell r="F597">
            <v>0</v>
          </cell>
          <cell r="G597">
            <v>0</v>
          </cell>
          <cell r="H597">
            <v>0</v>
          </cell>
          <cell r="I597">
            <v>0</v>
          </cell>
          <cell r="J597">
            <v>0</v>
          </cell>
          <cell r="K597">
            <v>0</v>
          </cell>
          <cell r="L597">
            <v>0</v>
          </cell>
          <cell r="M597">
            <v>0</v>
          </cell>
          <cell r="N597">
            <v>0</v>
          </cell>
          <cell r="O597">
            <v>0</v>
          </cell>
          <cell r="P597">
            <v>-3.7252902984619141E-9</v>
          </cell>
          <cell r="Q597">
            <v>0</v>
          </cell>
          <cell r="R597">
            <v>-3.7252902984619141E-9</v>
          </cell>
        </row>
        <row r="598">
          <cell r="B598" t="str">
            <v>HL16</v>
          </cell>
          <cell r="C598">
            <v>0</v>
          </cell>
          <cell r="D598" t="str">
            <v>-</v>
          </cell>
          <cell r="E598" t="str">
            <v>Cadangan Business Development</v>
          </cell>
          <cell r="F598">
            <v>0</v>
          </cell>
          <cell r="G598">
            <v>0</v>
          </cell>
          <cell r="H598">
            <v>0</v>
          </cell>
          <cell r="I598">
            <v>9163298.7200000007</v>
          </cell>
          <cell r="J598">
            <v>0</v>
          </cell>
          <cell r="K598">
            <v>38295635</v>
          </cell>
          <cell r="L598">
            <v>-4805186</v>
          </cell>
          <cell r="M598">
            <v>8718454</v>
          </cell>
          <cell r="N598">
            <v>0</v>
          </cell>
          <cell r="O598">
            <v>0</v>
          </cell>
          <cell r="P598">
            <v>0</v>
          </cell>
          <cell r="Q598">
            <v>1201207.4306888396</v>
          </cell>
          <cell r="R598">
            <v>52573409.150688842</v>
          </cell>
        </row>
        <row r="599">
          <cell r="B599" t="str">
            <v>HL17</v>
          </cell>
          <cell r="C599">
            <v>0</v>
          </cell>
          <cell r="D599" t="str">
            <v>-</v>
          </cell>
          <cell r="E599" t="str">
            <v>Cadangan Pengembangan Perusahaan</v>
          </cell>
          <cell r="F599">
            <v>0</v>
          </cell>
          <cell r="G599">
            <v>0</v>
          </cell>
          <cell r="H599">
            <v>0</v>
          </cell>
          <cell r="I599">
            <v>0</v>
          </cell>
          <cell r="J599">
            <v>0</v>
          </cell>
          <cell r="K599">
            <v>0</v>
          </cell>
          <cell r="L599">
            <v>0</v>
          </cell>
          <cell r="M599">
            <v>0</v>
          </cell>
          <cell r="N599">
            <v>0</v>
          </cell>
          <cell r="O599">
            <v>0</v>
          </cell>
          <cell r="P599">
            <v>1.862645149230957E-9</v>
          </cell>
          <cell r="Q599">
            <v>0.12766534090042114</v>
          </cell>
          <cell r="R599">
            <v>0.12766534276306629</v>
          </cell>
        </row>
        <row r="600">
          <cell r="B600" t="str">
            <v>HL18</v>
          </cell>
          <cell r="C600">
            <v>0</v>
          </cell>
          <cell r="D600" t="str">
            <v>-</v>
          </cell>
          <cell r="E600" t="str">
            <v>Cadangan Management  Fee</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B601" t="str">
            <v>HL19</v>
          </cell>
          <cell r="C601">
            <v>0</v>
          </cell>
          <cell r="D601" t="str">
            <v>-</v>
          </cell>
          <cell r="E601" t="str">
            <v>Cadangan Training</v>
          </cell>
          <cell r="F601">
            <v>0</v>
          </cell>
          <cell r="G601">
            <v>0</v>
          </cell>
          <cell r="H601">
            <v>0</v>
          </cell>
          <cell r="I601">
            <v>0</v>
          </cell>
          <cell r="J601">
            <v>0</v>
          </cell>
          <cell r="K601">
            <v>0</v>
          </cell>
          <cell r="L601">
            <v>0</v>
          </cell>
          <cell r="M601">
            <v>0</v>
          </cell>
          <cell r="N601">
            <v>0</v>
          </cell>
          <cell r="O601">
            <v>0</v>
          </cell>
          <cell r="P601">
            <v>0</v>
          </cell>
          <cell r="Q601">
            <v>-1.8053366336971521E-2</v>
          </cell>
          <cell r="R601">
            <v>-1.8053366336971521E-2</v>
          </cell>
        </row>
        <row r="602">
          <cell r="B602" t="str">
            <v>HL20</v>
          </cell>
          <cell r="C602">
            <v>0</v>
          </cell>
          <cell r="D602" t="str">
            <v>-</v>
          </cell>
          <cell r="E602" t="str">
            <v>Cadangan Asuransi</v>
          </cell>
          <cell r="F602">
            <v>0</v>
          </cell>
          <cell r="G602">
            <v>0</v>
          </cell>
          <cell r="H602">
            <v>0</v>
          </cell>
          <cell r="I602">
            <v>0</v>
          </cell>
          <cell r="J602">
            <v>0</v>
          </cell>
          <cell r="K602">
            <v>0</v>
          </cell>
          <cell r="L602">
            <v>0</v>
          </cell>
          <cell r="M602">
            <v>0</v>
          </cell>
          <cell r="N602">
            <v>0</v>
          </cell>
          <cell r="O602">
            <v>0</v>
          </cell>
          <cell r="P602">
            <v>0</v>
          </cell>
          <cell r="Q602">
            <v>0</v>
          </cell>
          <cell r="R602">
            <v>0</v>
          </cell>
        </row>
        <row r="603">
          <cell r="B603" t="str">
            <v>HL21</v>
          </cell>
          <cell r="C603">
            <v>0</v>
          </cell>
          <cell r="D603" t="str">
            <v>-</v>
          </cell>
          <cell r="E603" t="str">
            <v>Cadangan Pajak</v>
          </cell>
          <cell r="F603">
            <v>0</v>
          </cell>
          <cell r="G603">
            <v>0</v>
          </cell>
          <cell r="H603">
            <v>0</v>
          </cell>
          <cell r="I603">
            <v>0</v>
          </cell>
          <cell r="J603">
            <v>0</v>
          </cell>
          <cell r="K603">
            <v>0</v>
          </cell>
          <cell r="L603">
            <v>0</v>
          </cell>
          <cell r="M603">
            <v>0</v>
          </cell>
          <cell r="N603">
            <v>0</v>
          </cell>
          <cell r="O603">
            <v>0</v>
          </cell>
          <cell r="P603">
            <v>5.0000011920928955E-2</v>
          </cell>
          <cell r="Q603">
            <v>10863441.5</v>
          </cell>
          <cell r="R603">
            <v>10863441.550000012</v>
          </cell>
        </row>
        <row r="604">
          <cell r="B604" t="str">
            <v>HL22</v>
          </cell>
          <cell r="C604">
            <v>0</v>
          </cell>
          <cell r="D604" t="str">
            <v>-</v>
          </cell>
          <cell r="E604" t="str">
            <v>Cadangan  Barang Bonus</v>
          </cell>
          <cell r="F604">
            <v>0</v>
          </cell>
          <cell r="G604">
            <v>0</v>
          </cell>
          <cell r="H604">
            <v>0</v>
          </cell>
          <cell r="I604">
            <v>0</v>
          </cell>
          <cell r="J604">
            <v>0</v>
          </cell>
          <cell r="K604">
            <v>0</v>
          </cell>
          <cell r="L604">
            <v>0</v>
          </cell>
          <cell r="M604">
            <v>25732048</v>
          </cell>
          <cell r="N604">
            <v>0</v>
          </cell>
          <cell r="O604">
            <v>0</v>
          </cell>
          <cell r="P604">
            <v>0</v>
          </cell>
          <cell r="Q604">
            <v>0</v>
          </cell>
          <cell r="R604">
            <v>25732048</v>
          </cell>
        </row>
        <row r="605">
          <cell r="B605" t="str">
            <v>HL23</v>
          </cell>
          <cell r="C605">
            <v>0</v>
          </cell>
          <cell r="D605" t="str">
            <v>-</v>
          </cell>
          <cell r="E605" t="str">
            <v>Cadangan IT</v>
          </cell>
          <cell r="F605">
            <v>0</v>
          </cell>
          <cell r="G605">
            <v>0</v>
          </cell>
          <cell r="H605">
            <v>0</v>
          </cell>
          <cell r="I605">
            <v>0</v>
          </cell>
          <cell r="J605">
            <v>0</v>
          </cell>
          <cell r="K605">
            <v>0</v>
          </cell>
          <cell r="L605">
            <v>0</v>
          </cell>
          <cell r="M605">
            <v>0</v>
          </cell>
          <cell r="N605">
            <v>0</v>
          </cell>
          <cell r="O605">
            <v>0</v>
          </cell>
          <cell r="P605">
            <v>0</v>
          </cell>
          <cell r="Q605">
            <v>0</v>
          </cell>
          <cell r="R605">
            <v>0</v>
          </cell>
        </row>
        <row r="606">
          <cell r="B606" t="str">
            <v>HL24</v>
          </cell>
          <cell r="C606">
            <v>0</v>
          </cell>
          <cell r="D606" t="str">
            <v>-</v>
          </cell>
          <cell r="E606" t="str">
            <v>Cadangan Premi</v>
          </cell>
          <cell r="F606">
            <v>0</v>
          </cell>
          <cell r="G606">
            <v>0</v>
          </cell>
          <cell r="H606">
            <v>0</v>
          </cell>
          <cell r="I606">
            <v>0</v>
          </cell>
          <cell r="J606">
            <v>0</v>
          </cell>
          <cell r="K606">
            <v>0</v>
          </cell>
          <cell r="L606">
            <v>0</v>
          </cell>
          <cell r="M606">
            <v>0</v>
          </cell>
          <cell r="N606">
            <v>0</v>
          </cell>
          <cell r="O606">
            <v>0</v>
          </cell>
          <cell r="P606">
            <v>0</v>
          </cell>
          <cell r="Q606">
            <v>0</v>
          </cell>
          <cell r="R606">
            <v>0</v>
          </cell>
        </row>
        <row r="607">
          <cell r="B607" t="str">
            <v>HL25</v>
          </cell>
          <cell r="C607">
            <v>0</v>
          </cell>
          <cell r="D607" t="str">
            <v>-</v>
          </cell>
          <cell r="E607" t="str">
            <v>Cadangan Prestasi</v>
          </cell>
          <cell r="F607">
            <v>0</v>
          </cell>
          <cell r="G607">
            <v>0</v>
          </cell>
          <cell r="H607">
            <v>0</v>
          </cell>
          <cell r="I607">
            <v>0</v>
          </cell>
          <cell r="J607">
            <v>0</v>
          </cell>
          <cell r="K607">
            <v>0</v>
          </cell>
          <cell r="L607">
            <v>0</v>
          </cell>
          <cell r="M607">
            <v>0</v>
          </cell>
          <cell r="N607">
            <v>0</v>
          </cell>
          <cell r="O607">
            <v>0</v>
          </cell>
          <cell r="P607">
            <v>0</v>
          </cell>
          <cell r="Q607">
            <v>0</v>
          </cell>
          <cell r="R607">
            <v>0</v>
          </cell>
        </row>
        <row r="608">
          <cell r="B608" t="str">
            <v>HL26</v>
          </cell>
          <cell r="C608">
            <v>0</v>
          </cell>
          <cell r="D608" t="str">
            <v>-</v>
          </cell>
          <cell r="E608" t="str">
            <v>Cadangan Biaya Project HO</v>
          </cell>
          <cell r="F608">
            <v>0</v>
          </cell>
          <cell r="G608">
            <v>0</v>
          </cell>
          <cell r="H608">
            <v>0</v>
          </cell>
          <cell r="I608">
            <v>0</v>
          </cell>
          <cell r="J608">
            <v>0</v>
          </cell>
          <cell r="K608">
            <v>0</v>
          </cell>
          <cell r="L608">
            <v>0</v>
          </cell>
          <cell r="M608">
            <v>0</v>
          </cell>
          <cell r="N608">
            <v>0</v>
          </cell>
          <cell r="O608">
            <v>0</v>
          </cell>
          <cell r="P608">
            <v>0</v>
          </cell>
          <cell r="Q608">
            <v>0</v>
          </cell>
          <cell r="R608">
            <v>0</v>
          </cell>
        </row>
        <row r="609">
          <cell r="B609" t="str">
            <v>HL27</v>
          </cell>
          <cell r="C609">
            <v>0</v>
          </cell>
          <cell r="D609" t="str">
            <v>-</v>
          </cell>
          <cell r="E609" t="str">
            <v>Cadangan Biaya BS</v>
          </cell>
          <cell r="F609">
            <v>0</v>
          </cell>
          <cell r="G609">
            <v>0</v>
          </cell>
          <cell r="H609">
            <v>0</v>
          </cell>
          <cell r="I609">
            <v>0</v>
          </cell>
          <cell r="J609">
            <v>0</v>
          </cell>
          <cell r="K609">
            <v>0</v>
          </cell>
          <cell r="L609">
            <v>0</v>
          </cell>
          <cell r="M609">
            <v>0</v>
          </cell>
          <cell r="N609">
            <v>0</v>
          </cell>
          <cell r="O609">
            <v>0</v>
          </cell>
          <cell r="P609">
            <v>0</v>
          </cell>
          <cell r="Q609">
            <v>0.29000000655651093</v>
          </cell>
          <cell r="R609">
            <v>0.29000000655651093</v>
          </cell>
        </row>
        <row r="610">
          <cell r="B610" t="str">
            <v>HL54</v>
          </cell>
          <cell r="C610">
            <v>0</v>
          </cell>
          <cell r="D610" t="str">
            <v>-</v>
          </cell>
          <cell r="E610" t="str">
            <v>Cadangan Penyisihan Piutang  Tak Tertagih</v>
          </cell>
          <cell r="F610">
            <v>0</v>
          </cell>
          <cell r="G610">
            <v>0</v>
          </cell>
          <cell r="H610">
            <v>0</v>
          </cell>
          <cell r="I610">
            <v>0</v>
          </cell>
          <cell r="J610">
            <v>0</v>
          </cell>
          <cell r="K610">
            <v>0</v>
          </cell>
          <cell r="L610">
            <v>0</v>
          </cell>
          <cell r="M610">
            <v>0</v>
          </cell>
          <cell r="N610">
            <v>0</v>
          </cell>
          <cell r="O610">
            <v>0</v>
          </cell>
          <cell r="P610">
            <v>0</v>
          </cell>
          <cell r="Q610">
            <v>0</v>
          </cell>
          <cell r="R610">
            <v>0</v>
          </cell>
        </row>
        <row r="611">
          <cell r="B611" t="str">
            <v>HL56</v>
          </cell>
          <cell r="C611">
            <v>0</v>
          </cell>
          <cell r="D611">
            <v>0</v>
          </cell>
          <cell r="E611" t="str">
            <v>Cadangan Penjualan Energizer</v>
          </cell>
          <cell r="F611">
            <v>0</v>
          </cell>
          <cell r="G611">
            <v>0</v>
          </cell>
          <cell r="H611">
            <v>0</v>
          </cell>
          <cell r="I611">
            <v>0</v>
          </cell>
          <cell r="J611">
            <v>0</v>
          </cell>
          <cell r="K611">
            <v>0</v>
          </cell>
          <cell r="L611">
            <v>-99797125</v>
          </cell>
          <cell r="M611">
            <v>0</v>
          </cell>
          <cell r="N611">
            <v>0</v>
          </cell>
          <cell r="O611">
            <v>0</v>
          </cell>
          <cell r="P611">
            <v>0</v>
          </cell>
          <cell r="Q611">
            <v>0</v>
          </cell>
          <cell r="R611">
            <v>-99797125</v>
          </cell>
        </row>
        <row r="612">
          <cell r="B612" t="str">
            <v>No KD56</v>
          </cell>
          <cell r="C612">
            <v>0</v>
          </cell>
          <cell r="D612">
            <v>0</v>
          </cell>
          <cell r="E612" t="str">
            <v>CADANGAN INDOBISCUIT MANDIRI MAKMUR</v>
          </cell>
          <cell r="F612">
            <v>0</v>
          </cell>
          <cell r="G612">
            <v>0</v>
          </cell>
          <cell r="H612">
            <v>0</v>
          </cell>
          <cell r="I612">
            <v>0</v>
          </cell>
          <cell r="J612">
            <v>0</v>
          </cell>
          <cell r="K612">
            <v>0</v>
          </cell>
          <cell r="L612">
            <v>0</v>
          </cell>
          <cell r="M612">
            <v>0</v>
          </cell>
          <cell r="N612">
            <v>0</v>
          </cell>
          <cell r="O612">
            <v>0</v>
          </cell>
          <cell r="P612">
            <v>0</v>
          </cell>
          <cell r="Q612">
            <v>0</v>
          </cell>
          <cell r="R612">
            <v>0</v>
          </cell>
        </row>
        <row r="613">
          <cell r="B613" t="str">
            <v>No KD57</v>
          </cell>
          <cell r="C613">
            <v>0</v>
          </cell>
          <cell r="D613">
            <v>0</v>
          </cell>
          <cell r="E613" t="str">
            <v>CADANGAN SARI HUSADA</v>
          </cell>
          <cell r="F613">
            <v>0</v>
          </cell>
          <cell r="G613">
            <v>0</v>
          </cell>
          <cell r="H613">
            <v>0</v>
          </cell>
          <cell r="I613">
            <v>0</v>
          </cell>
          <cell r="J613">
            <v>0</v>
          </cell>
          <cell r="K613">
            <v>0</v>
          </cell>
          <cell r="L613">
            <v>0</v>
          </cell>
          <cell r="M613">
            <v>0</v>
          </cell>
          <cell r="N613">
            <v>0</v>
          </cell>
          <cell r="O613">
            <v>0</v>
          </cell>
          <cell r="P613">
            <v>0</v>
          </cell>
          <cell r="Q613">
            <v>0</v>
          </cell>
          <cell r="R613">
            <v>0</v>
          </cell>
        </row>
        <row r="614">
          <cell r="B614" t="str">
            <v>HL28</v>
          </cell>
          <cell r="C614">
            <v>0</v>
          </cell>
          <cell r="D614" t="str">
            <v>-</v>
          </cell>
          <cell r="E614" t="str">
            <v>Hutang R/K</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B615" t="str">
            <v>HL29</v>
          </cell>
          <cell r="C615">
            <v>0</v>
          </cell>
          <cell r="D615" t="str">
            <v>-</v>
          </cell>
          <cell r="E615" t="str">
            <v>Hutang HO</v>
          </cell>
          <cell r="F615">
            <v>0</v>
          </cell>
          <cell r="G615">
            <v>0</v>
          </cell>
          <cell r="H615">
            <v>0</v>
          </cell>
          <cell r="I615">
            <v>0</v>
          </cell>
          <cell r="J615">
            <v>0</v>
          </cell>
          <cell r="K615">
            <v>0</v>
          </cell>
          <cell r="L615">
            <v>0</v>
          </cell>
          <cell r="M615">
            <v>0</v>
          </cell>
          <cell r="N615">
            <v>0</v>
          </cell>
          <cell r="O615">
            <v>0</v>
          </cell>
          <cell r="P615">
            <v>0</v>
          </cell>
          <cell r="Q615">
            <v>0</v>
          </cell>
        </row>
        <row r="616">
          <cell r="B616" t="str">
            <v>HL30</v>
          </cell>
          <cell r="C616">
            <v>0</v>
          </cell>
          <cell r="D616" t="str">
            <v>-</v>
          </cell>
          <cell r="E616" t="str">
            <v>Hutang R/K SNS Jabar1</v>
          </cell>
          <cell r="F616">
            <v>0</v>
          </cell>
          <cell r="G616">
            <v>0</v>
          </cell>
          <cell r="H616">
            <v>0</v>
          </cell>
          <cell r="I616">
            <v>0</v>
          </cell>
          <cell r="J616">
            <v>0</v>
          </cell>
          <cell r="K616">
            <v>0</v>
          </cell>
          <cell r="L616">
            <v>0</v>
          </cell>
          <cell r="M616">
            <v>0</v>
          </cell>
          <cell r="N616">
            <v>0</v>
          </cell>
          <cell r="O616">
            <v>0</v>
          </cell>
          <cell r="P616">
            <v>0</v>
          </cell>
          <cell r="Q616">
            <v>0</v>
          </cell>
          <cell r="R616">
            <v>0</v>
          </cell>
        </row>
        <row r="617">
          <cell r="B617" t="str">
            <v>HL31</v>
          </cell>
          <cell r="C617">
            <v>0</v>
          </cell>
          <cell r="D617" t="str">
            <v>-</v>
          </cell>
          <cell r="E617" t="str">
            <v>Hutang R/K SNS Jabar2</v>
          </cell>
          <cell r="F617">
            <v>0</v>
          </cell>
          <cell r="G617">
            <v>0</v>
          </cell>
          <cell r="H617">
            <v>0</v>
          </cell>
          <cell r="I617">
            <v>0</v>
          </cell>
          <cell r="J617">
            <v>0</v>
          </cell>
          <cell r="K617">
            <v>0</v>
          </cell>
          <cell r="L617">
            <v>0</v>
          </cell>
          <cell r="M617">
            <v>0</v>
          </cell>
          <cell r="N617">
            <v>0</v>
          </cell>
          <cell r="O617">
            <v>0</v>
          </cell>
          <cell r="P617">
            <v>0</v>
          </cell>
          <cell r="Q617">
            <v>0</v>
          </cell>
          <cell r="R617">
            <v>0</v>
          </cell>
        </row>
        <row r="618">
          <cell r="B618" t="str">
            <v>HL32</v>
          </cell>
          <cell r="C618">
            <v>0</v>
          </cell>
          <cell r="D618" t="str">
            <v>-</v>
          </cell>
          <cell r="E618" t="str">
            <v>Hutang R/K SNS Jateng1</v>
          </cell>
          <cell r="F618">
            <v>0</v>
          </cell>
          <cell r="G618">
            <v>0</v>
          </cell>
          <cell r="H618">
            <v>0</v>
          </cell>
          <cell r="I618">
            <v>0</v>
          </cell>
          <cell r="J618">
            <v>0</v>
          </cell>
          <cell r="K618">
            <v>0</v>
          </cell>
          <cell r="L618">
            <v>0</v>
          </cell>
          <cell r="M618">
            <v>0</v>
          </cell>
          <cell r="N618">
            <v>0</v>
          </cell>
          <cell r="O618">
            <v>0</v>
          </cell>
          <cell r="P618">
            <v>0</v>
          </cell>
          <cell r="Q618">
            <v>0</v>
          </cell>
          <cell r="R618">
            <v>0</v>
          </cell>
        </row>
        <row r="619">
          <cell r="B619" t="str">
            <v>HL33</v>
          </cell>
          <cell r="C619">
            <v>0</v>
          </cell>
          <cell r="D619" t="str">
            <v>-</v>
          </cell>
          <cell r="E619" t="str">
            <v>Hutang R/K SNS Jateng2</v>
          </cell>
          <cell r="F619">
            <v>0</v>
          </cell>
          <cell r="G619">
            <v>0</v>
          </cell>
          <cell r="H619">
            <v>0</v>
          </cell>
          <cell r="I619">
            <v>0</v>
          </cell>
          <cell r="J619">
            <v>0</v>
          </cell>
          <cell r="K619">
            <v>0</v>
          </cell>
          <cell r="L619">
            <v>0</v>
          </cell>
          <cell r="M619">
            <v>0</v>
          </cell>
          <cell r="N619">
            <v>0</v>
          </cell>
          <cell r="O619">
            <v>0</v>
          </cell>
          <cell r="P619">
            <v>0</v>
          </cell>
          <cell r="Q619">
            <v>0</v>
          </cell>
          <cell r="R619">
            <v>0</v>
          </cell>
        </row>
        <row r="620">
          <cell r="B620" t="str">
            <v>HL34</v>
          </cell>
          <cell r="C620">
            <v>0</v>
          </cell>
          <cell r="D620" t="str">
            <v>-</v>
          </cell>
          <cell r="E620" t="str">
            <v>Hutang R/K SNS Jatim1</v>
          </cell>
          <cell r="F620">
            <v>0</v>
          </cell>
          <cell r="G620">
            <v>0</v>
          </cell>
          <cell r="H620">
            <v>0</v>
          </cell>
          <cell r="I620">
            <v>0</v>
          </cell>
          <cell r="J620">
            <v>0</v>
          </cell>
          <cell r="K620">
            <v>0</v>
          </cell>
          <cell r="L620">
            <v>0</v>
          </cell>
          <cell r="M620">
            <v>0</v>
          </cell>
          <cell r="N620">
            <v>0</v>
          </cell>
          <cell r="O620">
            <v>0</v>
          </cell>
          <cell r="P620">
            <v>0</v>
          </cell>
          <cell r="Q620">
            <v>0</v>
          </cell>
          <cell r="R620">
            <v>0</v>
          </cell>
        </row>
        <row r="621">
          <cell r="B621" t="str">
            <v>HL35</v>
          </cell>
          <cell r="C621">
            <v>0</v>
          </cell>
          <cell r="D621" t="str">
            <v>-</v>
          </cell>
          <cell r="E621" t="str">
            <v>Hutang R/K SNS Jatim2</v>
          </cell>
          <cell r="F621">
            <v>0</v>
          </cell>
          <cell r="G621">
            <v>0</v>
          </cell>
          <cell r="H621">
            <v>0</v>
          </cell>
          <cell r="I621">
            <v>0</v>
          </cell>
          <cell r="J621">
            <v>0</v>
          </cell>
          <cell r="K621">
            <v>0</v>
          </cell>
          <cell r="L621">
            <v>0</v>
          </cell>
          <cell r="M621">
            <v>0</v>
          </cell>
          <cell r="N621">
            <v>0</v>
          </cell>
          <cell r="O621">
            <v>0</v>
          </cell>
          <cell r="P621">
            <v>0</v>
          </cell>
          <cell r="Q621">
            <v>0</v>
          </cell>
          <cell r="R621">
            <v>0</v>
          </cell>
        </row>
        <row r="622">
          <cell r="B622" t="str">
            <v>HL36</v>
          </cell>
          <cell r="C622">
            <v>0</v>
          </cell>
          <cell r="D622" t="str">
            <v>-</v>
          </cell>
          <cell r="E622" t="str">
            <v>Hutang R/K SNS Bali</v>
          </cell>
          <cell r="F622">
            <v>0</v>
          </cell>
          <cell r="G622">
            <v>0</v>
          </cell>
          <cell r="H622">
            <v>0</v>
          </cell>
          <cell r="I622">
            <v>0</v>
          </cell>
          <cell r="J622">
            <v>0</v>
          </cell>
          <cell r="K622">
            <v>0</v>
          </cell>
          <cell r="L622">
            <v>0</v>
          </cell>
          <cell r="M622">
            <v>0</v>
          </cell>
          <cell r="N622">
            <v>0</v>
          </cell>
          <cell r="O622">
            <v>0</v>
          </cell>
          <cell r="P622">
            <v>0</v>
          </cell>
          <cell r="Q622">
            <v>0</v>
          </cell>
          <cell r="R622">
            <v>0</v>
          </cell>
        </row>
        <row r="623">
          <cell r="B623" t="str">
            <v>HL37</v>
          </cell>
          <cell r="C623">
            <v>0</v>
          </cell>
          <cell r="D623" t="str">
            <v>-</v>
          </cell>
          <cell r="E623" t="str">
            <v>Hutang R/K SNS DKI</v>
          </cell>
          <cell r="F623">
            <v>0</v>
          </cell>
          <cell r="G623">
            <v>0</v>
          </cell>
          <cell r="H623">
            <v>0</v>
          </cell>
          <cell r="I623">
            <v>0</v>
          </cell>
          <cell r="J623">
            <v>0</v>
          </cell>
          <cell r="K623">
            <v>0</v>
          </cell>
          <cell r="L623">
            <v>0</v>
          </cell>
          <cell r="M623">
            <v>0</v>
          </cell>
          <cell r="N623">
            <v>0</v>
          </cell>
          <cell r="O623">
            <v>0</v>
          </cell>
          <cell r="P623">
            <v>0</v>
          </cell>
          <cell r="Q623">
            <v>0</v>
          </cell>
          <cell r="R623">
            <v>0</v>
          </cell>
        </row>
        <row r="624">
          <cell r="B624" t="str">
            <v>HL38</v>
          </cell>
          <cell r="C624">
            <v>0</v>
          </cell>
          <cell r="D624" t="str">
            <v>-</v>
          </cell>
          <cell r="E624" t="str">
            <v>Hutang R/K SNS MM</v>
          </cell>
          <cell r="F624">
            <v>0</v>
          </cell>
          <cell r="G624">
            <v>0</v>
          </cell>
          <cell r="H624">
            <v>0</v>
          </cell>
          <cell r="I624">
            <v>0</v>
          </cell>
          <cell r="J624">
            <v>0</v>
          </cell>
          <cell r="K624">
            <v>0</v>
          </cell>
          <cell r="L624">
            <v>0</v>
          </cell>
          <cell r="M624">
            <v>0</v>
          </cell>
          <cell r="N624">
            <v>0</v>
          </cell>
          <cell r="O624">
            <v>0</v>
          </cell>
          <cell r="P624">
            <v>0</v>
          </cell>
          <cell r="Q624">
            <v>0</v>
          </cell>
          <cell r="R624">
            <v>0</v>
          </cell>
        </row>
        <row r="625">
          <cell r="B625" t="str">
            <v>HL39</v>
          </cell>
          <cell r="C625">
            <v>0</v>
          </cell>
          <cell r="D625" t="str">
            <v>-</v>
          </cell>
          <cell r="E625" t="str">
            <v>Hutang R/K SNS Banten</v>
          </cell>
          <cell r="F625">
            <v>0</v>
          </cell>
          <cell r="G625">
            <v>0</v>
          </cell>
          <cell r="H625">
            <v>0</v>
          </cell>
          <cell r="I625">
            <v>0</v>
          </cell>
          <cell r="J625">
            <v>0</v>
          </cell>
          <cell r="K625">
            <v>0</v>
          </cell>
          <cell r="L625">
            <v>0</v>
          </cell>
          <cell r="M625">
            <v>0</v>
          </cell>
          <cell r="N625">
            <v>0</v>
          </cell>
          <cell r="O625">
            <v>0</v>
          </cell>
          <cell r="P625">
            <v>0</v>
          </cell>
          <cell r="Q625">
            <v>0</v>
          </cell>
          <cell r="R625">
            <v>0</v>
          </cell>
        </row>
        <row r="626">
          <cell r="B626" t="str">
            <v>HL40</v>
          </cell>
          <cell r="C626">
            <v>0</v>
          </cell>
          <cell r="D626" t="str">
            <v>-</v>
          </cell>
          <cell r="E626" t="str">
            <v>Hutang Lain - lain</v>
          </cell>
          <cell r="F626">
            <v>0</v>
          </cell>
          <cell r="G626">
            <v>707709349</v>
          </cell>
          <cell r="H626">
            <v>1572700</v>
          </cell>
          <cell r="I626">
            <v>297080020</v>
          </cell>
          <cell r="J626">
            <v>0</v>
          </cell>
          <cell r="K626">
            <v>-60739932.636867501</v>
          </cell>
          <cell r="L626">
            <v>-1339760874</v>
          </cell>
          <cell r="M626">
            <v>38752564</v>
          </cell>
          <cell r="N626">
            <v>0</v>
          </cell>
          <cell r="O626">
            <v>0</v>
          </cell>
          <cell r="P626">
            <v>0</v>
          </cell>
          <cell r="Q626">
            <v>0</v>
          </cell>
          <cell r="R626">
            <v>-355386173.63686752</v>
          </cell>
        </row>
        <row r="627">
          <cell r="B627" t="str">
            <v>HL41</v>
          </cell>
          <cell r="C627">
            <v>0</v>
          </cell>
          <cell r="D627" t="str">
            <v>-</v>
          </cell>
          <cell r="E627" t="str">
            <v>Hutang SNS Medan</v>
          </cell>
          <cell r="F627">
            <v>0</v>
          </cell>
          <cell r="G627">
            <v>0</v>
          </cell>
          <cell r="H627">
            <v>0</v>
          </cell>
          <cell r="I627">
            <v>0</v>
          </cell>
          <cell r="J627">
            <v>0</v>
          </cell>
          <cell r="K627">
            <v>0</v>
          </cell>
          <cell r="L627">
            <v>94729792</v>
          </cell>
          <cell r="M627">
            <v>0</v>
          </cell>
          <cell r="N627">
            <v>0</v>
          </cell>
          <cell r="O627">
            <v>0</v>
          </cell>
          <cell r="P627">
            <v>0</v>
          </cell>
          <cell r="Q627">
            <v>0</v>
          </cell>
          <cell r="R627">
            <v>94729792</v>
          </cell>
        </row>
        <row r="628">
          <cell r="B628" t="str">
            <v>HL42</v>
          </cell>
          <cell r="C628">
            <v>0</v>
          </cell>
          <cell r="D628" t="str">
            <v>-</v>
          </cell>
          <cell r="E628" t="str">
            <v>Hutang SNS Pekanbaru</v>
          </cell>
          <cell r="F628">
            <v>0</v>
          </cell>
          <cell r="G628">
            <v>0</v>
          </cell>
          <cell r="H628">
            <v>0</v>
          </cell>
          <cell r="I628">
            <v>0</v>
          </cell>
          <cell r="J628">
            <v>0</v>
          </cell>
          <cell r="K628">
            <v>0</v>
          </cell>
          <cell r="L628">
            <v>35760892</v>
          </cell>
          <cell r="M628">
            <v>0</v>
          </cell>
          <cell r="N628">
            <v>0</v>
          </cell>
          <cell r="O628">
            <v>0</v>
          </cell>
          <cell r="P628">
            <v>0</v>
          </cell>
          <cell r="Q628">
            <v>0</v>
          </cell>
          <cell r="R628">
            <v>35760892</v>
          </cell>
        </row>
        <row r="629">
          <cell r="B629" t="str">
            <v>HL44</v>
          </cell>
          <cell r="C629">
            <v>0</v>
          </cell>
          <cell r="D629" t="str">
            <v>-</v>
          </cell>
          <cell r="E629" t="str">
            <v>Hutang SNS Batam</v>
          </cell>
          <cell r="F629">
            <v>0</v>
          </cell>
          <cell r="G629">
            <v>0</v>
          </cell>
          <cell r="H629">
            <v>0</v>
          </cell>
          <cell r="I629">
            <v>0</v>
          </cell>
          <cell r="J629">
            <v>0</v>
          </cell>
          <cell r="K629">
            <v>0</v>
          </cell>
          <cell r="L629">
            <v>0</v>
          </cell>
          <cell r="M629">
            <v>0</v>
          </cell>
          <cell r="N629">
            <v>0</v>
          </cell>
          <cell r="O629">
            <v>0</v>
          </cell>
          <cell r="P629">
            <v>0</v>
          </cell>
          <cell r="Q629">
            <v>0</v>
          </cell>
          <cell r="R629">
            <v>0</v>
          </cell>
        </row>
        <row r="630">
          <cell r="B630" t="str">
            <v>HL45</v>
          </cell>
          <cell r="C630">
            <v>0</v>
          </cell>
          <cell r="D630" t="str">
            <v>-</v>
          </cell>
          <cell r="E630" t="str">
            <v>Hutang SNS Sumbagsel1 ( Pelembang &amp; Jambi )</v>
          </cell>
          <cell r="F630">
            <v>0</v>
          </cell>
          <cell r="G630">
            <v>0</v>
          </cell>
          <cell r="H630">
            <v>0</v>
          </cell>
          <cell r="I630">
            <v>0</v>
          </cell>
          <cell r="J630">
            <v>0</v>
          </cell>
          <cell r="K630">
            <v>0</v>
          </cell>
          <cell r="L630">
            <v>0</v>
          </cell>
          <cell r="M630">
            <v>0</v>
          </cell>
          <cell r="N630">
            <v>0</v>
          </cell>
          <cell r="O630">
            <v>0</v>
          </cell>
          <cell r="P630">
            <v>0</v>
          </cell>
          <cell r="Q630">
            <v>0</v>
          </cell>
          <cell r="R630">
            <v>0</v>
          </cell>
        </row>
        <row r="631">
          <cell r="B631" t="str">
            <v>HL46</v>
          </cell>
          <cell r="C631">
            <v>0</v>
          </cell>
          <cell r="D631" t="str">
            <v>-</v>
          </cell>
          <cell r="E631" t="str">
            <v>Hutang SNS Sumbagsel2 ( Bengkulu, Lampung, Babel)</v>
          </cell>
          <cell r="F631">
            <v>0</v>
          </cell>
          <cell r="G631">
            <v>0</v>
          </cell>
          <cell r="H631">
            <v>0</v>
          </cell>
          <cell r="I631">
            <v>0</v>
          </cell>
          <cell r="J631">
            <v>0</v>
          </cell>
          <cell r="K631">
            <v>0</v>
          </cell>
          <cell r="L631">
            <v>-2663232</v>
          </cell>
          <cell r="M631">
            <v>0</v>
          </cell>
          <cell r="N631">
            <v>0</v>
          </cell>
          <cell r="O631">
            <v>0</v>
          </cell>
          <cell r="P631">
            <v>0</v>
          </cell>
          <cell r="Q631">
            <v>0</v>
          </cell>
          <cell r="R631">
            <v>-2663232</v>
          </cell>
        </row>
        <row r="632">
          <cell r="B632" t="str">
            <v>HL47</v>
          </cell>
          <cell r="C632">
            <v>0</v>
          </cell>
          <cell r="D632" t="str">
            <v>-</v>
          </cell>
          <cell r="E632" t="str">
            <v>Hutang SNS Lombok</v>
          </cell>
          <cell r="F632">
            <v>0</v>
          </cell>
          <cell r="G632">
            <v>0</v>
          </cell>
          <cell r="H632">
            <v>0</v>
          </cell>
          <cell r="I632">
            <v>0</v>
          </cell>
          <cell r="J632">
            <v>0</v>
          </cell>
          <cell r="K632">
            <v>0</v>
          </cell>
          <cell r="L632">
            <v>0</v>
          </cell>
          <cell r="M632">
            <v>0</v>
          </cell>
          <cell r="N632">
            <v>0</v>
          </cell>
          <cell r="O632">
            <v>0</v>
          </cell>
          <cell r="P632">
            <v>0</v>
          </cell>
          <cell r="Q632">
            <v>0</v>
          </cell>
          <cell r="R632">
            <v>0</v>
          </cell>
        </row>
        <row r="633">
          <cell r="B633" t="str">
            <v>HL48</v>
          </cell>
          <cell r="C633">
            <v>0</v>
          </cell>
          <cell r="D633" t="str">
            <v>-</v>
          </cell>
          <cell r="E633" t="str">
            <v>Hutang SNS Kalbar</v>
          </cell>
          <cell r="F633">
            <v>0</v>
          </cell>
          <cell r="G633">
            <v>0</v>
          </cell>
          <cell r="H633">
            <v>0</v>
          </cell>
          <cell r="I633">
            <v>0</v>
          </cell>
          <cell r="J633">
            <v>0</v>
          </cell>
          <cell r="K633">
            <v>0</v>
          </cell>
          <cell r="L633">
            <v>0</v>
          </cell>
          <cell r="M633">
            <v>0</v>
          </cell>
          <cell r="N633">
            <v>0</v>
          </cell>
          <cell r="O633">
            <v>0</v>
          </cell>
          <cell r="P633">
            <v>0</v>
          </cell>
          <cell r="Q633">
            <v>0</v>
          </cell>
          <cell r="R633">
            <v>0</v>
          </cell>
        </row>
        <row r="634">
          <cell r="B634" t="str">
            <v>HL49</v>
          </cell>
          <cell r="C634">
            <v>0</v>
          </cell>
          <cell r="D634" t="str">
            <v>-</v>
          </cell>
          <cell r="E634" t="str">
            <v>Hutang SNS Kaltim</v>
          </cell>
          <cell r="F634">
            <v>0</v>
          </cell>
          <cell r="G634">
            <v>0</v>
          </cell>
          <cell r="H634">
            <v>0</v>
          </cell>
          <cell r="I634">
            <v>0</v>
          </cell>
          <cell r="J634">
            <v>0</v>
          </cell>
          <cell r="K634">
            <v>0</v>
          </cell>
          <cell r="L634">
            <v>0</v>
          </cell>
          <cell r="M634">
            <v>0</v>
          </cell>
          <cell r="N634">
            <v>0</v>
          </cell>
          <cell r="O634">
            <v>410731276</v>
          </cell>
          <cell r="P634">
            <v>0</v>
          </cell>
          <cell r="Q634">
            <v>0</v>
          </cell>
          <cell r="R634">
            <v>410731276</v>
          </cell>
        </row>
        <row r="635">
          <cell r="B635" t="str">
            <v>HL50</v>
          </cell>
          <cell r="C635">
            <v>0</v>
          </cell>
          <cell r="D635" t="str">
            <v>-</v>
          </cell>
          <cell r="E635" t="str">
            <v>Hutang SNS Kalselteng</v>
          </cell>
          <cell r="F635">
            <v>0</v>
          </cell>
          <cell r="G635">
            <v>0</v>
          </cell>
          <cell r="H635">
            <v>0</v>
          </cell>
          <cell r="I635">
            <v>0</v>
          </cell>
          <cell r="J635">
            <v>0</v>
          </cell>
          <cell r="K635">
            <v>0</v>
          </cell>
          <cell r="L635">
            <v>-8545428</v>
          </cell>
          <cell r="M635">
            <v>0</v>
          </cell>
          <cell r="N635">
            <v>0</v>
          </cell>
          <cell r="O635">
            <v>0</v>
          </cell>
          <cell r="P635">
            <v>0</v>
          </cell>
          <cell r="Q635">
            <v>0</v>
          </cell>
          <cell r="R635">
            <v>-8545428</v>
          </cell>
        </row>
        <row r="636">
          <cell r="B636" t="str">
            <v>HL51</v>
          </cell>
          <cell r="C636">
            <v>0</v>
          </cell>
          <cell r="D636" t="str">
            <v>-</v>
          </cell>
          <cell r="E636" t="str">
            <v>Hutang SNS Makasar</v>
          </cell>
          <cell r="F636">
            <v>0</v>
          </cell>
          <cell r="G636">
            <v>0</v>
          </cell>
          <cell r="H636">
            <v>0</v>
          </cell>
          <cell r="I636">
            <v>0</v>
          </cell>
          <cell r="J636">
            <v>0</v>
          </cell>
          <cell r="K636">
            <v>0</v>
          </cell>
          <cell r="L636">
            <v>0</v>
          </cell>
          <cell r="M636">
            <v>0</v>
          </cell>
          <cell r="N636">
            <v>0</v>
          </cell>
          <cell r="O636">
            <v>0</v>
          </cell>
          <cell r="P636">
            <v>0</v>
          </cell>
          <cell r="Q636">
            <v>0</v>
          </cell>
          <cell r="R636">
            <v>0</v>
          </cell>
        </row>
        <row r="637">
          <cell r="B637" t="str">
            <v>HL52</v>
          </cell>
          <cell r="C637">
            <v>0</v>
          </cell>
          <cell r="D637" t="str">
            <v>-</v>
          </cell>
          <cell r="E637" t="str">
            <v>Hutang SNS Manado</v>
          </cell>
          <cell r="F637">
            <v>0</v>
          </cell>
          <cell r="G637">
            <v>0</v>
          </cell>
          <cell r="H637">
            <v>0</v>
          </cell>
          <cell r="I637">
            <v>0</v>
          </cell>
          <cell r="J637">
            <v>0</v>
          </cell>
          <cell r="K637">
            <v>0</v>
          </cell>
          <cell r="L637">
            <v>0</v>
          </cell>
          <cell r="M637">
            <v>0</v>
          </cell>
          <cell r="N637">
            <v>0</v>
          </cell>
          <cell r="O637">
            <v>0</v>
          </cell>
          <cell r="P637">
            <v>0</v>
          </cell>
          <cell r="Q637">
            <v>0</v>
          </cell>
          <cell r="R637">
            <v>0</v>
          </cell>
        </row>
        <row r="638">
          <cell r="B638" t="str">
            <v>HL53</v>
          </cell>
          <cell r="C638">
            <v>0</v>
          </cell>
          <cell r="D638" t="str">
            <v>-</v>
          </cell>
          <cell r="E638" t="str">
            <v>Hutang Titipan PPN</v>
          </cell>
          <cell r="F638">
            <v>0</v>
          </cell>
          <cell r="G638">
            <v>-3.337860107421875E-6</v>
          </cell>
          <cell r="H638">
            <v>0</v>
          </cell>
          <cell r="I638">
            <v>0</v>
          </cell>
          <cell r="J638">
            <v>0</v>
          </cell>
          <cell r="K638">
            <v>0</v>
          </cell>
          <cell r="L638">
            <v>0</v>
          </cell>
          <cell r="M638">
            <v>0</v>
          </cell>
          <cell r="N638">
            <v>0</v>
          </cell>
          <cell r="O638">
            <v>0</v>
          </cell>
          <cell r="P638">
            <v>0</v>
          </cell>
          <cell r="Q638">
            <v>-2.9802322387695313E-8</v>
          </cell>
          <cell r="R638">
            <v>-3.3676624298095703E-6</v>
          </cell>
        </row>
        <row r="639">
          <cell r="B639" t="str">
            <v>HL55</v>
          </cell>
          <cell r="C639">
            <v>0</v>
          </cell>
          <cell r="D639" t="str">
            <v>-</v>
          </cell>
          <cell r="E639" t="str">
            <v>Hutang Bintaro</v>
          </cell>
          <cell r="F639">
            <v>0</v>
          </cell>
          <cell r="G639">
            <v>0</v>
          </cell>
          <cell r="H639">
            <v>0</v>
          </cell>
          <cell r="I639">
            <v>0</v>
          </cell>
          <cell r="J639">
            <v>0</v>
          </cell>
          <cell r="K639">
            <v>0</v>
          </cell>
          <cell r="L639">
            <v>0</v>
          </cell>
          <cell r="M639">
            <v>0</v>
          </cell>
          <cell r="N639">
            <v>0</v>
          </cell>
          <cell r="O639">
            <v>0</v>
          </cell>
          <cell r="P639">
            <v>0</v>
          </cell>
          <cell r="Q639">
            <v>0</v>
          </cell>
          <cell r="R639">
            <v>0</v>
          </cell>
        </row>
        <row r="640">
          <cell r="B640" t="str">
            <v>No KD28</v>
          </cell>
          <cell r="C640">
            <v>0</v>
          </cell>
          <cell r="D640">
            <v>0</v>
          </cell>
          <cell r="E640" t="str">
            <v>HUTANG JAMSOSTEK</v>
          </cell>
          <cell r="F640">
            <v>0</v>
          </cell>
          <cell r="G640">
            <v>0</v>
          </cell>
          <cell r="H640">
            <v>0</v>
          </cell>
          <cell r="I640">
            <v>0</v>
          </cell>
          <cell r="J640">
            <v>0</v>
          </cell>
          <cell r="K640">
            <v>0</v>
          </cell>
          <cell r="L640">
            <v>0</v>
          </cell>
          <cell r="M640">
            <v>0</v>
          </cell>
          <cell r="N640">
            <v>0</v>
          </cell>
          <cell r="O640">
            <v>0</v>
          </cell>
          <cell r="P640">
            <v>0</v>
          </cell>
          <cell r="Q640">
            <v>0</v>
          </cell>
          <cell r="R640">
            <v>0</v>
          </cell>
        </row>
        <row r="641">
          <cell r="B641" t="str">
            <v>No KD29</v>
          </cell>
          <cell r="C641">
            <v>0</v>
          </cell>
          <cell r="D641">
            <v>0</v>
          </cell>
          <cell r="E641" t="str">
            <v>UANG MUKA PENJUALAN</v>
          </cell>
          <cell r="F641">
            <v>0</v>
          </cell>
          <cell r="G641">
            <v>0</v>
          </cell>
          <cell r="H641">
            <v>0</v>
          </cell>
          <cell r="I641">
            <v>0</v>
          </cell>
          <cell r="J641">
            <v>0</v>
          </cell>
          <cell r="K641">
            <v>0</v>
          </cell>
          <cell r="L641">
            <v>0</v>
          </cell>
          <cell r="M641">
            <v>0</v>
          </cell>
          <cell r="N641">
            <v>0</v>
          </cell>
          <cell r="O641">
            <v>0</v>
          </cell>
          <cell r="P641">
            <v>0</v>
          </cell>
          <cell r="Q641">
            <v>0</v>
          </cell>
          <cell r="R641">
            <v>0</v>
          </cell>
        </row>
        <row r="642">
          <cell r="B642" t="str">
            <v>No KD32</v>
          </cell>
          <cell r="C642">
            <v>0</v>
          </cell>
          <cell r="D642">
            <v>0</v>
          </cell>
          <cell r="E642" t="str">
            <v>HUTANG PIHAK KE TIGA JK PENDEK</v>
          </cell>
          <cell r="F642">
            <v>0</v>
          </cell>
          <cell r="G642">
            <v>0</v>
          </cell>
          <cell r="H642">
            <v>0</v>
          </cell>
          <cell r="I642">
            <v>0</v>
          </cell>
          <cell r="J642">
            <v>0</v>
          </cell>
          <cell r="K642">
            <v>0</v>
          </cell>
          <cell r="L642">
            <v>0</v>
          </cell>
          <cell r="M642">
            <v>0</v>
          </cell>
          <cell r="N642">
            <v>0</v>
          </cell>
          <cell r="O642">
            <v>0</v>
          </cell>
          <cell r="P642">
            <v>0</v>
          </cell>
          <cell r="Q642">
            <v>0</v>
          </cell>
          <cell r="R642">
            <v>0</v>
          </cell>
        </row>
        <row r="643">
          <cell r="B643" t="str">
            <v>No KD50</v>
          </cell>
          <cell r="C643">
            <v>0</v>
          </cell>
          <cell r="D643">
            <v>0</v>
          </cell>
          <cell r="E643" t="str">
            <v>HUTANG TRANSFER KONFIRMASI</v>
          </cell>
          <cell r="F643">
            <v>0</v>
          </cell>
          <cell r="G643">
            <v>0</v>
          </cell>
          <cell r="H643">
            <v>0</v>
          </cell>
          <cell r="I643">
            <v>0</v>
          </cell>
          <cell r="J643">
            <v>0</v>
          </cell>
          <cell r="K643">
            <v>0</v>
          </cell>
          <cell r="L643">
            <v>0</v>
          </cell>
          <cell r="M643">
            <v>0</v>
          </cell>
          <cell r="N643">
            <v>0</v>
          </cell>
          <cell r="O643">
            <v>0</v>
          </cell>
          <cell r="P643">
            <v>0</v>
          </cell>
          <cell r="Q643">
            <v>0</v>
          </cell>
          <cell r="R643">
            <v>0</v>
          </cell>
        </row>
        <row r="644">
          <cell r="B644" t="str">
            <v>No KD48</v>
          </cell>
          <cell r="C644">
            <v>0</v>
          </cell>
          <cell r="D644">
            <v>0</v>
          </cell>
          <cell r="E644" t="str">
            <v>HUTANG DEPO</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B645" t="str">
            <v>HL57</v>
          </cell>
          <cell r="C645">
            <v>0</v>
          </cell>
          <cell r="D645">
            <v>0</v>
          </cell>
          <cell r="E645" t="str">
            <v>Hutang Manfaat Karyawan</v>
          </cell>
          <cell r="F645">
            <v>0</v>
          </cell>
          <cell r="G645">
            <v>3677269348.5599999</v>
          </cell>
          <cell r="H645">
            <v>0</v>
          </cell>
          <cell r="I645">
            <v>0</v>
          </cell>
          <cell r="J645">
            <v>0</v>
          </cell>
          <cell r="K645">
            <v>0</v>
          </cell>
          <cell r="L645">
            <v>483715279</v>
          </cell>
          <cell r="M645">
            <v>0</v>
          </cell>
          <cell r="N645">
            <v>0</v>
          </cell>
          <cell r="O645">
            <v>0</v>
          </cell>
          <cell r="P645">
            <v>0</v>
          </cell>
          <cell r="Q645">
            <v>0</v>
          </cell>
          <cell r="R645">
            <v>4160984627.5599999</v>
          </cell>
        </row>
        <row r="646">
          <cell r="B646" t="str">
            <v>No KD31</v>
          </cell>
          <cell r="C646">
            <v>0</v>
          </cell>
          <cell r="D646">
            <v>0</v>
          </cell>
          <cell r="E646" t="str">
            <v>HUTANG LAIN-LAIN JK PENDEK</v>
          </cell>
          <cell r="F646">
            <v>0</v>
          </cell>
          <cell r="G646">
            <v>0</v>
          </cell>
          <cell r="H646">
            <v>0</v>
          </cell>
          <cell r="I646">
            <v>0</v>
          </cell>
          <cell r="J646">
            <v>0</v>
          </cell>
          <cell r="K646">
            <v>0</v>
          </cell>
          <cell r="L646">
            <v>0</v>
          </cell>
          <cell r="M646">
            <v>0</v>
          </cell>
          <cell r="N646">
            <v>0</v>
          </cell>
          <cell r="O646">
            <v>0</v>
          </cell>
          <cell r="P646">
            <v>0</v>
          </cell>
          <cell r="Q646">
            <v>0</v>
          </cell>
          <cell r="R646">
            <v>0</v>
          </cell>
        </row>
        <row r="647">
          <cell r="B647" t="str">
            <v>HL58</v>
          </cell>
          <cell r="C647">
            <v>0</v>
          </cell>
          <cell r="D647" t="str">
            <v>-</v>
          </cell>
          <cell r="E647" t="str">
            <v>R/K Antar Depo</v>
          </cell>
          <cell r="F647">
            <v>0</v>
          </cell>
          <cell r="G647">
            <v>0</v>
          </cell>
          <cell r="H647">
            <v>0</v>
          </cell>
          <cell r="I647">
            <v>0</v>
          </cell>
          <cell r="J647">
            <v>33062795.99000001</v>
          </cell>
          <cell r="K647">
            <v>0</v>
          </cell>
          <cell r="L647">
            <v>0</v>
          </cell>
          <cell r="M647">
            <v>0</v>
          </cell>
          <cell r="N647">
            <v>0</v>
          </cell>
          <cell r="O647">
            <v>0</v>
          </cell>
          <cell r="P647">
            <v>0</v>
          </cell>
          <cell r="Q647">
            <v>0</v>
          </cell>
          <cell r="R647">
            <v>33062795.99000001</v>
          </cell>
        </row>
        <row r="649">
          <cell r="B649">
            <v>17</v>
          </cell>
          <cell r="C649">
            <v>0</v>
          </cell>
          <cell r="D649">
            <v>0</v>
          </cell>
          <cell r="E649" t="str">
            <v>TOTAL HUTANG LAIN-LAIN</v>
          </cell>
          <cell r="F649">
            <v>0</v>
          </cell>
          <cell r="G649">
            <v>4415219565.1899967</v>
          </cell>
          <cell r="H649">
            <v>15682604</v>
          </cell>
          <cell r="I649">
            <v>306243318.72000003</v>
          </cell>
          <cell r="J649">
            <v>41338212.850000009</v>
          </cell>
          <cell r="K649">
            <v>438948493.36313248</v>
          </cell>
          <cell r="L649">
            <v>-802046512</v>
          </cell>
          <cell r="M649">
            <v>557120240.95000005</v>
          </cell>
          <cell r="N649">
            <v>0</v>
          </cell>
          <cell r="O649">
            <v>463512178.49000001</v>
          </cell>
          <cell r="P649">
            <v>3757079.8900000681</v>
          </cell>
          <cell r="Q649">
            <v>-543815800.21969926</v>
          </cell>
          <cell r="R649">
            <v>4895959381.2334299</v>
          </cell>
        </row>
        <row r="651">
          <cell r="D651" t="str">
            <v>HUTANG JANGKA PANJANG :</v>
          </cell>
        </row>
        <row r="652">
          <cell r="B652" t="str">
            <v>HJK1</v>
          </cell>
          <cell r="C652">
            <v>0</v>
          </cell>
          <cell r="D652" t="str">
            <v>-</v>
          </cell>
          <cell r="E652" t="str">
            <v>Hutang Leasing Jangka Panjang</v>
          </cell>
          <cell r="F652">
            <v>0</v>
          </cell>
          <cell r="G652">
            <v>359287661.67000002</v>
          </cell>
          <cell r="H652">
            <v>441288885</v>
          </cell>
          <cell r="I652">
            <v>95053382</v>
          </cell>
          <cell r="J652">
            <v>0</v>
          </cell>
          <cell r="K652">
            <v>367485436</v>
          </cell>
          <cell r="L652">
            <v>110506115</v>
          </cell>
          <cell r="M652">
            <v>395013477.27999997</v>
          </cell>
          <cell r="N652">
            <v>0</v>
          </cell>
          <cell r="O652">
            <v>149413388</v>
          </cell>
          <cell r="P652">
            <v>0</v>
          </cell>
          <cell r="Q652">
            <v>0</v>
          </cell>
          <cell r="R652">
            <v>1918048344.95</v>
          </cell>
        </row>
        <row r="653">
          <cell r="B653" t="str">
            <v>HJK2</v>
          </cell>
          <cell r="C653">
            <v>0</v>
          </cell>
          <cell r="D653" t="str">
            <v>-</v>
          </cell>
          <cell r="E653" t="str">
            <v>Hutang Jangka Panjang Lainnya</v>
          </cell>
          <cell r="F653">
            <v>0</v>
          </cell>
          <cell r="G653">
            <v>0</v>
          </cell>
          <cell r="H653">
            <v>0</v>
          </cell>
          <cell r="I653">
            <v>0</v>
          </cell>
          <cell r="J653">
            <v>0</v>
          </cell>
          <cell r="K653">
            <v>0</v>
          </cell>
          <cell r="L653">
            <v>0</v>
          </cell>
          <cell r="M653">
            <v>0</v>
          </cell>
          <cell r="N653">
            <v>0</v>
          </cell>
          <cell r="O653">
            <v>0</v>
          </cell>
          <cell r="P653">
            <v>0</v>
          </cell>
          <cell r="Q653">
            <v>0</v>
          </cell>
          <cell r="R653">
            <v>0</v>
          </cell>
        </row>
        <row r="654">
          <cell r="B654" t="str">
            <v>HJK3</v>
          </cell>
          <cell r="C654">
            <v>0</v>
          </cell>
          <cell r="D654" t="str">
            <v>-</v>
          </cell>
          <cell r="E654" t="str">
            <v>Hutang Pihak Ketiga</v>
          </cell>
          <cell r="F654">
            <v>0</v>
          </cell>
          <cell r="G654">
            <v>0</v>
          </cell>
          <cell r="H654">
            <v>0</v>
          </cell>
          <cell r="I654">
            <v>0</v>
          </cell>
          <cell r="J654">
            <v>0</v>
          </cell>
          <cell r="K654">
            <v>0</v>
          </cell>
          <cell r="L654">
            <v>0</v>
          </cell>
          <cell r="M654">
            <v>0</v>
          </cell>
          <cell r="N654">
            <v>0</v>
          </cell>
          <cell r="O654">
            <v>0</v>
          </cell>
          <cell r="P654">
            <v>0</v>
          </cell>
          <cell r="Q654">
            <v>0</v>
          </cell>
          <cell r="R654">
            <v>0</v>
          </cell>
        </row>
        <row r="655">
          <cell r="B655" t="str">
            <v>HJK4</v>
          </cell>
          <cell r="C655">
            <v>0</v>
          </cell>
          <cell r="D655" t="str">
            <v>-</v>
          </cell>
          <cell r="E655" t="str">
            <v>Hutang Pemegang Saham</v>
          </cell>
          <cell r="F655">
            <v>0</v>
          </cell>
          <cell r="G655">
            <v>0</v>
          </cell>
          <cell r="H655">
            <v>0</v>
          </cell>
          <cell r="I655">
            <v>0</v>
          </cell>
          <cell r="J655">
            <v>0</v>
          </cell>
          <cell r="K655">
            <v>0</v>
          </cell>
          <cell r="L655">
            <v>0</v>
          </cell>
          <cell r="M655">
            <v>0</v>
          </cell>
          <cell r="N655">
            <v>0</v>
          </cell>
          <cell r="O655">
            <v>0</v>
          </cell>
          <cell r="P655">
            <v>0</v>
          </cell>
          <cell r="Q655">
            <v>0</v>
          </cell>
          <cell r="R655">
            <v>0</v>
          </cell>
        </row>
        <row r="657">
          <cell r="B657">
            <v>18</v>
          </cell>
          <cell r="C657">
            <v>0</v>
          </cell>
          <cell r="D657">
            <v>0</v>
          </cell>
          <cell r="E657" t="str">
            <v>TOTAL HUTANG JANGKA PANJANG</v>
          </cell>
          <cell r="F657">
            <v>0</v>
          </cell>
          <cell r="G657">
            <v>359287661.67000002</v>
          </cell>
          <cell r="H657">
            <v>441288885</v>
          </cell>
          <cell r="I657">
            <v>95053382</v>
          </cell>
          <cell r="J657">
            <v>0</v>
          </cell>
          <cell r="K657">
            <v>367485436</v>
          </cell>
          <cell r="L657">
            <v>110506115</v>
          </cell>
          <cell r="M657">
            <v>395013477.27999997</v>
          </cell>
          <cell r="N657">
            <v>0</v>
          </cell>
          <cell r="O657">
            <v>149413388</v>
          </cell>
          <cell r="P657">
            <v>0</v>
          </cell>
          <cell r="Q657">
            <v>0</v>
          </cell>
          <cell r="R657">
            <v>1918048344.95</v>
          </cell>
        </row>
        <row r="659">
          <cell r="D659" t="str">
            <v>MODAL :</v>
          </cell>
        </row>
        <row r="660">
          <cell r="B660" t="str">
            <v>M1</v>
          </cell>
          <cell r="C660">
            <v>0</v>
          </cell>
          <cell r="D660" t="str">
            <v>-</v>
          </cell>
          <cell r="E660" t="str">
            <v>Modal Saham ( Sesudah Revaluasi )</v>
          </cell>
          <cell r="F660">
            <v>0</v>
          </cell>
          <cell r="G660">
            <v>23200000000</v>
          </cell>
          <cell r="H660">
            <v>0</v>
          </cell>
          <cell r="I660">
            <v>0</v>
          </cell>
          <cell r="J660">
            <v>0</v>
          </cell>
          <cell r="K660">
            <v>0</v>
          </cell>
          <cell r="L660">
            <v>4800000000</v>
          </cell>
          <cell r="M660">
            <v>0</v>
          </cell>
          <cell r="N660">
            <v>0</v>
          </cell>
          <cell r="O660">
            <v>0</v>
          </cell>
          <cell r="P660">
            <v>0</v>
          </cell>
          <cell r="Q660">
            <v>0</v>
          </cell>
          <cell r="R660">
            <v>28000000000</v>
          </cell>
        </row>
        <row r="661">
          <cell r="B661" t="str">
            <v>M2</v>
          </cell>
          <cell r="C661">
            <v>0</v>
          </cell>
          <cell r="D661" t="str">
            <v>-</v>
          </cell>
          <cell r="E661" t="str">
            <v>Modal Saham ( Sebelum Revaluasi )</v>
          </cell>
          <cell r="F661">
            <v>0</v>
          </cell>
          <cell r="G661">
            <v>0</v>
          </cell>
          <cell r="H661">
            <v>0</v>
          </cell>
          <cell r="I661">
            <v>0</v>
          </cell>
          <cell r="J661">
            <v>0</v>
          </cell>
          <cell r="K661">
            <v>0</v>
          </cell>
          <cell r="L661">
            <v>0</v>
          </cell>
          <cell r="M661">
            <v>0</v>
          </cell>
          <cell r="N661">
            <v>0</v>
          </cell>
          <cell r="O661">
            <v>0</v>
          </cell>
          <cell r="P661">
            <v>0</v>
          </cell>
          <cell r="Q661">
            <v>0</v>
          </cell>
          <cell r="R661">
            <v>0</v>
          </cell>
        </row>
        <row r="662">
          <cell r="B662" t="str">
            <v>M3</v>
          </cell>
          <cell r="C662">
            <v>0</v>
          </cell>
          <cell r="D662" t="str">
            <v>-</v>
          </cell>
          <cell r="E662" t="str">
            <v>Laba Ditahan Tahun Sebelumnya</v>
          </cell>
          <cell r="F662">
            <v>0</v>
          </cell>
          <cell r="G662">
            <v>-67856125811.063126</v>
          </cell>
          <cell r="H662">
            <v>4873649327.9111118</v>
          </cell>
          <cell r="I662">
            <v>3572717776.7115889</v>
          </cell>
          <cell r="J662">
            <v>3888063619.2300005</v>
          </cell>
          <cell r="K662">
            <v>14057330547.304335</v>
          </cell>
          <cell r="L662">
            <v>18855563968.66967</v>
          </cell>
          <cell r="M662">
            <v>3589347363.1931219</v>
          </cell>
          <cell r="N662">
            <v>102197608.12844253</v>
          </cell>
          <cell r="O662">
            <v>7711913678.3655539</v>
          </cell>
          <cell r="P662">
            <v>1532683357.885299</v>
          </cell>
          <cell r="Q662">
            <v>100391557.19981396</v>
          </cell>
          <cell r="R662">
            <v>-9572267006.4641876</v>
          </cell>
        </row>
        <row r="663">
          <cell r="B663" t="str">
            <v>M4</v>
          </cell>
          <cell r="C663">
            <v>0</v>
          </cell>
          <cell r="D663" t="str">
            <v>-</v>
          </cell>
          <cell r="E663" t="str">
            <v>Laba Tahun Berjalan</v>
          </cell>
          <cell r="F663">
            <v>0</v>
          </cell>
          <cell r="G663">
            <v>-23597449856.484028</v>
          </cell>
          <cell r="H663">
            <v>5936046326.32901</v>
          </cell>
          <cell r="I663">
            <v>2820494241.8402839</v>
          </cell>
          <cell r="J663">
            <v>2682791978.0887551</v>
          </cell>
          <cell r="K663">
            <v>5530889433.9697647</v>
          </cell>
          <cell r="L663">
            <v>-2291623023.1822815</v>
          </cell>
          <cell r="M663">
            <v>4414756046.9042044</v>
          </cell>
          <cell r="N663">
            <v>3562485585.370935</v>
          </cell>
          <cell r="O663">
            <v>726231985.4086709</v>
          </cell>
          <cell r="P663">
            <v>2054372011.2930603</v>
          </cell>
          <cell r="Q663">
            <v>1561503987.7699928</v>
          </cell>
          <cell r="R663">
            <v>3400498717.3083677</v>
          </cell>
        </row>
        <row r="664">
          <cell r="B664" t="str">
            <v>M5</v>
          </cell>
          <cell r="C664">
            <v>0</v>
          </cell>
          <cell r="D664" t="str">
            <v>-</v>
          </cell>
          <cell r="E664" t="str">
            <v>( - ) Dividen</v>
          </cell>
          <cell r="F664">
            <v>0</v>
          </cell>
          <cell r="G664">
            <v>2357314668</v>
          </cell>
          <cell r="H664">
            <v>0</v>
          </cell>
          <cell r="I664">
            <v>0</v>
          </cell>
          <cell r="J664">
            <v>0</v>
          </cell>
          <cell r="K664">
            <v>0</v>
          </cell>
          <cell r="L664">
            <v>-2357314668</v>
          </cell>
          <cell r="M664">
            <v>0</v>
          </cell>
          <cell r="N664">
            <v>0</v>
          </cell>
          <cell r="O664">
            <v>0</v>
          </cell>
          <cell r="P664">
            <v>0</v>
          </cell>
          <cell r="Q664">
            <v>0</v>
          </cell>
          <cell r="R664">
            <v>0</v>
          </cell>
        </row>
        <row r="666">
          <cell r="B666">
            <v>19</v>
          </cell>
          <cell r="C666">
            <v>0</v>
          </cell>
          <cell r="D666">
            <v>0</v>
          </cell>
          <cell r="E666" t="str">
            <v>TOTAL MODAL</v>
          </cell>
          <cell r="F666">
            <v>0</v>
          </cell>
          <cell r="G666">
            <v>-65896260999.54715</v>
          </cell>
          <cell r="H666">
            <v>10809695654.240122</v>
          </cell>
          <cell r="I666">
            <v>6393212018.5518723</v>
          </cell>
          <cell r="J666">
            <v>6570855597.3187561</v>
          </cell>
          <cell r="K666">
            <v>19588219981.274101</v>
          </cell>
          <cell r="L666">
            <v>19006626277.487389</v>
          </cell>
          <cell r="M666">
            <v>8004103410.0973263</v>
          </cell>
          <cell r="N666">
            <v>3664683193.4993773</v>
          </cell>
          <cell r="O666">
            <v>8438145663.7742252</v>
          </cell>
          <cell r="P666">
            <v>3587055369.178359</v>
          </cell>
          <cell r="Q666">
            <v>1661895544.9698067</v>
          </cell>
          <cell r="R666">
            <v>21828231710.844181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3"/>
      <sheetName val="CODE"/>
      <sheetName val="CCAI BOOK TEMPLATE"/>
      <sheetName val="CRITERIA2"/>
      <sheetName val="CRITERIA1"/>
      <sheetName val="JUAL_STD"/>
      <sheetName val="Data-1997"/>
      <sheetName val="RLper-Month"/>
      <sheetName val="9"/>
      <sheetName val="General"/>
      <sheetName val="ASLI"/>
      <sheetName val="Data_Umum"/>
      <sheetName val="11b"/>
      <sheetName val="COGS"/>
      <sheetName val="Ist"/>
      <sheetName val="TBM"/>
      <sheetName val="Data-1996"/>
      <sheetName val="PPH GB"/>
      <sheetName val="C1 NOV"/>
      <sheetName val="bre"/>
      <sheetName val="Ex-Rate"/>
      <sheetName val="U.1.2 Other charges (income)"/>
      <sheetName val="K.1.1.1 HGU"/>
      <sheetName val="CRA-Detail"/>
      <sheetName val="RATE"/>
      <sheetName val="ACCTSET"/>
      <sheetName val="Est"/>
      <sheetName val="populasi"/>
      <sheetName val="Sheet4"/>
      <sheetName val="Saldo Awal 2006"/>
      <sheetName val="Ex_Rate"/>
      <sheetName val="Val_Ind"/>
      <sheetName val="Val_Mean"/>
      <sheetName val="Para_Assumption"/>
      <sheetName val="Mult_Decrement"/>
      <sheetName val="Val_Result"/>
      <sheetName val="Plan_Rules"/>
      <sheetName val="GeneralInfo"/>
      <sheetName val="sumsup~bbm"/>
      <sheetName val="worksheet"/>
      <sheetName val="fiscal depr(E)"/>
      <sheetName val="5"/>
      <sheetName val="summary "/>
      <sheetName val="Rumus"/>
      <sheetName val="①　BP vs SPR (TTL Impact)"/>
      <sheetName val="DataC&amp;S"/>
      <sheetName val="Data "/>
      <sheetName val="Instructions"/>
      <sheetName val="ner"/>
      <sheetName val="F1771"/>
      <sheetName val="Source"/>
      <sheetName val="laporan"/>
      <sheetName val="General Info"/>
      <sheetName val="Tax Rate"/>
      <sheetName val="Permanent info"/>
      <sheetName val="Income Statement"/>
      <sheetName val="AUG02"/>
      <sheetName val="Difference Cons"/>
      <sheetName val="OT Feb 08"/>
      <sheetName val="KB"/>
      <sheetName val="IC"/>
      <sheetName val="Danamon LK"/>
      <sheetName val="date"/>
      <sheetName val="ABS Jun ~Juli 2011"/>
      <sheetName val="Posting"/>
      <sheetName val="Marshal"/>
      <sheetName val="(Global Parameters)"/>
      <sheetName val="Penyusutan Kendaraan"/>
      <sheetName val="CCAI_BOOK_TEMPLATE"/>
      <sheetName val="Data_"/>
      <sheetName val="fiscal_depr(E)"/>
      <sheetName val="General_Info"/>
      <sheetName val="Tax_Rate"/>
      <sheetName val="Permanent_info"/>
      <sheetName val="Income_Statement"/>
      <sheetName val="Difference_Cons"/>
      <sheetName val="OT_Feb_08"/>
      <sheetName val="Danamon_LK"/>
      <sheetName val="ABS_Jun_~Juli_2011"/>
      <sheetName val="(Global_Parameters)"/>
      <sheetName val="Saldo_Awal_2006"/>
      <sheetName val="Penyusutan_Kendaraan"/>
      <sheetName val="Schedule 6"/>
      <sheetName val="3.kurdin-Bag"/>
      <sheetName val="2.Gaji-Bag"/>
      <sheetName val="Nama Kapal"/>
      <sheetName val="Schedule_6"/>
      <sheetName val="3_kurdin-Bag"/>
      <sheetName val="2_Gaji-Bag"/>
      <sheetName val="COMB"/>
      <sheetName val="DATA"/>
      <sheetName val="Belmera"/>
      <sheetName val="Jakarta Cikampek"/>
      <sheetName val="Citarum"/>
      <sheetName val="Jagorawi"/>
      <sheetName val="Jakarta Merak"/>
      <sheetName val="Padalarang Cileunyi"/>
      <sheetName val="Palikanci"/>
      <sheetName val="Altman Z Score"/>
      <sheetName val="bs"/>
      <sheetName val="NPasiva"/>
      <sheetName val="WithHamka"/>
      <sheetName val="dataper"/>
      <sheetName val="f&amp;o"/>
      <sheetName val="Rekap per-JB"/>
      <sheetName val="BUT-1"/>
      <sheetName val="HEX-A"/>
      <sheetName val="HEX-E"/>
      <sheetName val="I-BUT"/>
      <sheetName val="RD_I-BUT1"/>
      <sheetName val="A u g"/>
      <sheetName val="J u l"/>
      <sheetName val="O c t"/>
      <sheetName val="A p r"/>
      <sheetName val="M a y"/>
      <sheetName val="S e p"/>
      <sheetName val="00 received in 01"/>
      <sheetName val="F e b"/>
      <sheetName val="Per GL J a n"/>
      <sheetName val="J u n"/>
      <sheetName val="M a r"/>
      <sheetName val="daftar"/>
      <sheetName val="BS-RTI"/>
      <sheetName val="原紙"/>
      <sheetName val="All"/>
      <sheetName val="LNG-II+III"/>
      <sheetName val="DATA INDUK"/>
      <sheetName val="FHOAP"/>
      <sheetName val="PSC Calculation"/>
      <sheetName val="calculation"/>
      <sheetName val="Static Data"/>
      <sheetName val="FX rates"/>
      <sheetName val="Interest payments"/>
      <sheetName val="Data Sheet"/>
      <sheetName val="STD 06 07asril"/>
      <sheetName val="HopCon"/>
      <sheetName val="Sheet3"/>
      <sheetName val="May"/>
      <sheetName val="JL_BEL"/>
      <sheetName val="DATA2"/>
      <sheetName val="DN 00142"/>
      <sheetName val="E4.1d"/>
      <sheetName val="Sum All"/>
      <sheetName val="Data-2014"/>
      <sheetName val="RTP-NYMEX"/>
      <sheetName val="tabel"/>
      <sheetName val="Hutang"/>
      <sheetName val="Data Base"/>
      <sheetName val="WBS (2)salah"/>
      <sheetName val="I.4.1 (2)"/>
      <sheetName val="CCAI_BOOK_TEMPLATE2"/>
      <sheetName val="PPH_GB1"/>
      <sheetName val="C1_NOV1"/>
      <sheetName val="U_1_2_Other_charges_(income)1"/>
      <sheetName val="K_1_1_1_HGU1"/>
      <sheetName val="Saldo_Awal_20062"/>
      <sheetName val="fiscal_depr(E)2"/>
      <sheetName val="summary_1"/>
      <sheetName val="①　BP_vs_SPR_(TTL_Impact)1"/>
      <sheetName val="Data_2"/>
      <sheetName val="General_Info2"/>
      <sheetName val="Tax_Rate2"/>
      <sheetName val="Permanent_info2"/>
      <sheetName val="Income_Statement2"/>
      <sheetName val="Difference_Cons2"/>
      <sheetName val="OT_Feb_082"/>
      <sheetName val="Danamon_LK2"/>
      <sheetName val="ABS_Jun_~Juli_20112"/>
      <sheetName val="(Global_Parameters)2"/>
      <sheetName val="Penyusutan_Kendaraan2"/>
      <sheetName val="Schedule_62"/>
      <sheetName val="3_kurdin-Bag2"/>
      <sheetName val="2_Gaji-Bag2"/>
      <sheetName val="Nama_Kapal1"/>
      <sheetName val="Jakarta_Cikampek1"/>
      <sheetName val="Jakarta_Merak1"/>
      <sheetName val="Padalarang_Cileunyi1"/>
      <sheetName val="Altman_Z_Score1"/>
      <sheetName val="Rekap_per-JB1"/>
      <sheetName val="A_u_g1"/>
      <sheetName val="J_u_l1"/>
      <sheetName val="O_c_t1"/>
      <sheetName val="A_p_r1"/>
      <sheetName val="M_a_y1"/>
      <sheetName val="S_e_p1"/>
      <sheetName val="00_received_in_011"/>
      <sheetName val="F_e_b1"/>
      <sheetName val="Per_GL_J_a_n1"/>
      <sheetName val="J_u_n1"/>
      <sheetName val="M_a_r1"/>
      <sheetName val="CCAI_BOOK_TEMPLATE1"/>
      <sheetName val="PPH_GB"/>
      <sheetName val="C1_NOV"/>
      <sheetName val="U_1_2_Other_charges_(income)"/>
      <sheetName val="K_1_1_1_HGU"/>
      <sheetName val="Saldo_Awal_20061"/>
      <sheetName val="fiscal_depr(E)1"/>
      <sheetName val="summary_"/>
      <sheetName val="①　BP_vs_SPR_(TTL_Impact)"/>
      <sheetName val="Data_1"/>
      <sheetName val="General_Info1"/>
      <sheetName val="Tax_Rate1"/>
      <sheetName val="Permanent_info1"/>
      <sheetName val="Income_Statement1"/>
      <sheetName val="Difference_Cons1"/>
      <sheetName val="OT_Feb_081"/>
      <sheetName val="Danamon_LK1"/>
      <sheetName val="ABS_Jun_~Juli_20111"/>
      <sheetName val="(Global_Parameters)1"/>
      <sheetName val="Penyusutan_Kendaraan1"/>
      <sheetName val="Schedule_61"/>
      <sheetName val="3_kurdin-Bag1"/>
      <sheetName val="2_Gaji-Bag1"/>
      <sheetName val="Nama_Kapal"/>
      <sheetName val="Jakarta_Cikampek"/>
      <sheetName val="Jakarta_Merak"/>
      <sheetName val="Padalarang_Cileunyi"/>
      <sheetName val="Altman_Z_Score"/>
      <sheetName val="Rekap_per-JB"/>
      <sheetName val="A_u_g"/>
      <sheetName val="J_u_l"/>
      <sheetName val="O_c_t"/>
      <sheetName val="A_p_r"/>
      <sheetName val="M_a_y"/>
      <sheetName val="S_e_p"/>
      <sheetName val="00_received_in_01"/>
      <sheetName val="F_e_b"/>
      <sheetName val="Per_GL_J_a_n"/>
      <sheetName val="J_u_n"/>
      <sheetName val="M_a_r"/>
      <sheetName val="USDt_FS(4)"/>
      <sheetName val="table"/>
      <sheetName val="Variable"/>
      <sheetName val="D"/>
      <sheetName val="Customers-source"/>
      <sheetName val="BPR"/>
      <sheetName val="Shareholders' Equity"/>
      <sheetName val="K.2.1"/>
      <sheetName val="BILPL97"/>
      <sheetName val="FRN"/>
      <sheetName val="Data Ben"/>
      <sheetName val="Cover Page"/>
      <sheetName val="Trial Balance Attc.1"/>
      <sheetName val="Sheet1"/>
      <sheetName val="rekap 1 (ori)"/>
      <sheetName val="손익예상"/>
      <sheetName val="Cover Sheet"/>
      <sheetName val="Sheet1 (3)"/>
      <sheetName val="PIDN_ADDITION_JAN'03"/>
      <sheetName val="MAIN"/>
      <sheetName val="ACT Cashflow"/>
      <sheetName val="Variance_Report"/>
      <sheetName val="Consolidated_Forecast"/>
      <sheetName val="Consolidated_Actuals"/>
      <sheetName val="Master"/>
      <sheetName val="A$"/>
      <sheetName val="Links"/>
      <sheetName val="Assumes"/>
      <sheetName val="Zahir P&amp;L As Of June'15"/>
      <sheetName val="Zahir - BS June '15"/>
      <sheetName val="DATA PRIBADI"/>
      <sheetName val="ABK.04.AWALR+CO+TAB.RUPS"/>
      <sheetName val="TB 06"/>
      <sheetName val="Silmulasi"/>
      <sheetName val=""/>
      <sheetName val="Original"/>
      <sheetName val="Schedule"/>
      <sheetName val="Grafik CNO"/>
      <sheetName val="Detail BS"/>
      <sheetName val="bayar_04_fak"/>
      <sheetName val="Jurnal"/>
      <sheetName val="ws"/>
      <sheetName val="DBase"/>
      <sheetName val="F1771-IV"/>
      <sheetName val="F1771-V"/>
      <sheetName val="R-16.1"/>
      <sheetName val="R-16.2"/>
      <sheetName val="Other charges _income_"/>
      <sheetName val="Gross-Up"/>
      <sheetName val="DB LR"/>
      <sheetName val="DB Nrc"/>
      <sheetName val="Index"/>
      <sheetName val="Personnel"/>
      <sheetName val="KONS BID P&amp;N"/>
      <sheetName val="UP II DUMAI"/>
      <sheetName val="KP.DIT.HULU"/>
      <sheetName val="UP VI BALONGAN"/>
      <sheetName val="KPC"/>
      <sheetName val="PRABUMULIH"/>
      <sheetName val="UP 1 BRANDAN"/>
      <sheetName val="OPSEN"/>
      <sheetName val="SIBAYAK"/>
      <sheetName val="DIT HILIR"/>
      <sheetName val="KAMOJANG"/>
      <sheetName val="UP IV CILACAP"/>
      <sheetName val="UP III PLAJU"/>
      <sheetName val="SORONG"/>
      <sheetName val="KONS DIT HULU"/>
      <sheetName val="RANTAU"/>
      <sheetName val="JAMBI"/>
      <sheetName val="KR.AMPEL"/>
      <sheetName val="CEPU"/>
      <sheetName val="SANGATA-BUNYU"/>
      <sheetName val="UP VII KASIM"/>
      <sheetName val="KONS BID P"/>
      <sheetName val="smk_AKPER"/>
      <sheetName val="smk_rspb"/>
      <sheetName val="smk_rspc"/>
      <sheetName val="smk_rspj"/>
      <sheetName val="SMK_RSPbm"/>
      <sheetName val="Calibration Input"/>
      <sheetName val="Assump"/>
      <sheetName val="CAP"/>
      <sheetName val="Price"/>
      <sheetName val="Premises"/>
      <sheetName val="Data input"/>
      <sheetName val="Jadwal"/>
      <sheetName val="BUDGET_1999"/>
      <sheetName val="Data_Sheet"/>
      <sheetName val="STD_06_07asril"/>
      <sheetName val="K_2_1"/>
      <sheetName val="E4_1d"/>
      <sheetName val="Sum_All"/>
      <sheetName val="DN_00142"/>
      <sheetName val="DATA_INDUK"/>
      <sheetName val="Data_Ben"/>
      <sheetName val="Cover_Page"/>
      <sheetName val="Trial_Balance_Attc_1"/>
      <sheetName val="Shareholders'_Equity"/>
      <sheetName val="Static_Data"/>
      <sheetName val="FX_rates"/>
      <sheetName val="Interest_payments"/>
      <sheetName val="Sheet1_(3)"/>
      <sheetName val="rekap_1_(ori)"/>
      <sheetName val="ACT_Cashflow"/>
      <sheetName val="Cover_Sheet"/>
      <sheetName val="Zahir_P&amp;L_As_Of_June'15"/>
      <sheetName val="Zahir_-_BS_June_'15"/>
      <sheetName val="DATA_PRIBADI"/>
      <sheetName val="PSC_Calculation"/>
      <sheetName val="ABK_04_AWALR+CO+TAB_RUPS"/>
      <sheetName val="TB_06"/>
      <sheetName val="WP"/>
      <sheetName val="Dept code"/>
      <sheetName val="PREV"/>
      <sheetName val="COA"/>
      <sheetName val="co_data"/>
      <sheetName val="CCAI_BOOK_TEMPLATE3"/>
      <sheetName val="PPH_GB2"/>
      <sheetName val="C1_NOV2"/>
      <sheetName val="U_1_2_Other_charges_(income)2"/>
      <sheetName val="K_1_1_1_HGU2"/>
      <sheetName val="Saldo_Awal_20063"/>
      <sheetName val="fiscal_depr(E)3"/>
      <sheetName val="summary_2"/>
      <sheetName val="①　BP_vs_SPR_(TTL_Impact)2"/>
      <sheetName val="Data_3"/>
      <sheetName val="General_Info3"/>
      <sheetName val="Tax_Rate3"/>
      <sheetName val="Permanent_info3"/>
      <sheetName val="Income_Statement3"/>
      <sheetName val="Difference_Cons3"/>
      <sheetName val="OT_Feb_083"/>
      <sheetName val="Danamon_LK3"/>
      <sheetName val="ABS_Jun_~Juli_20113"/>
      <sheetName val="(Global_Parameters)3"/>
      <sheetName val="Penyusutan_Kendaraan3"/>
      <sheetName val="Schedule_63"/>
      <sheetName val="3_kurdin-Bag3"/>
      <sheetName val="2_Gaji-Bag3"/>
      <sheetName val="Nama_Kapal2"/>
      <sheetName val="Jakarta_Cikampek2"/>
      <sheetName val="Jakarta_Merak2"/>
      <sheetName val="Padalarang_Cileunyi2"/>
      <sheetName val="Altman_Z_Score2"/>
      <sheetName val="Rekap_per-JB2"/>
      <sheetName val="A_u_g2"/>
      <sheetName val="J_u_l2"/>
      <sheetName val="O_c_t2"/>
      <sheetName val="A_p_r2"/>
      <sheetName val="M_a_y2"/>
      <sheetName val="S_e_p2"/>
      <sheetName val="00_received_in_012"/>
      <sheetName val="F_e_b2"/>
      <sheetName val="Per_GL_J_a_n2"/>
      <sheetName val="J_u_n2"/>
      <sheetName val="M_a_r2"/>
      <sheetName val="Data_Base"/>
      <sheetName val="WBS_(2)salah"/>
      <sheetName val="I_4_1_(2)"/>
      <sheetName val="Grafik_CNO"/>
      <sheetName val="Detail_BS"/>
      <sheetName val="CCAI_BOOK_TEMPLATE4"/>
      <sheetName val="PPH_GB3"/>
      <sheetName val="C1_NOV3"/>
      <sheetName val="U_1_2_Other_charges_(income)3"/>
      <sheetName val="K_1_1_1_HGU3"/>
      <sheetName val="Saldo_Awal_20064"/>
      <sheetName val="fiscal_depr(E)4"/>
      <sheetName val="summary_3"/>
      <sheetName val="①　BP_vs_SPR_(TTL_Impact)3"/>
      <sheetName val="Data_4"/>
      <sheetName val="General_Info4"/>
      <sheetName val="Tax_Rate4"/>
      <sheetName val="Permanent_info4"/>
      <sheetName val="Income_Statement4"/>
      <sheetName val="Difference_Cons4"/>
      <sheetName val="OT_Feb_084"/>
      <sheetName val="Danamon_LK4"/>
      <sheetName val="ABS_Jun_~Juli_20114"/>
      <sheetName val="(Global_Parameters)4"/>
      <sheetName val="Penyusutan_Kendaraan4"/>
      <sheetName val="Schedule_64"/>
      <sheetName val="3_kurdin-Bag4"/>
      <sheetName val="2_Gaji-Bag4"/>
      <sheetName val="Nama_Kapal3"/>
      <sheetName val="Jakarta_Cikampek3"/>
      <sheetName val="Jakarta_Merak3"/>
      <sheetName val="Padalarang_Cileunyi3"/>
      <sheetName val="Altman_Z_Score3"/>
      <sheetName val="Rekap_per-JB3"/>
      <sheetName val="A_u_g3"/>
      <sheetName val="J_u_l3"/>
      <sheetName val="O_c_t3"/>
      <sheetName val="A_p_r3"/>
      <sheetName val="M_a_y3"/>
      <sheetName val="S_e_p3"/>
      <sheetName val="00_received_in_013"/>
      <sheetName val="F_e_b3"/>
      <sheetName val="Per_GL_J_a_n3"/>
      <sheetName val="J_u_n3"/>
      <sheetName val="M_a_r3"/>
      <sheetName val="DATA_INDUK1"/>
      <sheetName val="PSC_Calculation1"/>
      <sheetName val="Static_Data1"/>
      <sheetName val="FX_rates1"/>
      <sheetName val="Interest_payments1"/>
      <sheetName val="Data_Sheet1"/>
      <sheetName val="STD_06_07asril1"/>
      <sheetName val="DN_001421"/>
      <sheetName val="E4_1d1"/>
      <sheetName val="Sum_All1"/>
      <sheetName val="Data_Base1"/>
      <sheetName val="WBS_(2)salah1"/>
      <sheetName val="I_4_1_(2)1"/>
      <sheetName val="K_2_11"/>
      <sheetName val="Data_Ben1"/>
      <sheetName val="Cover_Page1"/>
      <sheetName val="Trial_Balance_Attc_11"/>
      <sheetName val="Shareholders'_Equity1"/>
      <sheetName val="Sheet1_(3)1"/>
      <sheetName val="rekap_1_(ori)1"/>
      <sheetName val="Cover_Sheet1"/>
      <sheetName val="ACT_Cashflow1"/>
      <sheetName val="Zahir_P&amp;L_As_Of_June'151"/>
      <sheetName val="Zahir_-_BS_June_'151"/>
      <sheetName val="DATA_PRIBADI1"/>
      <sheetName val="ABK_04_AWALR+CO+TAB_RUPS1"/>
      <sheetName val="TB_061"/>
      <sheetName val="Grafik_CNO1"/>
      <sheetName val="Detail_BS1"/>
      <sheetName val="Workshop Tools"/>
      <sheetName val="FKT_PJK"/>
      <sheetName val="NAP"/>
      <sheetName val="Data-2008"/>
      <sheetName val="tb"/>
      <sheetName val="LABARUGI"/>
      <sheetName val="H.Satuan"/>
      <sheetName val="Tanggal"/>
      <sheetName val="Price NS"/>
      <sheetName val="Data Harga Material"/>
      <sheetName val="Upah"/>
      <sheetName val="REKAP (2)"/>
      <sheetName val="A-1"/>
      <sheetName val="Markas"/>
      <sheetName val="Sheet2"/>
      <sheetName val="input-cost"/>
      <sheetName val="value"/>
      <sheetName val="リース台帳"/>
      <sheetName val="Principale"/>
      <sheetName val="Data Client"/>
      <sheetName val="M-GOWA"/>
      <sheetName val="Har Sat"/>
      <sheetName val="lamp3a"/>
      <sheetName val="Surat"/>
      <sheetName val="lk"/>
      <sheetName val="dbDJP"/>
      <sheetName val="KODE RIK BARU"/>
      <sheetName val="Alat"/>
      <sheetName val="Persiapan"/>
      <sheetName val="PARAMETER"/>
      <sheetName val="PARAMETERS"/>
      <sheetName val="KOMP"/>
      <sheetName val="11h"/>
      <sheetName val="Curr list"/>
      <sheetName val="Soc cov"/>
      <sheetName val="QOL"/>
      <sheetName val="CR2"/>
      <sheetName val="CDMACapacity"/>
      <sheetName val="data Slip  (4)"/>
      <sheetName val="FE-1770-I"/>
      <sheetName val="FE-1770.P1"/>
      <sheetName val="FE-1770-II"/>
      <sheetName val="TAG-GAJI"/>
      <sheetName val="BP1_23"/>
      <sheetName val="SE"/>
      <sheetName val="Statement of Cash Flows"/>
      <sheetName val="Db"/>
      <sheetName val="SAPDb"/>
      <sheetName val="npwp"/>
      <sheetName val="Data23"/>
      <sheetName val="Data26"/>
      <sheetName val="LIST"/>
      <sheetName val="FI-1721.A1"/>
      <sheetName val="FI-1721.A2"/>
      <sheetName val="FI-1721.B"/>
      <sheetName val="MGM_Forecast"/>
      <sheetName val="MTot_Fcast"/>
      <sheetName val="Dashboard"/>
      <sheetName val="7Hp, ant 0.6, 2x2, 1+0 81,85"/>
      <sheetName val="des"/>
      <sheetName val="database"/>
      <sheetName val="ARP-U501"/>
      <sheetName val="1st"/>
      <sheetName val="Other charges (income)"/>
      <sheetName val="Customize Your Purchase Order"/>
      <sheetName val="Laporan SKAU"/>
      <sheetName val="jan04"/>
      <sheetName val="Chart"/>
      <sheetName val="UP V BALIKPAPAN"/>
      <sheetName val="Ranges"/>
      <sheetName val="JLSNER-HD99_"/>
      <sheetName val="1105-B&amp;I-OK"/>
      <sheetName val="DES 02"/>
      <sheetName val="Benefit_Tab"/>
      <sheetName val="output"/>
      <sheetName val="summary_frm_output"/>
      <sheetName val="decr_table"/>
      <sheetName val="cALC"/>
      <sheetName val="Input_tables"/>
      <sheetName val="PSC_Calc"/>
      <sheetName val="Reklas Unbilled GR-IR Clr"/>
      <sheetName val="CIP_USD"/>
      <sheetName val="REALISASI "/>
      <sheetName val="ME2W"/>
      <sheetName val="TP SR III"/>
      <sheetName val="formula"/>
      <sheetName val="Formula rev "/>
      <sheetName val="mas yogi"/>
      <sheetName val="lgn3"/>
      <sheetName val="SR 6-7"/>
      <sheetName val="SR IV"/>
      <sheetName val="U.BERUNG"/>
      <sheetName val="SR III"/>
      <sheetName val="SR 2"/>
      <sheetName val="SR 1"/>
      <sheetName val="PONTIANAK"/>
      <sheetName val="Alokasi Oktober 2019"/>
      <sheetName val="Kapasitas Cont"/>
      <sheetName val="PRODUKSI-JKT"/>
      <sheetName val="ALOKASI"/>
      <sheetName val="PT"/>
      <sheetName val="prod jkt"/>
      <sheetName val="DRUM"/>
      <sheetName val="BOX"/>
      <sheetName val="Inbound"/>
      <sheetName val="Stock Available 01.09.2019DR"/>
      <sheetName val="Stock Available 01.09.2019BOX"/>
      <sheetName val="PRODUK JKT"/>
      <sheetName val="R PT "/>
      <sheetName val="High Tier Retail"/>
      <sheetName val="High Tier Industri"/>
      <sheetName val="chemcal"/>
      <sheetName val="Depr nov 14"/>
      <sheetName val="4-Basic Price"/>
      <sheetName val="BQ_Tenis"/>
      <sheetName val="Arsitektur"/>
      <sheetName val="Material"/>
      <sheetName val="Prelim"/>
      <sheetName val="SUMMARY"/>
      <sheetName val="CostCenter"/>
      <sheetName val="sort by vessel &amp; port"/>
      <sheetName val="AHS"/>
      <sheetName val="Information"/>
      <sheetName val="ﾛｰﾝのﾃﾞｰﾀ"/>
      <sheetName val="addl cost"/>
      <sheetName val="accumdeprn"/>
      <sheetName val="description"/>
      <sheetName val="Profile"/>
      <sheetName val="ORC-TB"/>
      <sheetName val="2-asi-00"/>
      <sheetName val="Sum IQA"/>
      <sheetName val="N.3_FFB 3rdparties"/>
      <sheetName val="Kalkulasi Loan"/>
      <sheetName val="Pipe"/>
      <sheetName val="JV Form"/>
      <sheetName val="Contents"/>
    </sheetNames>
    <sheetDataSet>
      <sheetData sheetId="0" refreshError="1">
        <row r="11">
          <cell r="B11" t="str">
            <v>PRODUCTION (PIDN)</v>
          </cell>
        </row>
      </sheetData>
      <sheetData sheetId="1" refreshError="1"/>
      <sheetData sheetId="2">
        <row r="11">
          <cell r="B11" t="str">
            <v>PRODUCTION (PIDN)</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row r="11">
          <cell r="B11" t="str">
            <v>PRODUCTION (PIDN)</v>
          </cell>
        </row>
      </sheetData>
      <sheetData sheetId="57">
        <row r="11">
          <cell r="B11" t="str">
            <v>PRODUCTION (PIDN)</v>
          </cell>
        </row>
      </sheetData>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11">
          <cell r="B11" t="str">
            <v>PRODUCTION (PIDN)</v>
          </cell>
        </row>
      </sheetData>
      <sheetData sheetId="156">
        <row r="11">
          <cell r="B11" t="str">
            <v>PRODUCTION (PIDN)</v>
          </cell>
        </row>
      </sheetData>
      <sheetData sheetId="157">
        <row r="11">
          <cell r="B11" t="str">
            <v>PRODUCTION (PIDN)</v>
          </cell>
        </row>
      </sheetData>
      <sheetData sheetId="158">
        <row r="11">
          <cell r="B11" t="str">
            <v>PRODUCTION (PIDN)</v>
          </cell>
        </row>
      </sheetData>
      <sheetData sheetId="159">
        <row r="11">
          <cell r="B11" t="str">
            <v>PRODUCTION (PIDN)</v>
          </cell>
        </row>
      </sheetData>
      <sheetData sheetId="160">
        <row r="11">
          <cell r="B11" t="str">
            <v>PRODUCTION (PIDN)</v>
          </cell>
        </row>
      </sheetData>
      <sheetData sheetId="161">
        <row r="11">
          <cell r="B11" t="str">
            <v>PRODUCTION (PIDN)</v>
          </cell>
        </row>
      </sheetData>
      <sheetData sheetId="162">
        <row r="11">
          <cell r="B11" t="str">
            <v>PRODUCTION (PIDN)</v>
          </cell>
        </row>
      </sheetData>
      <sheetData sheetId="163">
        <row r="11">
          <cell r="B11" t="str">
            <v>PRODUCTION (PIDN)</v>
          </cell>
        </row>
      </sheetData>
      <sheetData sheetId="164">
        <row r="11">
          <cell r="B11" t="str">
            <v>PRODUCTION (PIDN)</v>
          </cell>
        </row>
      </sheetData>
      <sheetData sheetId="165">
        <row r="11">
          <cell r="B11" t="str">
            <v>PRODUCTION (PIDN)</v>
          </cell>
        </row>
      </sheetData>
      <sheetData sheetId="166">
        <row r="11">
          <cell r="B11" t="str">
            <v>PRODUCTION (PIDN)</v>
          </cell>
        </row>
      </sheetData>
      <sheetData sheetId="167">
        <row r="11">
          <cell r="B11" t="str">
            <v>PRODUCTION (PIDN)</v>
          </cell>
        </row>
      </sheetData>
      <sheetData sheetId="168">
        <row r="11">
          <cell r="B11" t="str">
            <v>PRODUCTION (PIDN)</v>
          </cell>
        </row>
      </sheetData>
      <sheetData sheetId="169">
        <row r="11">
          <cell r="B11" t="str">
            <v>PRODUCTION (PIDN)</v>
          </cell>
        </row>
      </sheetData>
      <sheetData sheetId="170">
        <row r="11">
          <cell r="B11" t="str">
            <v>PRODUCTION (PIDN)</v>
          </cell>
        </row>
      </sheetData>
      <sheetData sheetId="171">
        <row r="11">
          <cell r="B11" t="str">
            <v>PRODUCTION (PIDN)</v>
          </cell>
        </row>
      </sheetData>
      <sheetData sheetId="172">
        <row r="11">
          <cell r="B11" t="str">
            <v>PRODUCTION (PIDN)</v>
          </cell>
        </row>
      </sheetData>
      <sheetData sheetId="173">
        <row r="11">
          <cell r="B11" t="str">
            <v>PRODUCTION (PIDN)</v>
          </cell>
        </row>
      </sheetData>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ow r="11">
          <cell r="B11" t="str">
            <v>PRODUCTION (PIDN)</v>
          </cell>
        </row>
      </sheetData>
      <sheetData sheetId="319">
        <row r="11">
          <cell r="B11" t="str">
            <v>PRODUCTION (PIDN)</v>
          </cell>
        </row>
      </sheetData>
      <sheetData sheetId="320">
        <row r="11">
          <cell r="B11" t="str">
            <v>PRODUCTION (PIDN)</v>
          </cell>
        </row>
      </sheetData>
      <sheetData sheetId="321">
        <row r="11">
          <cell r="B11" t="str">
            <v>PRODUCTION (PIDN)</v>
          </cell>
        </row>
      </sheetData>
      <sheetData sheetId="322">
        <row r="11">
          <cell r="B11" t="str">
            <v>PRODUCTION (PIDN)</v>
          </cell>
        </row>
      </sheetData>
      <sheetData sheetId="323"/>
      <sheetData sheetId="324">
        <row r="11">
          <cell r="B11" t="str">
            <v>PRODUCTION (PIDN)</v>
          </cell>
        </row>
      </sheetData>
      <sheetData sheetId="325">
        <row r="11">
          <cell r="B11" t="str">
            <v>PRODUCTION (PIDN)</v>
          </cell>
        </row>
      </sheetData>
      <sheetData sheetId="326">
        <row r="11">
          <cell r="B11" t="str">
            <v>PRODUCTION (PIDN)</v>
          </cell>
        </row>
      </sheetData>
      <sheetData sheetId="327"/>
      <sheetData sheetId="328">
        <row r="11">
          <cell r="B11" t="str">
            <v>PRODUCTION (PIDN)</v>
          </cell>
        </row>
      </sheetData>
      <sheetData sheetId="329">
        <row r="11">
          <cell r="B11" t="str">
            <v>PRODUCTION (PIDN)</v>
          </cell>
        </row>
      </sheetData>
      <sheetData sheetId="330"/>
      <sheetData sheetId="331">
        <row r="11">
          <cell r="B11" t="str">
            <v>PRODUCTION (PIDN)</v>
          </cell>
        </row>
      </sheetData>
      <sheetData sheetId="332">
        <row r="11">
          <cell r="B11" t="str">
            <v>PRODUCTION (PIDN)</v>
          </cell>
        </row>
      </sheetData>
      <sheetData sheetId="333">
        <row r="11">
          <cell r="B11" t="str">
            <v>PRODUCTION (PIDN)</v>
          </cell>
        </row>
      </sheetData>
      <sheetData sheetId="334">
        <row r="11">
          <cell r="B11" t="str">
            <v>PRODUCTION (PIDN)</v>
          </cell>
        </row>
      </sheetData>
      <sheetData sheetId="335">
        <row r="11">
          <cell r="B11" t="str">
            <v>PRODUCTION (PIDN)</v>
          </cell>
        </row>
      </sheetData>
      <sheetData sheetId="336"/>
      <sheetData sheetId="337">
        <row r="11">
          <cell r="B11" t="str">
            <v>PRODUCTION (PIDN)</v>
          </cell>
        </row>
      </sheetData>
      <sheetData sheetId="338">
        <row r="11">
          <cell r="B11" t="str">
            <v>PRODUCTION (PIDN)</v>
          </cell>
        </row>
      </sheetData>
      <sheetData sheetId="339">
        <row r="11">
          <cell r="B11" t="str">
            <v>PRODUCTION (PIDN)</v>
          </cell>
        </row>
      </sheetData>
      <sheetData sheetId="340">
        <row r="11">
          <cell r="B11" t="str">
            <v>PRODUCTION (PIDN)</v>
          </cell>
        </row>
      </sheetData>
      <sheetData sheetId="341">
        <row r="11">
          <cell r="B11" t="str">
            <v>PRODUCTION (PIDN)</v>
          </cell>
        </row>
      </sheetData>
      <sheetData sheetId="342">
        <row r="11">
          <cell r="B11" t="str">
            <v>PRODUCTION (PIDN)</v>
          </cell>
        </row>
      </sheetData>
      <sheetData sheetId="343" refreshError="1"/>
      <sheetData sheetId="344" refreshError="1"/>
      <sheetData sheetId="345" refreshError="1"/>
      <sheetData sheetId="346" refreshError="1"/>
      <sheetData sheetId="347">
        <row r="11">
          <cell r="B11" t="str">
            <v>PRODUCTION (PIDN)</v>
          </cell>
        </row>
      </sheetData>
      <sheetData sheetId="348"/>
      <sheetData sheetId="349"/>
      <sheetData sheetId="350"/>
      <sheetData sheetId="351"/>
      <sheetData sheetId="352"/>
      <sheetData sheetId="353"/>
      <sheetData sheetId="354"/>
      <sheetData sheetId="355"/>
      <sheetData sheetId="356">
        <row r="11">
          <cell r="B11" t="str">
            <v>PRODUCTION (PIDN)</v>
          </cell>
        </row>
      </sheetData>
      <sheetData sheetId="357">
        <row r="11">
          <cell r="B11" t="str">
            <v>PRODUCTION (PIDN)</v>
          </cell>
        </row>
      </sheetData>
      <sheetData sheetId="358">
        <row r="11">
          <cell r="B11" t="str">
            <v>PRODUCTION (PIDN)</v>
          </cell>
        </row>
      </sheetData>
      <sheetData sheetId="359">
        <row r="11">
          <cell r="B11" t="str">
            <v>PRODUCTION (PIDN)</v>
          </cell>
        </row>
      </sheetData>
      <sheetData sheetId="360"/>
      <sheetData sheetId="361"/>
      <sheetData sheetId="362"/>
      <sheetData sheetId="363"/>
      <sheetData sheetId="364"/>
      <sheetData sheetId="365"/>
      <sheetData sheetId="366"/>
      <sheetData sheetId="367"/>
      <sheetData sheetId="368"/>
      <sheetData sheetId="369"/>
      <sheetData sheetId="370"/>
      <sheetData sheetId="371">
        <row r="11">
          <cell r="B11" t="str">
            <v>PRODUCTION (PIDN)</v>
          </cell>
        </row>
      </sheetData>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ow r="11">
          <cell r="B11" t="str">
            <v>PRODUCTION (PIDN)</v>
          </cell>
        </row>
      </sheetData>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11">
          <cell r="B11" t="str">
            <v>PRODUCTION (PIDN)</v>
          </cell>
        </row>
      </sheetData>
      <sheetData sheetId="516">
        <row r="11">
          <cell r="B11" t="str">
            <v>PRODUCTION (PIDN)</v>
          </cell>
        </row>
      </sheetData>
      <sheetData sheetId="517">
        <row r="11">
          <cell r="B11" t="str">
            <v>PRODUCTION (PIDN)</v>
          </cell>
        </row>
      </sheetData>
      <sheetData sheetId="518">
        <row r="11">
          <cell r="B11" t="str">
            <v>PRODUCTION (PIDN)</v>
          </cell>
        </row>
      </sheetData>
      <sheetData sheetId="519">
        <row r="11">
          <cell r="B11" t="str">
            <v>PRODUCTION (PIDN)</v>
          </cell>
        </row>
      </sheetData>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Sheet"/>
      <sheetName val="Profit&amp;Loss"/>
      <sheetName val="AJE"/>
      <sheetName val="Client AJE"/>
      <sheetName val="Lead COGS"/>
      <sheetName val="cashflow"/>
      <sheetName val="cs bs"/>
      <sheetName val="SUD"/>
      <sheetName val="des"/>
      <sheetName val="GT_Custom"/>
      <sheetName val="se-c"/>
      <sheetName val="SILICATE"/>
      <sheetName val="Client_AJE"/>
      <sheetName val="Lead_COGS"/>
      <sheetName val="cs_bs"/>
      <sheetName val="Client_AJE1"/>
      <sheetName val="Lead_COGS1"/>
      <sheetName val="cs_bs1"/>
      <sheetName val="fiscal depr(E)"/>
      <sheetName val="Variable"/>
      <sheetName val="Client_AJE3"/>
      <sheetName val="Lead_COGS3"/>
      <sheetName val="cs_bs3"/>
      <sheetName val="fiscal_depr(E)1"/>
      <sheetName val="Client_AJE2"/>
      <sheetName val="Lead_COGS2"/>
      <sheetName val="cs_bs2"/>
      <sheetName val="fiscal_depr(E)"/>
      <sheetName val="CRITERIA3"/>
      <sheetName val="Sheet2"/>
      <sheetName val="Sche-Harvest-Monodon"/>
      <sheetName val="USDt_FS(4)"/>
      <sheetName val="LIST"/>
    </sheetNames>
    <sheetDataSet>
      <sheetData sheetId="0" refreshError="1"/>
      <sheetData sheetId="1" refreshError="1"/>
      <sheetData sheetId="2">
        <row r="6">
          <cell r="A6">
            <v>10001</v>
          </cell>
        </row>
      </sheetData>
      <sheetData sheetId="3">
        <row r="6">
          <cell r="A6">
            <v>10001</v>
          </cell>
        </row>
      </sheetData>
      <sheetData sheetId="4">
        <row r="6">
          <cell r="A6">
            <v>10001</v>
          </cell>
        </row>
      </sheetData>
      <sheetData sheetId="5">
        <row r="6">
          <cell r="A6">
            <v>10001</v>
          </cell>
        </row>
      </sheetData>
      <sheetData sheetId="6">
        <row r="6">
          <cell r="A6">
            <v>10001</v>
          </cell>
        </row>
      </sheetData>
      <sheetData sheetId="7">
        <row r="6">
          <cell r="A6">
            <v>10001</v>
          </cell>
        </row>
      </sheetData>
      <sheetData sheetId="8" refreshError="1">
        <row r="6">
          <cell r="A6">
            <v>10001</v>
          </cell>
          <cell r="B6" t="str">
            <v>PETTY CASH CIKARANG</v>
          </cell>
        </row>
        <row r="7">
          <cell r="A7">
            <v>10002</v>
          </cell>
          <cell r="B7" t="str">
            <v>DEUTSCHE BANK (EUR)</v>
          </cell>
        </row>
        <row r="8">
          <cell r="A8">
            <v>10003</v>
          </cell>
          <cell r="B8" t="str">
            <v>DEUTSCHE BANK (IDR)</v>
          </cell>
        </row>
        <row r="9">
          <cell r="A9">
            <v>10004</v>
          </cell>
          <cell r="B9" t="str">
            <v>DEUTSCHE BANK (USD)</v>
          </cell>
        </row>
        <row r="10">
          <cell r="A10">
            <v>10005</v>
          </cell>
          <cell r="B10" t="str">
            <v>BANK DANAMON SEMARANG</v>
          </cell>
        </row>
        <row r="11">
          <cell r="A11">
            <v>10006</v>
          </cell>
          <cell r="B11" t="str">
            <v>BNI JABABEKA</v>
          </cell>
        </row>
        <row r="12">
          <cell r="A12">
            <v>11001</v>
          </cell>
          <cell r="B12" t="str">
            <v>PETTY CASH CILEGON</v>
          </cell>
        </row>
        <row r="13">
          <cell r="A13">
            <v>11002</v>
          </cell>
          <cell r="B13" t="str">
            <v>PETTY CASH SURABAYA</v>
          </cell>
        </row>
        <row r="14">
          <cell r="A14">
            <v>11003</v>
          </cell>
          <cell r="B14" t="str">
            <v>PETTY CASH BANDUNG</v>
          </cell>
        </row>
        <row r="15">
          <cell r="A15">
            <v>11004</v>
          </cell>
          <cell r="B15" t="str">
            <v>PETTY CASH LAMPUNG</v>
          </cell>
        </row>
        <row r="16">
          <cell r="A16">
            <v>11005</v>
          </cell>
          <cell r="B16" t="str">
            <v>PETTY CASH SEMARANG</v>
          </cell>
        </row>
        <row r="17">
          <cell r="A17">
            <v>11006</v>
          </cell>
          <cell r="B17" t="str">
            <v>PETTY CASH PALEMBANG</v>
          </cell>
        </row>
        <row r="18">
          <cell r="A18">
            <v>11007</v>
          </cell>
          <cell r="B18" t="str">
            <v>PETTY CASH MEDAN</v>
          </cell>
        </row>
        <row r="19">
          <cell r="A19">
            <v>11008</v>
          </cell>
          <cell r="B19" t="str">
            <v>PETTY CASH PEKANBARU</v>
          </cell>
        </row>
        <row r="20">
          <cell r="A20">
            <v>11009</v>
          </cell>
          <cell r="B20" t="str">
            <v>PETTY CASH DENPASAR</v>
          </cell>
        </row>
        <row r="21">
          <cell r="A21">
            <v>11010</v>
          </cell>
          <cell r="B21" t="str">
            <v>PETTY CASH JAMBI</v>
          </cell>
        </row>
        <row r="22">
          <cell r="A22">
            <v>11011</v>
          </cell>
          <cell r="B22" t="str">
            <v>PETTY CASH UJUNG PANDANG</v>
          </cell>
        </row>
        <row r="23">
          <cell r="A23">
            <v>11012</v>
          </cell>
          <cell r="B23" t="str">
            <v>FOREX PETTY CASH</v>
          </cell>
        </row>
        <row r="24">
          <cell r="A24">
            <v>11013</v>
          </cell>
          <cell r="B24" t="str">
            <v>PETTY CASH DUMAI</v>
          </cell>
        </row>
        <row r="25">
          <cell r="A25">
            <v>11014</v>
          </cell>
        </row>
        <row r="26">
          <cell r="A26">
            <v>11015</v>
          </cell>
          <cell r="B26" t="str">
            <v>PETTY CASH CILACAP</v>
          </cell>
        </row>
        <row r="27">
          <cell r="A27">
            <v>11016</v>
          </cell>
          <cell r="B27" t="str">
            <v>PETTY CASH BATAM</v>
          </cell>
        </row>
        <row r="28">
          <cell r="A28">
            <v>11017</v>
          </cell>
          <cell r="B28" t="str">
            <v>PETTY CASH PALEMBANG PERTAMINA</v>
          </cell>
        </row>
        <row r="29">
          <cell r="A29">
            <v>11018</v>
          </cell>
          <cell r="B29" t="str">
            <v>PETTY CASH BALIKPAPAN</v>
          </cell>
        </row>
        <row r="30">
          <cell r="A30">
            <v>11019</v>
          </cell>
          <cell r="B30" t="str">
            <v>PETTY CASH BONTANG</v>
          </cell>
        </row>
        <row r="31">
          <cell r="A31">
            <v>11020</v>
          </cell>
          <cell r="B31" t="str">
            <v>PETTY CASH PADANG</v>
          </cell>
        </row>
        <row r="32">
          <cell r="A32">
            <v>11021</v>
          </cell>
          <cell r="B32" t="str">
            <v>PETTY CASH BANJARMASIN</v>
          </cell>
        </row>
        <row r="33">
          <cell r="A33">
            <v>11022</v>
          </cell>
          <cell r="B33" t="str">
            <v>PETTY CASH JAKARTA (AD)</v>
          </cell>
        </row>
        <row r="34">
          <cell r="A34">
            <v>11023</v>
          </cell>
          <cell r="B34" t="str">
            <v>PETTY CASH IRIAN JAYA</v>
          </cell>
        </row>
        <row r="35">
          <cell r="A35">
            <v>12000</v>
          </cell>
          <cell r="B35" t="str">
            <v>TRADE RECEIVABLES / DEBTORS</v>
          </cell>
        </row>
        <row r="36">
          <cell r="A36">
            <v>12001</v>
          </cell>
          <cell r="B36" t="str">
            <v>ALLOWANCE FOR BAD DEBT</v>
          </cell>
        </row>
        <row r="37">
          <cell r="A37">
            <v>12100</v>
          </cell>
          <cell r="B37" t="str">
            <v>OTHERS RECEIVABLES / DEBTORS</v>
          </cell>
        </row>
        <row r="38">
          <cell r="A38">
            <v>12200</v>
          </cell>
          <cell r="B38" t="str">
            <v>PREPAID EXPENSES</v>
          </cell>
        </row>
        <row r="39">
          <cell r="A39">
            <v>13000</v>
          </cell>
          <cell r="B39" t="str">
            <v>CALL DEPOSITS</v>
          </cell>
        </row>
        <row r="40">
          <cell r="A40">
            <v>13100</v>
          </cell>
          <cell r="B40" t="str">
            <v>BANK GUARANTEE</v>
          </cell>
        </row>
        <row r="41">
          <cell r="A41">
            <v>13200</v>
          </cell>
          <cell r="B41" t="str">
            <v>DEFERRED TAX ASSETS</v>
          </cell>
        </row>
        <row r="42">
          <cell r="A42">
            <v>14001</v>
          </cell>
          <cell r="B42" t="str">
            <v>STOCK TYPE OEM (A)</v>
          </cell>
        </row>
        <row r="43">
          <cell r="A43">
            <v>14002</v>
          </cell>
          <cell r="B43" t="str">
            <v>STOCK TYPE SPECIAL SEALS (G)</v>
          </cell>
        </row>
        <row r="44">
          <cell r="A44">
            <v>14003</v>
          </cell>
          <cell r="B44" t="str">
            <v>STOCK TYPE STANDARD (B)</v>
          </cell>
        </row>
        <row r="45">
          <cell r="A45">
            <v>14004</v>
          </cell>
          <cell r="B45" t="str">
            <v>STOCK TYPE R/M/K ©</v>
          </cell>
        </row>
        <row r="46">
          <cell r="A46">
            <v>14005</v>
          </cell>
          <cell r="B46" t="str">
            <v>STOCK TYPE M.A.K (F)</v>
          </cell>
        </row>
        <row r="47">
          <cell r="A47">
            <v>14006</v>
          </cell>
          <cell r="B47" t="str">
            <v>STOCK TYPE SUPPLY SYSTEM (D)</v>
          </cell>
        </row>
        <row r="48">
          <cell r="A48">
            <v>14007</v>
          </cell>
          <cell r="B48" t="str">
            <v>STOCK TYPE COMPRESSORS (E)</v>
          </cell>
        </row>
        <row r="49">
          <cell r="A49">
            <v>14008</v>
          </cell>
          <cell r="B49" t="str">
            <v>STOCK TYPE PACKING (H1)</v>
          </cell>
        </row>
        <row r="50">
          <cell r="A50">
            <v>14009</v>
          </cell>
          <cell r="B50" t="str">
            <v>STOCK TYPE STATIC SEALS (H2)</v>
          </cell>
        </row>
        <row r="51">
          <cell r="A51">
            <v>14010</v>
          </cell>
          <cell r="B51" t="str">
            <v>MARINE</v>
          </cell>
        </row>
        <row r="52">
          <cell r="A52">
            <v>14011</v>
          </cell>
          <cell r="B52" t="str">
            <v>STOCK TYPE ENVIRONMENT</v>
          </cell>
        </row>
        <row r="53">
          <cell r="A53">
            <v>14012</v>
          </cell>
          <cell r="B53" t="str">
            <v>STOCK TYPE EXP. JOINTS WOR</v>
          </cell>
        </row>
        <row r="54">
          <cell r="A54">
            <v>14013</v>
          </cell>
          <cell r="B54" t="str">
            <v>STOCK TYPE EXP. JOINTS KE</v>
          </cell>
        </row>
        <row r="55">
          <cell r="A55">
            <v>14014</v>
          </cell>
          <cell r="B55" t="str">
            <v>STOCK TYPE VARIOUS (X)</v>
          </cell>
        </row>
        <row r="56">
          <cell r="A56">
            <v>14015</v>
          </cell>
          <cell r="B56" t="str">
            <v>STOCK TYPE MATERIAL ®</v>
          </cell>
        </row>
        <row r="57">
          <cell r="A57">
            <v>14016</v>
          </cell>
          <cell r="B57" t="str">
            <v>STOCK TYPE BT TEKO (L)</v>
          </cell>
        </row>
        <row r="58">
          <cell r="A58">
            <v>14017</v>
          </cell>
          <cell r="B58" t="str">
            <v>STOCK TYPE EX-JOINT RUBBER (H3)</v>
          </cell>
        </row>
        <row r="59">
          <cell r="A59">
            <v>14018</v>
          </cell>
          <cell r="B59" t="str">
            <v>STOCK TYPE EX-JOINT METAL (H3)</v>
          </cell>
        </row>
        <row r="60">
          <cell r="A60">
            <v>14019</v>
          </cell>
          <cell r="B60" t="str">
            <v>STOCK TYPE EX-JOINT FABRICS (H3)</v>
          </cell>
        </row>
        <row r="61">
          <cell r="A61">
            <v>14101</v>
          </cell>
        </row>
        <row r="62">
          <cell r="A62">
            <v>15000</v>
          </cell>
          <cell r="B62" t="str">
            <v>ALLOWANCE SLOW MOVING INVENTORY</v>
          </cell>
        </row>
        <row r="63">
          <cell r="A63">
            <v>16000</v>
          </cell>
          <cell r="B63" t="str">
            <v>GOOD IN TRANSIT</v>
          </cell>
        </row>
        <row r="64">
          <cell r="A64">
            <v>16001</v>
          </cell>
          <cell r="B64" t="str">
            <v>LOCAL PURCHASE EXP-JOINT</v>
          </cell>
        </row>
        <row r="65">
          <cell r="A65">
            <v>16101</v>
          </cell>
          <cell r="B65" t="str">
            <v>PLANT &amp; MACHINERY (A)</v>
          </cell>
        </row>
        <row r="66">
          <cell r="A66">
            <v>16102</v>
          </cell>
          <cell r="B66" t="str">
            <v>OFFICE EQUIPMENT (B)</v>
          </cell>
        </row>
        <row r="67">
          <cell r="A67">
            <v>16103</v>
          </cell>
          <cell r="B67" t="str">
            <v>COMPUTERS ©</v>
          </cell>
        </row>
        <row r="68">
          <cell r="A68">
            <v>16104</v>
          </cell>
          <cell r="B68" t="str">
            <v>FURNITURE &amp; FITTINGS (D)</v>
          </cell>
        </row>
        <row r="69">
          <cell r="A69">
            <v>16105</v>
          </cell>
          <cell r="B69" t="str">
            <v>MOTOR VEHICLE (E)</v>
          </cell>
        </row>
        <row r="70">
          <cell r="A70">
            <v>16106</v>
          </cell>
          <cell r="B70" t="str">
            <v>LAND &amp; BUILDING (F)</v>
          </cell>
        </row>
        <row r="71">
          <cell r="A71">
            <v>16107</v>
          </cell>
          <cell r="B71" t="str">
            <v>RENOVATION BUILDING (G)</v>
          </cell>
        </row>
        <row r="72">
          <cell r="A72">
            <v>16201</v>
          </cell>
          <cell r="B72" t="str">
            <v>ACC. DEPR. PLANT &amp; MACHINERY</v>
          </cell>
        </row>
        <row r="73">
          <cell r="A73">
            <v>16202</v>
          </cell>
          <cell r="B73" t="str">
            <v>ACC. DEPR. OFFICE EQUIPMENT</v>
          </cell>
        </row>
        <row r="74">
          <cell r="A74">
            <v>16203</v>
          </cell>
          <cell r="B74" t="str">
            <v>ACC. DEPR. COMPUTER</v>
          </cell>
        </row>
        <row r="75">
          <cell r="A75">
            <v>16204</v>
          </cell>
          <cell r="B75" t="str">
            <v>ACC. DEPR. FURNITURE &amp; FITTING</v>
          </cell>
        </row>
        <row r="76">
          <cell r="A76">
            <v>16205</v>
          </cell>
          <cell r="B76" t="str">
            <v>ACC. DEPR. MOTOR VEHICLE</v>
          </cell>
        </row>
        <row r="77">
          <cell r="A77">
            <v>16206</v>
          </cell>
          <cell r="B77" t="str">
            <v>ACC. DEPR. LAND &amp; BUILDING</v>
          </cell>
        </row>
        <row r="78">
          <cell r="A78">
            <v>16207</v>
          </cell>
          <cell r="B78" t="str">
            <v>ACC. DEPR. RENOVATION BUILDING</v>
          </cell>
        </row>
        <row r="79">
          <cell r="A79">
            <v>17001</v>
          </cell>
          <cell r="B79" t="str">
            <v>INCOME TAX ART 21</v>
          </cell>
        </row>
        <row r="80">
          <cell r="A80">
            <v>17002</v>
          </cell>
          <cell r="B80" t="str">
            <v>INCOME TAX ART 22</v>
          </cell>
        </row>
        <row r="81">
          <cell r="A81">
            <v>17003</v>
          </cell>
          <cell r="B81" t="str">
            <v>INCOME TAX ART 23</v>
          </cell>
        </row>
        <row r="82">
          <cell r="A82">
            <v>17004</v>
          </cell>
          <cell r="B82" t="str">
            <v>INCOME TAX ART 25</v>
          </cell>
        </row>
        <row r="83">
          <cell r="A83">
            <v>17005</v>
          </cell>
          <cell r="B83" t="str">
            <v>INCOME TAX ART 26</v>
          </cell>
        </row>
        <row r="84">
          <cell r="A84">
            <v>17006</v>
          </cell>
          <cell r="B84" t="str">
            <v>VAT IN</v>
          </cell>
        </row>
        <row r="85">
          <cell r="A85">
            <v>17007</v>
          </cell>
          <cell r="B85" t="str">
            <v>VAT OUT</v>
          </cell>
        </row>
        <row r="86">
          <cell r="A86">
            <v>17008</v>
          </cell>
          <cell r="B86" t="str">
            <v>FISKAL</v>
          </cell>
        </row>
        <row r="87">
          <cell r="A87">
            <v>17009</v>
          </cell>
          <cell r="B87" t="str">
            <v>PBB</v>
          </cell>
        </row>
        <row r="88">
          <cell r="A88">
            <v>20000</v>
          </cell>
          <cell r="B88" t="str">
            <v>TRADE PAYABLES/CREDITORS</v>
          </cell>
        </row>
        <row r="89">
          <cell r="A89">
            <v>21000</v>
          </cell>
          <cell r="B89" t="str">
            <v>AMOUNT OWING TO WOR</v>
          </cell>
        </row>
        <row r="90">
          <cell r="A90">
            <v>21100</v>
          </cell>
          <cell r="B90" t="str">
            <v>OTHERS</v>
          </cell>
        </row>
        <row r="91">
          <cell r="A91">
            <v>22000</v>
          </cell>
          <cell r="B91" t="str">
            <v>OTHER LIABILITIES/CREDITORS</v>
          </cell>
        </row>
        <row r="92">
          <cell r="A92">
            <v>22100</v>
          </cell>
          <cell r="B92" t="str">
            <v>SALES COMM. LIABILITIES</v>
          </cell>
        </row>
        <row r="93">
          <cell r="A93">
            <v>22200</v>
          </cell>
          <cell r="B93" t="str">
            <v>ACRUAL EXPENSE</v>
          </cell>
        </row>
        <row r="94">
          <cell r="A94">
            <v>23000</v>
          </cell>
          <cell r="B94" t="str">
            <v>SHARE HOLDER LOANS</v>
          </cell>
        </row>
        <row r="95">
          <cell r="A95">
            <v>26500</v>
          </cell>
          <cell r="B95" t="str">
            <v>PROVISION FOR EMPLOYEE ENTITLEMENT</v>
          </cell>
        </row>
        <row r="96">
          <cell r="A96">
            <v>27000</v>
          </cell>
          <cell r="B96" t="str">
            <v>SHARE CAPITAL</v>
          </cell>
        </row>
        <row r="97">
          <cell r="A97">
            <v>27001</v>
          </cell>
          <cell r="B97" t="str">
            <v>CAPITAL RESERVES</v>
          </cell>
        </row>
        <row r="98">
          <cell r="A98">
            <v>27500</v>
          </cell>
          <cell r="B98" t="str">
            <v>RETAINED EARNING</v>
          </cell>
        </row>
        <row r="99">
          <cell r="A99">
            <v>27501</v>
          </cell>
          <cell r="B99" t="str">
            <v>RETAINED EARNING 1997</v>
          </cell>
        </row>
        <row r="100">
          <cell r="A100">
            <v>27502</v>
          </cell>
          <cell r="B100" t="str">
            <v>RETAINED EARNING 1998</v>
          </cell>
        </row>
        <row r="101">
          <cell r="A101">
            <v>27503</v>
          </cell>
          <cell r="B101" t="str">
            <v>RETAINED EARNING 1999</v>
          </cell>
        </row>
        <row r="102">
          <cell r="A102">
            <v>27504</v>
          </cell>
          <cell r="B102" t="str">
            <v>RETAINED EARNING 2000</v>
          </cell>
        </row>
        <row r="103">
          <cell r="A103">
            <v>27505</v>
          </cell>
          <cell r="B103" t="str">
            <v>RETAINED EARNING 2001</v>
          </cell>
        </row>
        <row r="104">
          <cell r="A104">
            <v>27550</v>
          </cell>
          <cell r="B104" t="str">
            <v>R/E APPROPRIATED FOR GENERAL RESERVE</v>
          </cell>
        </row>
        <row r="105">
          <cell r="A105">
            <v>27601</v>
          </cell>
          <cell r="B105" t="str">
            <v>PROFIT &amp; LOSS JANUARY 2002</v>
          </cell>
        </row>
        <row r="106">
          <cell r="A106">
            <v>27602</v>
          </cell>
          <cell r="B106" t="str">
            <v>PROFIT &amp; LOSS FEBRUARY 2002</v>
          </cell>
        </row>
        <row r="107">
          <cell r="A107">
            <v>27603</v>
          </cell>
          <cell r="B107" t="str">
            <v>PROFIT &amp; LOSS MARCH 2002</v>
          </cell>
        </row>
        <row r="108">
          <cell r="A108">
            <v>27604</v>
          </cell>
          <cell r="B108" t="str">
            <v>PROFIT &amp; LOSS APRIL 2002</v>
          </cell>
        </row>
        <row r="109">
          <cell r="A109">
            <v>27605</v>
          </cell>
          <cell r="B109" t="str">
            <v>PROFIT &amp; LOSS MAY 2002</v>
          </cell>
        </row>
        <row r="110">
          <cell r="A110">
            <v>27606</v>
          </cell>
          <cell r="B110" t="str">
            <v>PROFIT &amp; LOSS JUNE 2002</v>
          </cell>
        </row>
        <row r="111">
          <cell r="A111">
            <v>27607</v>
          </cell>
          <cell r="B111" t="str">
            <v>PROFIT &amp; LOSS JULY 2002</v>
          </cell>
        </row>
        <row r="112">
          <cell r="A112">
            <v>27608</v>
          </cell>
          <cell r="B112" t="str">
            <v>PROFIT &amp; LOSS AUGUST 2002</v>
          </cell>
        </row>
        <row r="113">
          <cell r="A113">
            <v>27609</v>
          </cell>
          <cell r="B113" t="str">
            <v>PROFIT &amp; LOSS SEPTEMBER 2002</v>
          </cell>
        </row>
        <row r="114">
          <cell r="A114">
            <v>27610</v>
          </cell>
          <cell r="B114" t="str">
            <v>PROFIT &amp; LOSS OCTOBER 2002</v>
          </cell>
        </row>
        <row r="115">
          <cell r="A115">
            <v>27611</v>
          </cell>
          <cell r="B115" t="str">
            <v>PROFIT &amp; LOSS NOVEMBER 2002</v>
          </cell>
        </row>
        <row r="116">
          <cell r="A116">
            <v>27612</v>
          </cell>
          <cell r="B116" t="str">
            <v>PROFIT &amp; LOSS DECEMBER 2002</v>
          </cell>
        </row>
        <row r="117">
          <cell r="A117">
            <v>27700</v>
          </cell>
          <cell r="B117" t="str">
            <v>CUT</v>
          </cell>
        </row>
        <row r="118">
          <cell r="A118">
            <v>30001</v>
          </cell>
          <cell r="B118" t="str">
            <v>MS SERIES/OEM (A)</v>
          </cell>
        </row>
        <row r="119">
          <cell r="A119">
            <v>30002</v>
          </cell>
          <cell r="B119" t="str">
            <v>SPECIAL SEALS (G)</v>
          </cell>
        </row>
        <row r="120">
          <cell r="A120">
            <v>30003</v>
          </cell>
          <cell r="B120" t="str">
            <v>ENDUSER I STANDARD (B)</v>
          </cell>
        </row>
        <row r="121">
          <cell r="A121">
            <v>30004</v>
          </cell>
          <cell r="B121" t="str">
            <v>R/M/K AGITATOR ©</v>
          </cell>
        </row>
        <row r="122">
          <cell r="A122">
            <v>30005</v>
          </cell>
          <cell r="B122" t="str">
            <v>M.A.K (F)</v>
          </cell>
        </row>
        <row r="123">
          <cell r="A123">
            <v>30006</v>
          </cell>
          <cell r="B123" t="str">
            <v>SUPPLY SYSTEM (D)</v>
          </cell>
        </row>
        <row r="124">
          <cell r="A124">
            <v>30007</v>
          </cell>
          <cell r="B124" t="str">
            <v>COMPRESSORS (E)</v>
          </cell>
        </row>
        <row r="125">
          <cell r="A125">
            <v>30008</v>
          </cell>
          <cell r="B125" t="str">
            <v>PACKINGS (H1)</v>
          </cell>
        </row>
        <row r="126">
          <cell r="A126">
            <v>30009</v>
          </cell>
          <cell r="B126" t="str">
            <v>STATIC SEALS (H2)</v>
          </cell>
        </row>
        <row r="127">
          <cell r="A127">
            <v>30010</v>
          </cell>
          <cell r="B127" t="str">
            <v>MARINE</v>
          </cell>
        </row>
        <row r="128">
          <cell r="A128">
            <v>30011</v>
          </cell>
          <cell r="B128" t="str">
            <v>ENVIRONM.</v>
          </cell>
        </row>
        <row r="129">
          <cell r="A129">
            <v>30012</v>
          </cell>
          <cell r="B129" t="str">
            <v>EXP. JOINTS WOR</v>
          </cell>
        </row>
        <row r="130">
          <cell r="A130">
            <v>30013</v>
          </cell>
          <cell r="B130" t="str">
            <v>EXP. JOINTS KE</v>
          </cell>
        </row>
        <row r="131">
          <cell r="A131">
            <v>30014</v>
          </cell>
          <cell r="B131" t="str">
            <v>VARIOUS (X)</v>
          </cell>
        </row>
        <row r="132">
          <cell r="A132">
            <v>30015</v>
          </cell>
          <cell r="B132" t="str">
            <v>SERVICE INCOME</v>
          </cell>
        </row>
        <row r="133">
          <cell r="A133">
            <v>30016</v>
          </cell>
          <cell r="B133" t="str">
            <v>BT TEKO (L)</v>
          </cell>
        </row>
        <row r="134">
          <cell r="A134">
            <v>30017</v>
          </cell>
          <cell r="B134" t="str">
            <v>EXP. JOINT RUBBER (H3)</v>
          </cell>
        </row>
        <row r="135">
          <cell r="A135">
            <v>30018</v>
          </cell>
          <cell r="B135" t="str">
            <v>EXP. JOINT METAL (H3)</v>
          </cell>
        </row>
        <row r="136">
          <cell r="A136">
            <v>30019</v>
          </cell>
          <cell r="B136" t="str">
            <v>EXP. JOINT FABRIC (H3)</v>
          </cell>
        </row>
        <row r="137">
          <cell r="A137">
            <v>30501</v>
          </cell>
          <cell r="B137" t="str">
            <v>DISCOUNT MS SERIES/OEM</v>
          </cell>
        </row>
        <row r="138">
          <cell r="A138">
            <v>30502</v>
          </cell>
          <cell r="B138" t="str">
            <v>DISCOUNT SPECIAL SEALS</v>
          </cell>
        </row>
        <row r="139">
          <cell r="A139">
            <v>30503</v>
          </cell>
          <cell r="B139" t="str">
            <v>DISCOUNT ENDUSER I STANDARD</v>
          </cell>
        </row>
        <row r="140">
          <cell r="A140">
            <v>30504</v>
          </cell>
          <cell r="B140" t="str">
            <v>DISCOUNT R/M/K</v>
          </cell>
        </row>
        <row r="141">
          <cell r="A141">
            <v>30505</v>
          </cell>
          <cell r="B141" t="str">
            <v>DISCOUNT M.A.K</v>
          </cell>
        </row>
        <row r="142">
          <cell r="A142">
            <v>30506</v>
          </cell>
          <cell r="B142" t="str">
            <v>DISCOUNT SUPPLY SYSTEM</v>
          </cell>
        </row>
        <row r="143">
          <cell r="A143">
            <v>30507</v>
          </cell>
          <cell r="B143" t="str">
            <v>DISCOUNT COMPRESSORS</v>
          </cell>
        </row>
        <row r="144">
          <cell r="A144">
            <v>30508</v>
          </cell>
          <cell r="B144" t="str">
            <v>DISCOUNT PACKINGS</v>
          </cell>
        </row>
        <row r="145">
          <cell r="A145">
            <v>30509</v>
          </cell>
          <cell r="B145" t="str">
            <v>DISCOUNT STATIC SEALS</v>
          </cell>
        </row>
        <row r="146">
          <cell r="A146">
            <v>30510</v>
          </cell>
          <cell r="B146" t="str">
            <v>DISCOUNT AUTO SEALS</v>
          </cell>
        </row>
        <row r="147">
          <cell r="A147">
            <v>30511</v>
          </cell>
          <cell r="B147" t="str">
            <v>DISCOUNT ENVIRONM.</v>
          </cell>
        </row>
        <row r="148">
          <cell r="A148">
            <v>30512</v>
          </cell>
          <cell r="B148" t="str">
            <v>DISCOUNT EXP. JOINTS WOR</v>
          </cell>
        </row>
        <row r="149">
          <cell r="A149">
            <v>30513</v>
          </cell>
          <cell r="B149" t="str">
            <v>DISCOUNT EXP. JOINTS KE</v>
          </cell>
        </row>
        <row r="150">
          <cell r="A150">
            <v>30514</v>
          </cell>
          <cell r="B150" t="str">
            <v>DISCOUNT VARIOUS</v>
          </cell>
        </row>
        <row r="151">
          <cell r="A151">
            <v>30521</v>
          </cell>
          <cell r="B151" t="str">
            <v>DISCOUNT MARINE</v>
          </cell>
        </row>
        <row r="152">
          <cell r="A152">
            <v>31000</v>
          </cell>
          <cell r="B152" t="str">
            <v>OTHER INCOME</v>
          </cell>
        </row>
        <row r="153">
          <cell r="A153">
            <v>35000</v>
          </cell>
          <cell r="B153" t="str">
            <v>INTEREST TO WOR &amp; AFFILIATE</v>
          </cell>
        </row>
        <row r="154">
          <cell r="A154">
            <v>36000</v>
          </cell>
          <cell r="B154" t="str">
            <v>OTHER FINANCIAL COST</v>
          </cell>
        </row>
        <row r="155">
          <cell r="A155">
            <v>37000</v>
          </cell>
          <cell r="B155" t="str">
            <v>FINANCIAL INCOME</v>
          </cell>
        </row>
        <row r="156">
          <cell r="A156">
            <v>38000</v>
          </cell>
          <cell r="B156" t="str">
            <v>NON-OPERATIONAL GAIN (UNREALIZED)</v>
          </cell>
        </row>
        <row r="157">
          <cell r="A157">
            <v>38001</v>
          </cell>
          <cell r="B157" t="str">
            <v>NON-OPERATIONAL GAIN (REALIZED)</v>
          </cell>
        </row>
        <row r="158">
          <cell r="A158">
            <v>39000</v>
          </cell>
          <cell r="B158" t="str">
            <v>NON-OPERATIONAL LOSS (UNREALIZED)</v>
          </cell>
        </row>
        <row r="159">
          <cell r="A159">
            <v>39001</v>
          </cell>
          <cell r="B159" t="str">
            <v>NON-OPERATIONAL LOSS (REALIZED)</v>
          </cell>
        </row>
        <row r="160">
          <cell r="A160">
            <v>40000</v>
          </cell>
          <cell r="B160" t="str">
            <v>TAX (INCOME TAX ART 25)</v>
          </cell>
        </row>
        <row r="161">
          <cell r="A161">
            <v>60101</v>
          </cell>
          <cell r="B161" t="str">
            <v>BASIC PAY (SALES)</v>
          </cell>
        </row>
        <row r="162">
          <cell r="A162">
            <v>60102</v>
          </cell>
          <cell r="B162" t="str">
            <v>ALLOWANCE (SALES)</v>
          </cell>
        </row>
        <row r="163">
          <cell r="A163">
            <v>60103</v>
          </cell>
          <cell r="B163" t="str">
            <v>OVERTIME (SALES)</v>
          </cell>
        </row>
        <row r="164">
          <cell r="A164">
            <v>60104</v>
          </cell>
          <cell r="B164" t="str">
            <v>ANNUAL BONUS (SALES)</v>
          </cell>
        </row>
        <row r="165">
          <cell r="A165">
            <v>60105</v>
          </cell>
          <cell r="B165" t="str">
            <v>PENSION FUND/S.SECURITY (SALES)</v>
          </cell>
        </row>
        <row r="166">
          <cell r="A166">
            <v>60106</v>
          </cell>
          <cell r="B166" t="str">
            <v>STAFF TRAINING (SALES)</v>
          </cell>
        </row>
        <row r="167">
          <cell r="A167">
            <v>60107</v>
          </cell>
          <cell r="B167" t="str">
            <v>STAFF UNIFORM (SALES)</v>
          </cell>
        </row>
        <row r="168">
          <cell r="A168">
            <v>60108</v>
          </cell>
          <cell r="B168" t="str">
            <v>SALESMAN COMM. @ 5% OF</v>
          </cell>
        </row>
        <row r="169">
          <cell r="A169">
            <v>60109</v>
          </cell>
          <cell r="B169" t="str">
            <v>MEDICAL (SALES)</v>
          </cell>
        </row>
        <row r="170">
          <cell r="A170">
            <v>60110</v>
          </cell>
          <cell r="B170" t="str">
            <v>RECRUITMENT (SALES)</v>
          </cell>
        </row>
        <row r="171">
          <cell r="A171">
            <v>60111</v>
          </cell>
          <cell r="B171" t="str">
            <v xml:space="preserve">PROVISION FOR BAD DEBT </v>
          </cell>
        </row>
        <row r="172">
          <cell r="A172">
            <v>60112</v>
          </cell>
          <cell r="B172" t="str">
            <v>BAD DEBT RETURN OF</v>
          </cell>
        </row>
        <row r="173">
          <cell r="A173">
            <v>60201</v>
          </cell>
          <cell r="B173" t="str">
            <v>BASIC PAY (ADM)</v>
          </cell>
        </row>
        <row r="174">
          <cell r="A174">
            <v>60202</v>
          </cell>
          <cell r="B174" t="str">
            <v>ALLOWANCE (ADM)</v>
          </cell>
        </row>
        <row r="175">
          <cell r="A175">
            <v>60203</v>
          </cell>
          <cell r="B175" t="str">
            <v>OVERTIME (ADM)</v>
          </cell>
        </row>
        <row r="176">
          <cell r="A176">
            <v>60204</v>
          </cell>
          <cell r="B176" t="str">
            <v>ANNUAL BONUS (ADM)</v>
          </cell>
        </row>
        <row r="177">
          <cell r="A177">
            <v>60205</v>
          </cell>
          <cell r="B177" t="str">
            <v>PENSION FUND/S.SECURITY (ADM)</v>
          </cell>
        </row>
        <row r="178">
          <cell r="A178">
            <v>60206</v>
          </cell>
          <cell r="B178" t="str">
            <v>STAFF TRAINING (ADM)</v>
          </cell>
        </row>
        <row r="179">
          <cell r="A179">
            <v>60207</v>
          </cell>
          <cell r="B179" t="str">
            <v>STAFF UNIFORM (ADM)</v>
          </cell>
        </row>
        <row r="180">
          <cell r="A180">
            <v>60208</v>
          </cell>
        </row>
        <row r="181">
          <cell r="A181">
            <v>60209</v>
          </cell>
          <cell r="B181" t="str">
            <v>MEDICAL (ADM)</v>
          </cell>
        </row>
        <row r="182">
          <cell r="A182">
            <v>60210</v>
          </cell>
          <cell r="B182" t="str">
            <v>RECRUITMENT (ADM)</v>
          </cell>
        </row>
        <row r="183">
          <cell r="A183">
            <v>60301</v>
          </cell>
          <cell r="B183" t="str">
            <v>BASIC PAY (MNF)</v>
          </cell>
        </row>
        <row r="184">
          <cell r="A184">
            <v>60302</v>
          </cell>
          <cell r="B184" t="str">
            <v>ALLOWANCE (MNF)</v>
          </cell>
        </row>
        <row r="185">
          <cell r="A185">
            <v>60303</v>
          </cell>
          <cell r="B185" t="str">
            <v>OVERTIME (MNF)</v>
          </cell>
        </row>
        <row r="186">
          <cell r="A186">
            <v>60304</v>
          </cell>
          <cell r="B186" t="str">
            <v>ANNUAL BONUS (MNF)</v>
          </cell>
        </row>
        <row r="187">
          <cell r="A187">
            <v>60305</v>
          </cell>
          <cell r="B187" t="str">
            <v>PENSION FUND/S.SECURITY (MNF)</v>
          </cell>
        </row>
        <row r="188">
          <cell r="A188">
            <v>60306</v>
          </cell>
          <cell r="B188" t="str">
            <v>STAFF TRAINING (MNF)</v>
          </cell>
        </row>
        <row r="189">
          <cell r="A189">
            <v>60307</v>
          </cell>
          <cell r="B189" t="str">
            <v>STAFF UNIFORM (MNF)</v>
          </cell>
        </row>
        <row r="190">
          <cell r="A190">
            <v>60308</v>
          </cell>
        </row>
        <row r="191">
          <cell r="A191">
            <v>60309</v>
          </cell>
          <cell r="B191" t="str">
            <v>MEDICAL (MNF)</v>
          </cell>
        </row>
        <row r="192">
          <cell r="A192">
            <v>60310</v>
          </cell>
          <cell r="B192" t="str">
            <v>RECRUITMENT (MNF)</v>
          </cell>
        </row>
        <row r="193">
          <cell r="A193">
            <v>61001</v>
          </cell>
          <cell r="B193" t="str">
            <v>RENTAL</v>
          </cell>
        </row>
        <row r="194">
          <cell r="A194">
            <v>61002</v>
          </cell>
          <cell r="B194" t="str">
            <v>ELECTRICITY</v>
          </cell>
        </row>
        <row r="195">
          <cell r="A195">
            <v>61003</v>
          </cell>
          <cell r="B195" t="str">
            <v>WATER</v>
          </cell>
        </row>
        <row r="196">
          <cell r="A196">
            <v>61004</v>
          </cell>
          <cell r="B196" t="str">
            <v>MAINTENANCE FEE</v>
          </cell>
        </row>
        <row r="197">
          <cell r="A197">
            <v>61005</v>
          </cell>
          <cell r="B197" t="str">
            <v>BUILDING MAINTENANCE</v>
          </cell>
        </row>
        <row r="198">
          <cell r="A198">
            <v>62001</v>
          </cell>
          <cell r="B198" t="str">
            <v>MOTOR VEHICLES</v>
          </cell>
        </row>
        <row r="199">
          <cell r="A199">
            <v>62002</v>
          </cell>
          <cell r="B199" t="str">
            <v>FIRE</v>
          </cell>
        </row>
        <row r="200">
          <cell r="A200">
            <v>62003</v>
          </cell>
          <cell r="B200" t="str">
            <v>EXECUTIVE PERSONNEL ACCIDENT</v>
          </cell>
        </row>
        <row r="201">
          <cell r="A201">
            <v>62004</v>
          </cell>
          <cell r="B201" t="str">
            <v>HOSPITALISATION POLICY</v>
          </cell>
        </row>
        <row r="202">
          <cell r="A202">
            <v>62005</v>
          </cell>
          <cell r="B202" t="str">
            <v>OTHERS</v>
          </cell>
        </row>
        <row r="203">
          <cell r="A203">
            <v>63001</v>
          </cell>
          <cell r="B203" t="str">
            <v>PETROL (OA.SS.AS.EY.JR)</v>
          </cell>
        </row>
        <row r="204">
          <cell r="A204">
            <v>63002</v>
          </cell>
          <cell r="B204" t="str">
            <v>PETROL (OA.SS.AS.EY.JR)</v>
          </cell>
        </row>
        <row r="205">
          <cell r="A205">
            <v>63003</v>
          </cell>
          <cell r="B205" t="str">
            <v>TOLL/PARKING (EMPLOYEES)</v>
          </cell>
        </row>
        <row r="206">
          <cell r="A206">
            <v>63004</v>
          </cell>
          <cell r="B206" t="str">
            <v>ROAD TAXES</v>
          </cell>
        </row>
        <row r="207">
          <cell r="A207">
            <v>63005</v>
          </cell>
          <cell r="B207" t="str">
            <v>PETROL (B9444Y2.B9738YA)</v>
          </cell>
        </row>
        <row r="208">
          <cell r="A208">
            <v>63006</v>
          </cell>
          <cell r="B208" t="str">
            <v>TOLL.PARKING (B9444Y2.B9738YA)</v>
          </cell>
        </row>
        <row r="209">
          <cell r="A209">
            <v>63007</v>
          </cell>
          <cell r="B209" t="str">
            <v>REPAIR (B9444Y2.B9738YA)</v>
          </cell>
        </row>
        <row r="210">
          <cell r="A210">
            <v>63008</v>
          </cell>
          <cell r="B210" t="str">
            <v>MOTOR VEHICLE INSURANCE</v>
          </cell>
        </row>
        <row r="211">
          <cell r="A211">
            <v>64001</v>
          </cell>
          <cell r="B211" t="str">
            <v>SEMINAR &amp; PRESENTASI</v>
          </cell>
        </row>
        <row r="212">
          <cell r="A212">
            <v>64002</v>
          </cell>
          <cell r="B212" t="str">
            <v>YELLOW PAGES DIRECTORY</v>
          </cell>
        </row>
        <row r="213">
          <cell r="A213">
            <v>64003</v>
          </cell>
          <cell r="B213" t="str">
            <v>BROCHURES</v>
          </cell>
        </row>
        <row r="214">
          <cell r="A214">
            <v>64004</v>
          </cell>
          <cell r="B214" t="str">
            <v>LOCAL BROCHURES</v>
          </cell>
        </row>
        <row r="215">
          <cell r="A215">
            <v>64005</v>
          </cell>
          <cell r="B215" t="str">
            <v>OTHERS ADV. SOUVENIR.GIFT</v>
          </cell>
        </row>
        <row r="216">
          <cell r="A216">
            <v>64009</v>
          </cell>
          <cell r="B216" t="str">
            <v>OPENING CEREMONY</v>
          </cell>
        </row>
        <row r="217">
          <cell r="A217">
            <v>65001</v>
          </cell>
          <cell r="B217" t="str">
            <v>THIRD PARTY COMM. @..% OF</v>
          </cell>
        </row>
        <row r="218">
          <cell r="A218">
            <v>65003</v>
          </cell>
          <cell r="B218" t="str">
            <v>SALESMAN TRAVELLING</v>
          </cell>
        </row>
        <row r="219">
          <cell r="A219">
            <v>65004</v>
          </cell>
          <cell r="B219" t="str">
            <v>SALESMAN ENTERTAINMENT</v>
          </cell>
        </row>
        <row r="220">
          <cell r="A220">
            <v>65005</v>
          </cell>
          <cell r="B220" t="str">
            <v>GM/SM MANAGER ENTERTAINMENT</v>
          </cell>
        </row>
        <row r="221">
          <cell r="A221">
            <v>65006</v>
          </cell>
          <cell r="B221" t="str">
            <v>GM/SM MANAGER TRAVELLING</v>
          </cell>
        </row>
        <row r="222">
          <cell r="A222">
            <v>65007</v>
          </cell>
          <cell r="B222" t="str">
            <v>TM TRAVELLING TO BRANCHES CUST.</v>
          </cell>
        </row>
        <row r="223">
          <cell r="A223">
            <v>65008</v>
          </cell>
          <cell r="B223" t="str">
            <v>BAD DEBT &amp; PROVISIONS</v>
          </cell>
        </row>
        <row r="224">
          <cell r="A224">
            <v>65009</v>
          </cell>
          <cell r="B224" t="str">
            <v>TO WOR/SUBSIDIARY TRAINING</v>
          </cell>
        </row>
        <row r="225">
          <cell r="A225">
            <v>65010</v>
          </cell>
          <cell r="B225" t="str">
            <v>PENALTY FOR LATE DELIVERY</v>
          </cell>
        </row>
        <row r="226">
          <cell r="A226">
            <v>65011</v>
          </cell>
          <cell r="B226" t="str">
            <v>AGENT COMMISSION</v>
          </cell>
        </row>
        <row r="227">
          <cell r="A227">
            <v>65012</v>
          </cell>
          <cell r="B227" t="str">
            <v>TENDER EXPENSES</v>
          </cell>
        </row>
        <row r="228">
          <cell r="A228">
            <v>65013</v>
          </cell>
          <cell r="B228" t="str">
            <v>BAD DEBT RETURN OF</v>
          </cell>
        </row>
        <row r="229">
          <cell r="A229">
            <v>65014</v>
          </cell>
          <cell r="B229" t="str">
            <v>PROVISION SLOW MOVING INVENTORY</v>
          </cell>
        </row>
        <row r="230">
          <cell r="A230">
            <v>65015</v>
          </cell>
          <cell r="B230" t="str">
            <v>QUALITY CONTROL EXPENSES</v>
          </cell>
        </row>
        <row r="231">
          <cell r="A231">
            <v>66000</v>
          </cell>
          <cell r="B231" t="str">
            <v>DELIVERY &amp; FREIGHT</v>
          </cell>
        </row>
        <row r="232">
          <cell r="A232">
            <v>66001</v>
          </cell>
          <cell r="B232" t="str">
            <v>DELIVERY EXP-JOINT</v>
          </cell>
        </row>
        <row r="233">
          <cell r="A233">
            <v>67000</v>
          </cell>
          <cell r="B233" t="str">
            <v>OPERATING COST (REPARI.TOOLS.LUB)</v>
          </cell>
        </row>
        <row r="234">
          <cell r="A234">
            <v>67001</v>
          </cell>
          <cell r="B234" t="str">
            <v>OPERATING COST EXP-JOINT</v>
          </cell>
        </row>
        <row r="235">
          <cell r="A235">
            <v>68001</v>
          </cell>
          <cell r="B235" t="str">
            <v>TELEPHONE &amp; FAX</v>
          </cell>
        </row>
        <row r="236">
          <cell r="A236">
            <v>68002</v>
          </cell>
          <cell r="B236" t="str">
            <v>PRINTING &amp; STATIONERY</v>
          </cell>
        </row>
        <row r="237">
          <cell r="A237">
            <v>68003</v>
          </cell>
          <cell r="B237" t="str">
            <v>POSTAGE.COURIER ETC</v>
          </cell>
        </row>
        <row r="238">
          <cell r="A238">
            <v>68004</v>
          </cell>
          <cell r="B238" t="str">
            <v>REPAIR TO OFFICE EQUIPMENT</v>
          </cell>
        </row>
        <row r="239">
          <cell r="A239">
            <v>68005</v>
          </cell>
          <cell r="B239" t="str">
            <v>OFFICE REFRESHMENT</v>
          </cell>
        </row>
        <row r="240">
          <cell r="A240">
            <v>68006</v>
          </cell>
          <cell r="B240" t="str">
            <v>PERIODICAL/NEWSPAPER</v>
          </cell>
        </row>
        <row r="241">
          <cell r="A241">
            <v>68007</v>
          </cell>
          <cell r="B241" t="str">
            <v>BANK CHARGES</v>
          </cell>
        </row>
        <row r="242">
          <cell r="A242">
            <v>68008</v>
          </cell>
          <cell r="B242" t="str">
            <v>AUDIT FEE/TAX AGENT</v>
          </cell>
        </row>
        <row r="243">
          <cell r="A243">
            <v>68009</v>
          </cell>
          <cell r="B243" t="str">
            <v>LEGAL &amp; OTHER PROF. FEE</v>
          </cell>
        </row>
        <row r="244">
          <cell r="A244">
            <v>68010</v>
          </cell>
          <cell r="B244" t="str">
            <v>INCOME TAX ART-23</v>
          </cell>
        </row>
        <row r="245">
          <cell r="A245">
            <v>68011</v>
          </cell>
          <cell r="B245" t="str">
            <v>OTHER EXPENSES</v>
          </cell>
        </row>
        <row r="246">
          <cell r="A246">
            <v>68012</v>
          </cell>
          <cell r="B246" t="str">
            <v>RENTAL OF PHOTO COPY MAC</v>
          </cell>
        </row>
        <row r="247">
          <cell r="A247">
            <v>68013</v>
          </cell>
          <cell r="B247" t="str">
            <v>LOSS OF DISPOSAL FIXED ASSET</v>
          </cell>
        </row>
        <row r="248">
          <cell r="A248">
            <v>68014</v>
          </cell>
          <cell r="B248" t="str">
            <v>OTHER TAXES</v>
          </cell>
        </row>
        <row r="249">
          <cell r="A249">
            <v>69001</v>
          </cell>
          <cell r="B249" t="str">
            <v>DEPRECIATION PLANT &amp; MACHINERY</v>
          </cell>
        </row>
        <row r="250">
          <cell r="A250">
            <v>69002</v>
          </cell>
          <cell r="B250" t="str">
            <v>DEPRECIATION OFFICE EQUIPMENT</v>
          </cell>
        </row>
        <row r="251">
          <cell r="A251">
            <v>69003</v>
          </cell>
          <cell r="B251" t="str">
            <v>DEPRECIATION COMPUTERS</v>
          </cell>
        </row>
        <row r="252">
          <cell r="A252">
            <v>69004</v>
          </cell>
          <cell r="B252" t="str">
            <v>DEPRECIATION FURNITURE</v>
          </cell>
        </row>
        <row r="253">
          <cell r="A253">
            <v>69005</v>
          </cell>
          <cell r="B253" t="str">
            <v>DEPRECIATION MOTOR VEHICLE</v>
          </cell>
        </row>
        <row r="254">
          <cell r="A254">
            <v>69006</v>
          </cell>
          <cell r="B254" t="str">
            <v>DEPRECIATION LAND &amp; BUILDING</v>
          </cell>
        </row>
        <row r="255">
          <cell r="A255">
            <v>69007</v>
          </cell>
          <cell r="B255" t="str">
            <v>DEPRECIATION RENOVATION BLDG</v>
          </cell>
        </row>
        <row r="256">
          <cell r="A256">
            <v>69008</v>
          </cell>
          <cell r="B256" t="str">
            <v>PROVISION SLOW MOVING INVENTORY</v>
          </cell>
        </row>
        <row r="257">
          <cell r="A257">
            <v>70001</v>
          </cell>
          <cell r="B257" t="str">
            <v>MS SERIES/OEM (A)</v>
          </cell>
        </row>
        <row r="258">
          <cell r="A258">
            <v>70002</v>
          </cell>
          <cell r="B258" t="str">
            <v>SPECIAL SEALS (G)</v>
          </cell>
        </row>
        <row r="259">
          <cell r="A259">
            <v>70003</v>
          </cell>
          <cell r="B259" t="str">
            <v>ENDUSER I STANDARD (B)</v>
          </cell>
        </row>
        <row r="260">
          <cell r="A260">
            <v>70004</v>
          </cell>
          <cell r="B260" t="str">
            <v>R/M/K AGITATOR ©</v>
          </cell>
        </row>
        <row r="261">
          <cell r="A261">
            <v>70005</v>
          </cell>
          <cell r="B261" t="str">
            <v>M.A.K (F)</v>
          </cell>
        </row>
        <row r="262">
          <cell r="A262">
            <v>70006</v>
          </cell>
          <cell r="B262" t="str">
            <v>SUPPLY SYSTEM (D)</v>
          </cell>
        </row>
        <row r="263">
          <cell r="A263">
            <v>70007</v>
          </cell>
          <cell r="B263" t="str">
            <v>COMPRESSORS (E)</v>
          </cell>
        </row>
        <row r="264">
          <cell r="A264">
            <v>70008</v>
          </cell>
          <cell r="B264" t="str">
            <v>PACKINGS (H1)</v>
          </cell>
        </row>
        <row r="265">
          <cell r="A265">
            <v>70009</v>
          </cell>
          <cell r="B265" t="str">
            <v>STATIC SEALS (H2)</v>
          </cell>
        </row>
        <row r="266">
          <cell r="A266">
            <v>70010</v>
          </cell>
          <cell r="B266" t="str">
            <v>MARINE</v>
          </cell>
        </row>
        <row r="267">
          <cell r="A267">
            <v>70011</v>
          </cell>
          <cell r="B267" t="str">
            <v>ENVIRONM.</v>
          </cell>
        </row>
        <row r="268">
          <cell r="A268">
            <v>70012</v>
          </cell>
          <cell r="B268" t="str">
            <v>EXP. JOINTS WOR</v>
          </cell>
        </row>
        <row r="269">
          <cell r="A269">
            <v>70013</v>
          </cell>
          <cell r="B269" t="str">
            <v>EXP. JOINTS KE</v>
          </cell>
        </row>
        <row r="270">
          <cell r="A270">
            <v>70014</v>
          </cell>
          <cell r="B270" t="str">
            <v>VARIOUS (X)</v>
          </cell>
        </row>
        <row r="271">
          <cell r="A271">
            <v>70015</v>
          </cell>
          <cell r="B271" t="str">
            <v>SERVICE</v>
          </cell>
        </row>
        <row r="272">
          <cell r="A272">
            <v>70016</v>
          </cell>
          <cell r="B272" t="str">
            <v>BT TEKO (L)</v>
          </cell>
        </row>
        <row r="273">
          <cell r="A273">
            <v>70017</v>
          </cell>
          <cell r="B273" t="str">
            <v>EXP. JOINT RUBBER (H3)</v>
          </cell>
        </row>
        <row r="274">
          <cell r="A274">
            <v>70018</v>
          </cell>
          <cell r="B274" t="str">
            <v>EXP. JOINT METAL (H3)</v>
          </cell>
        </row>
        <row r="275">
          <cell r="A275">
            <v>70019</v>
          </cell>
          <cell r="B275" t="str">
            <v>EXP. JOINT FABRIC (H3)</v>
          </cell>
        </row>
        <row r="276">
          <cell r="A276">
            <v>70020</v>
          </cell>
          <cell r="B276" t="str">
            <v>PURCHASE SERVICE</v>
          </cell>
        </row>
        <row r="277">
          <cell r="A277">
            <v>71000</v>
          </cell>
          <cell r="B277" t="str">
            <v>BROKERAGE</v>
          </cell>
        </row>
        <row r="278">
          <cell r="A278">
            <v>72001</v>
          </cell>
          <cell r="B278" t="str">
            <v>WARRANTY MS SERIES/OEM (A)</v>
          </cell>
        </row>
        <row r="279">
          <cell r="A279">
            <v>72002</v>
          </cell>
          <cell r="B279" t="str">
            <v>WARRANTY SPECIAL SEALS (G)</v>
          </cell>
        </row>
        <row r="280">
          <cell r="A280">
            <v>72003</v>
          </cell>
          <cell r="B280" t="str">
            <v>WARRANTY ENDUSER I STANDARD (B)</v>
          </cell>
        </row>
        <row r="281">
          <cell r="A281">
            <v>72004</v>
          </cell>
          <cell r="B281" t="str">
            <v>WARRANTY R/M/K AGITATOR ©</v>
          </cell>
        </row>
        <row r="282">
          <cell r="A282">
            <v>72006</v>
          </cell>
          <cell r="B282" t="str">
            <v>WARRANTY SUPPLY SYSTEM (D)</v>
          </cell>
        </row>
        <row r="283">
          <cell r="A283">
            <v>72008</v>
          </cell>
          <cell r="B283" t="str">
            <v>WARRANTY PACKINGS (H1)</v>
          </cell>
        </row>
        <row r="284">
          <cell r="A284">
            <v>72009</v>
          </cell>
          <cell r="B284" t="str">
            <v>WARRANTY STATIC SEALS (H2)</v>
          </cell>
        </row>
        <row r="285">
          <cell r="A285">
            <v>72010</v>
          </cell>
          <cell r="B285" t="str">
            <v>WARRANTY MARINE (J)</v>
          </cell>
        </row>
        <row r="286">
          <cell r="A286">
            <v>72014</v>
          </cell>
          <cell r="B286" t="str">
            <v>WARRANTY VARIOUS (X)</v>
          </cell>
        </row>
        <row r="287">
          <cell r="A287">
            <v>72017</v>
          </cell>
          <cell r="B287" t="str">
            <v>WARRANTY EXP. JOINT RUBBER (H3)</v>
          </cell>
        </row>
        <row r="288">
          <cell r="A288">
            <v>72018</v>
          </cell>
          <cell r="B288" t="str">
            <v>WARRANTY EXP. JOINT METAL (H3)</v>
          </cell>
        </row>
        <row r="289">
          <cell r="A289">
            <v>72019</v>
          </cell>
          <cell r="B289" t="str">
            <v>WARRANTY EXP. JOINT FABRIC (H3)</v>
          </cell>
        </row>
        <row r="290">
          <cell r="A290">
            <v>73000</v>
          </cell>
          <cell r="B290" t="str">
            <v>PURCHASE SERVICE (MECH-SEAL)</v>
          </cell>
        </row>
        <row r="291">
          <cell r="A291">
            <v>73001</v>
          </cell>
          <cell r="B291" t="str">
            <v>PURCH.SERVICE EX-JOINT (RUBBER)</v>
          </cell>
        </row>
        <row r="292">
          <cell r="A292">
            <v>73002</v>
          </cell>
          <cell r="B292" t="str">
            <v>PURCH.SERVICE EX-JOINT (METAL)</v>
          </cell>
        </row>
        <row r="293">
          <cell r="A293">
            <v>73003</v>
          </cell>
          <cell r="B293" t="str">
            <v>PURCH.SERVICE EX-JOINT (FABRIC)</v>
          </cell>
        </row>
        <row r="294">
          <cell r="A294">
            <v>69008</v>
          </cell>
          <cell r="B294" t="str">
            <v>PROVISS SLOW MOVING INVENTORY</v>
          </cell>
        </row>
      </sheetData>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ow r="6">
          <cell r="A6">
            <v>10001</v>
          </cell>
        </row>
      </sheetData>
      <sheetData sheetId="21">
        <row r="6">
          <cell r="A6">
            <v>10001</v>
          </cell>
        </row>
      </sheetData>
      <sheetData sheetId="22">
        <row r="6">
          <cell r="A6">
            <v>10001</v>
          </cell>
        </row>
      </sheetData>
      <sheetData sheetId="23" refreshError="1"/>
      <sheetData sheetId="24">
        <row r="6">
          <cell r="A6">
            <v>10001</v>
          </cell>
        </row>
      </sheetData>
      <sheetData sheetId="25">
        <row r="6">
          <cell r="A6">
            <v>10001</v>
          </cell>
        </row>
      </sheetData>
      <sheetData sheetId="26">
        <row r="6">
          <cell r="A6">
            <v>10001</v>
          </cell>
        </row>
      </sheetData>
      <sheetData sheetId="27">
        <row r="6">
          <cell r="A6">
            <v>10001</v>
          </cell>
        </row>
      </sheetData>
      <sheetData sheetId="28" refreshError="1"/>
      <sheetData sheetId="29" refreshError="1"/>
      <sheetData sheetId="30" refreshError="1"/>
      <sheetData sheetId="31" refreshError="1"/>
      <sheetData sheetId="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REF"/>
      <sheetName val="Variable"/>
      <sheetName val="Level 1-3 Listing"/>
      <sheetName val="Level_1-3_Listing"/>
      <sheetName val="Level_1-3_Listing1"/>
      <sheetName val="34"/>
      <sheetName val="35"/>
      <sheetName val="27"/>
      <sheetName val="46"/>
      <sheetName val="4"/>
      <sheetName val="33"/>
      <sheetName val="9"/>
      <sheetName val="8"/>
      <sheetName val="26"/>
      <sheetName val="42"/>
      <sheetName val="32"/>
      <sheetName val="41"/>
      <sheetName val="31"/>
      <sheetName val="64_6"/>
      <sheetName val="37"/>
      <sheetName val="62"/>
      <sheetName val="7"/>
      <sheetName val="61"/>
      <sheetName val="24"/>
      <sheetName val="43"/>
      <sheetName val="53 "/>
      <sheetName val="54"/>
      <sheetName val="MH CIVIL"/>
      <sheetName val="30"/>
      <sheetName val="64_14"/>
      <sheetName val="64_1"/>
      <sheetName val="64_2"/>
      <sheetName val="64_3"/>
      <sheetName val="64_4"/>
      <sheetName val="64_5"/>
      <sheetName val="17"/>
      <sheetName val="51"/>
      <sheetName val="38"/>
      <sheetName val="52"/>
      <sheetName val="23"/>
      <sheetName val="20"/>
      <sheetName val="49"/>
      <sheetName val="28"/>
      <sheetName val="29"/>
      <sheetName val="36_3"/>
      <sheetName val="36_4"/>
      <sheetName val="36_2"/>
      <sheetName val="36_1"/>
      <sheetName val="44"/>
      <sheetName val="45"/>
      <sheetName val="63"/>
      <sheetName val="des"/>
      <sheetName val="GeneralInfo"/>
      <sheetName val="Sheet1"/>
      <sheetName val="Data"/>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efreshError="1"/>
      <sheetData sheetId="4" refreshError="1"/>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40.564955142857144</v>
          </cell>
          <cell r="F45">
            <v>96.733070440014757</v>
          </cell>
          <cell r="G45">
            <v>165.37854117417982</v>
          </cell>
          <cell r="H45">
            <v>375.74787213251682</v>
          </cell>
          <cell r="I45">
            <v>594.38661900204283</v>
          </cell>
          <cell r="J45">
            <v>812.61680559694605</v>
          </cell>
          <cell r="K45">
            <v>812.61680559694605</v>
          </cell>
          <cell r="L45">
            <v>812.61680559694605</v>
          </cell>
          <cell r="M45">
            <v>812.61680559694605</v>
          </cell>
          <cell r="N45">
            <v>812.61680559694605</v>
          </cell>
          <cell r="O45">
            <v>812.61680559694605</v>
          </cell>
          <cell r="P45">
            <v>812.61680559694605</v>
          </cell>
          <cell r="Q45">
            <v>0</v>
          </cell>
          <cell r="R45">
            <v>0</v>
          </cell>
          <cell r="S45">
            <v>37.5</v>
          </cell>
          <cell r="T45">
            <v>97.5</v>
          </cell>
          <cell r="U45">
            <v>222.5</v>
          </cell>
          <cell r="V45">
            <v>347.5</v>
          </cell>
          <cell r="W45">
            <v>497.5</v>
          </cell>
          <cell r="X45">
            <v>660</v>
          </cell>
          <cell r="Y45">
            <v>822.5</v>
          </cell>
          <cell r="Z45">
            <v>997.5</v>
          </cell>
          <cell r="AA45">
            <v>1172.5</v>
          </cell>
          <cell r="AB45">
            <v>1360</v>
          </cell>
          <cell r="AC45">
            <v>1572.5</v>
          </cell>
          <cell r="AD45">
            <v>1810</v>
          </cell>
        </row>
        <row r="46">
          <cell r="C46" t="str">
            <v xml:space="preserve">Total Sales and Revenue </v>
          </cell>
          <cell r="D46">
            <v>0</v>
          </cell>
          <cell r="E46">
            <v>40.564955142857144</v>
          </cell>
          <cell r="F46">
            <v>96.733070440014757</v>
          </cell>
          <cell r="G46">
            <v>165.37854117417982</v>
          </cell>
          <cell r="H46">
            <v>375.74787213251682</v>
          </cell>
          <cell r="I46">
            <v>594.38661900204283</v>
          </cell>
          <cell r="J46">
            <v>812.61680559694605</v>
          </cell>
          <cell r="K46">
            <v>812.61680559694605</v>
          </cell>
          <cell r="L46">
            <v>812.61680559694605</v>
          </cell>
          <cell r="M46">
            <v>812.61680559694605</v>
          </cell>
          <cell r="N46">
            <v>812.61680559694605</v>
          </cell>
          <cell r="O46">
            <v>812.61680559694605</v>
          </cell>
          <cell r="P46">
            <v>812.61680559694605</v>
          </cell>
          <cell r="Q46">
            <v>0</v>
          </cell>
          <cell r="R46">
            <v>0</v>
          </cell>
          <cell r="S46">
            <v>37.5</v>
          </cell>
          <cell r="T46">
            <v>97.5</v>
          </cell>
          <cell r="U46">
            <v>222.5</v>
          </cell>
          <cell r="V46">
            <v>347.5</v>
          </cell>
          <cell r="W46">
            <v>497.5</v>
          </cell>
          <cell r="X46">
            <v>660</v>
          </cell>
          <cell r="Y46">
            <v>822.5</v>
          </cell>
          <cell r="Z46">
            <v>997.5</v>
          </cell>
          <cell r="AA46">
            <v>1172.5</v>
          </cell>
          <cell r="AB46">
            <v>1360</v>
          </cell>
          <cell r="AC46">
            <v>1572.5</v>
          </cell>
          <cell r="AD46">
            <v>1810</v>
          </cell>
        </row>
        <row r="47">
          <cell r="C47" t="str">
            <v>Cost of Goods Sold</v>
          </cell>
        </row>
        <row r="48">
          <cell r="B48" t="str">
            <v>PL02-01</v>
          </cell>
          <cell r="C48" t="str">
            <v>Cost of Goods - Inter Unit</v>
          </cell>
          <cell r="D48">
            <v>0</v>
          </cell>
          <cell r="E48">
            <v>3.4233202116402115</v>
          </cell>
          <cell r="F48">
            <v>14.854411374430908</v>
          </cell>
          <cell r="G48">
            <v>26.74509131684934</v>
          </cell>
          <cell r="H48">
            <v>43.885561514382331</v>
          </cell>
          <cell r="I48">
            <v>80.082709667881204</v>
          </cell>
          <cell r="J48">
            <v>92.83122583044711</v>
          </cell>
          <cell r="K48">
            <v>92.83122583044711</v>
          </cell>
          <cell r="L48">
            <v>92.83122583044711</v>
          </cell>
          <cell r="M48">
            <v>92.83122583044711</v>
          </cell>
          <cell r="N48">
            <v>92.83122583044711</v>
          </cell>
          <cell r="O48">
            <v>92.83122583044711</v>
          </cell>
          <cell r="P48">
            <v>92.83122583044711</v>
          </cell>
          <cell r="Q48">
            <v>0</v>
          </cell>
          <cell r="R48">
            <v>0</v>
          </cell>
          <cell r="S48">
            <v>31.5</v>
          </cell>
          <cell r="T48">
            <v>59.5</v>
          </cell>
          <cell r="U48">
            <v>97.217500000000001</v>
          </cell>
          <cell r="V48">
            <v>127.2175</v>
          </cell>
          <cell r="W48">
            <v>161.2175</v>
          </cell>
          <cell r="X48">
            <v>195.2175</v>
          </cell>
          <cell r="Y48">
            <v>229.2175</v>
          </cell>
          <cell r="Z48">
            <v>263.21749999999997</v>
          </cell>
          <cell r="AA48">
            <v>297.21749999999997</v>
          </cell>
          <cell r="AB48">
            <v>331.21749999999997</v>
          </cell>
          <cell r="AC48">
            <v>365.21749999999997</v>
          </cell>
          <cell r="AD48">
            <v>399.21749999999997</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23.869464285714287</v>
          </cell>
          <cell r="F52">
            <v>51.862795655223337</v>
          </cell>
          <cell r="G52">
            <v>85.78819623103908</v>
          </cell>
          <cell r="H52">
            <v>134.08710312744205</v>
          </cell>
          <cell r="I52">
            <v>239.93199015317569</v>
          </cell>
          <cell r="J52">
            <v>401.19561878937964</v>
          </cell>
          <cell r="K52">
            <v>401.19561878937964</v>
          </cell>
          <cell r="L52">
            <v>401.19561878937964</v>
          </cell>
          <cell r="M52">
            <v>401.19561878937964</v>
          </cell>
          <cell r="N52">
            <v>401.19561878937964</v>
          </cell>
          <cell r="O52">
            <v>401.19561878937964</v>
          </cell>
          <cell r="P52">
            <v>401.19561878937964</v>
          </cell>
          <cell r="Q52">
            <v>0</v>
          </cell>
          <cell r="R52">
            <v>0</v>
          </cell>
          <cell r="S52">
            <v>11.088888888888889</v>
          </cell>
          <cell r="T52">
            <v>22.177777777777777</v>
          </cell>
          <cell r="U52">
            <v>50.882333333333335</v>
          </cell>
          <cell r="V52">
            <v>79.586888888888893</v>
          </cell>
          <cell r="W52">
            <v>120.03522222222222</v>
          </cell>
          <cell r="X52">
            <v>160.48355555555554</v>
          </cell>
          <cell r="Y52">
            <v>200.93188888888886</v>
          </cell>
          <cell r="Z52">
            <v>241.38022222222219</v>
          </cell>
          <cell r="AA52">
            <v>281.82855555555551</v>
          </cell>
          <cell r="AB52">
            <v>334.02066666666661</v>
          </cell>
          <cell r="AC52">
            <v>386.21277777777772</v>
          </cell>
          <cell r="AD52">
            <v>446.62711111111105</v>
          </cell>
        </row>
        <row r="53">
          <cell r="B53" t="str">
            <v>PL02-06</v>
          </cell>
          <cell r="C53" t="str">
            <v>Cost of Goods - Depreciation (Operating)</v>
          </cell>
          <cell r="D53">
            <v>0</v>
          </cell>
          <cell r="E53">
            <v>0</v>
          </cell>
          <cell r="F53">
            <v>0</v>
          </cell>
          <cell r="G53">
            <v>0</v>
          </cell>
          <cell r="H53">
            <v>0</v>
          </cell>
          <cell r="I53">
            <v>0</v>
          </cell>
          <cell r="J53">
            <v>24.853886819859401</v>
          </cell>
          <cell r="K53">
            <v>24.853886819859401</v>
          </cell>
          <cell r="L53">
            <v>24.853886819859401</v>
          </cell>
          <cell r="M53">
            <v>24.853886819859401</v>
          </cell>
          <cell r="N53">
            <v>24.853886819859401</v>
          </cell>
          <cell r="O53">
            <v>24.853886819859401</v>
          </cell>
          <cell r="P53">
            <v>24.853886819859401</v>
          </cell>
          <cell r="Q53">
            <v>0</v>
          </cell>
          <cell r="R53">
            <v>0</v>
          </cell>
          <cell r="S53">
            <v>2.0166666666666666</v>
          </cell>
          <cell r="T53">
            <v>6.15</v>
          </cell>
          <cell r="U53">
            <v>44.233333333333334</v>
          </cell>
          <cell r="V53">
            <v>82.316666666666663</v>
          </cell>
          <cell r="W53">
            <v>120.4</v>
          </cell>
          <cell r="X53">
            <v>158.48333333333335</v>
          </cell>
          <cell r="Y53">
            <v>196.56666666666669</v>
          </cell>
          <cell r="Z53">
            <v>234.65000000000003</v>
          </cell>
          <cell r="AA53">
            <v>272.73333333333335</v>
          </cell>
          <cell r="AB53">
            <v>310.81666666666666</v>
          </cell>
          <cell r="AC53">
            <v>348.9</v>
          </cell>
          <cell r="AD53">
            <v>386.98333333333329</v>
          </cell>
        </row>
        <row r="54">
          <cell r="C54" t="str">
            <v xml:space="preserve">Total Cost of Goods Sold </v>
          </cell>
          <cell r="D54">
            <v>0</v>
          </cell>
          <cell r="E54">
            <v>27.292784497354496</v>
          </cell>
          <cell r="F54">
            <v>66.717207029654247</v>
          </cell>
          <cell r="G54">
            <v>112.53328754788842</v>
          </cell>
          <cell r="H54">
            <v>177.97266464182439</v>
          </cell>
          <cell r="I54">
            <v>320.01469982105687</v>
          </cell>
          <cell r="J54">
            <v>518.8807314396862</v>
          </cell>
          <cell r="K54">
            <v>518.8807314396862</v>
          </cell>
          <cell r="L54">
            <v>518.8807314396862</v>
          </cell>
          <cell r="M54">
            <v>518.8807314396862</v>
          </cell>
          <cell r="N54">
            <v>518.8807314396862</v>
          </cell>
          <cell r="O54">
            <v>518.8807314396862</v>
          </cell>
          <cell r="P54">
            <v>518.8807314396862</v>
          </cell>
          <cell r="Q54">
            <v>0</v>
          </cell>
          <cell r="R54">
            <v>0</v>
          </cell>
          <cell r="S54">
            <v>44.605555555555554</v>
          </cell>
          <cell r="T54">
            <v>87.827777777777783</v>
          </cell>
          <cell r="U54">
            <v>192.33316666666667</v>
          </cell>
          <cell r="V54">
            <v>289.12105555555559</v>
          </cell>
          <cell r="W54">
            <v>401.65272222222222</v>
          </cell>
          <cell r="X54">
            <v>514.18438888888886</v>
          </cell>
          <cell r="Y54">
            <v>626.71605555555561</v>
          </cell>
          <cell r="Z54">
            <v>739.24772222222214</v>
          </cell>
          <cell r="AA54">
            <v>851.77938888888889</v>
          </cell>
          <cell r="AB54">
            <v>976.05483333333314</v>
          </cell>
          <cell r="AC54">
            <v>1100.3302777777776</v>
          </cell>
          <cell r="AD54">
            <v>1232.8279444444443</v>
          </cell>
        </row>
        <row r="55">
          <cell r="C55" t="str">
            <v>Gross Profit</v>
          </cell>
          <cell r="D55">
            <v>0</v>
          </cell>
          <cell r="E55">
            <v>13.272170645502648</v>
          </cell>
          <cell r="F55">
            <v>30.01586341036051</v>
          </cell>
          <cell r="G55">
            <v>52.845253626291395</v>
          </cell>
          <cell r="H55">
            <v>197.77520749069242</v>
          </cell>
          <cell r="I55">
            <v>274.37191918098597</v>
          </cell>
          <cell r="J55">
            <v>293.73607415725985</v>
          </cell>
          <cell r="K55">
            <v>293.73607415725985</v>
          </cell>
          <cell r="L55">
            <v>293.73607415725985</v>
          </cell>
          <cell r="M55">
            <v>293.73607415725985</v>
          </cell>
          <cell r="N55">
            <v>293.73607415725985</v>
          </cell>
          <cell r="O55">
            <v>293.73607415725985</v>
          </cell>
          <cell r="P55">
            <v>293.73607415725985</v>
          </cell>
          <cell r="Q55">
            <v>0</v>
          </cell>
          <cell r="R55">
            <v>0</v>
          </cell>
          <cell r="S55">
            <v>-7.1055555555555543</v>
          </cell>
          <cell r="T55">
            <v>9.6722222222222172</v>
          </cell>
          <cell r="U55">
            <v>30.166833333333329</v>
          </cell>
          <cell r="V55">
            <v>58.378944444444414</v>
          </cell>
          <cell r="W55">
            <v>95.847277777777776</v>
          </cell>
          <cell r="X55">
            <v>145.81561111111114</v>
          </cell>
          <cell r="Y55">
            <v>195.78394444444439</v>
          </cell>
          <cell r="Z55">
            <v>258.25227777777786</v>
          </cell>
          <cell r="AA55">
            <v>320.72061111111111</v>
          </cell>
          <cell r="AB55">
            <v>383.94516666666686</v>
          </cell>
          <cell r="AC55">
            <v>472.16972222222239</v>
          </cell>
          <cell r="AD55">
            <v>577.17205555555574</v>
          </cell>
        </row>
        <row r="56">
          <cell r="C56" t="str">
            <v>Gross Profit/Sales %</v>
          </cell>
          <cell r="D56">
            <v>0</v>
          </cell>
          <cell r="E56">
            <v>0.32718317076309328</v>
          </cell>
          <cell r="F56">
            <v>0.31029577861868529</v>
          </cell>
          <cell r="G56">
            <v>0.31954117657038572</v>
          </cell>
          <cell r="H56">
            <v>0.52635083831144647</v>
          </cell>
          <cell r="I56">
            <v>0.46160514118175833</v>
          </cell>
          <cell r="J56">
            <v>0.36146935693937826</v>
          </cell>
          <cell r="K56">
            <v>0.36146935693937826</v>
          </cell>
          <cell r="L56">
            <v>0.36146935693937826</v>
          </cell>
          <cell r="M56">
            <v>0.36146935693937826</v>
          </cell>
          <cell r="N56">
            <v>0.36146935693937826</v>
          </cell>
          <cell r="O56">
            <v>0.36146935693937826</v>
          </cell>
          <cell r="P56">
            <v>0.36146935693937826</v>
          </cell>
          <cell r="Q56">
            <v>0</v>
          </cell>
          <cell r="R56">
            <v>0</v>
          </cell>
          <cell r="S56">
            <v>-0.18948148148148145</v>
          </cell>
          <cell r="T56">
            <v>9.9202279202279156E-2</v>
          </cell>
          <cell r="U56">
            <v>0.13558127340823969</v>
          </cell>
          <cell r="V56">
            <v>0.16799696243005588</v>
          </cell>
          <cell r="W56">
            <v>0.19265784477945283</v>
          </cell>
          <cell r="X56">
            <v>0.22093274410774416</v>
          </cell>
          <cell r="Y56">
            <v>0.23803519081391414</v>
          </cell>
          <cell r="Z56">
            <v>0.25889952659426352</v>
          </cell>
          <cell r="AA56">
            <v>0.27353570244018005</v>
          </cell>
          <cell r="AB56">
            <v>0.28231262254901973</v>
          </cell>
          <cell r="AC56">
            <v>0.30026691397279642</v>
          </cell>
          <cell r="AD56">
            <v>0.31887958870472694</v>
          </cell>
        </row>
        <row r="58">
          <cell r="C58" t="str">
            <v>Less : Operating Expenses</v>
          </cell>
        </row>
        <row r="59">
          <cell r="B59" t="str">
            <v>PL03-01</v>
          </cell>
          <cell r="C59" t="str">
            <v>G&amp;A Expenses (Excl. Depreciation)</v>
          </cell>
          <cell r="D59">
            <v>0</v>
          </cell>
          <cell r="E59">
            <v>0.17989417989417988</v>
          </cell>
          <cell r="F59">
            <v>0.35560477420942538</v>
          </cell>
          <cell r="G59">
            <v>0.35560477420942538</v>
          </cell>
          <cell r="H59">
            <v>1.2225072153376924</v>
          </cell>
          <cell r="I59">
            <v>0.96268382933317764</v>
          </cell>
          <cell r="J59">
            <v>6.9093379242365165</v>
          </cell>
          <cell r="K59">
            <v>6.9093379242365165</v>
          </cell>
          <cell r="L59">
            <v>6.9093379242365165</v>
          </cell>
          <cell r="M59">
            <v>6.9093379242365165</v>
          </cell>
          <cell r="N59">
            <v>6.9093379242365165</v>
          </cell>
          <cell r="O59">
            <v>6.9093379242365165</v>
          </cell>
          <cell r="P59">
            <v>6.9093379242365165</v>
          </cell>
          <cell r="Q59">
            <v>0</v>
          </cell>
          <cell r="R59">
            <v>0</v>
          </cell>
          <cell r="S59">
            <v>9.5055555555555564</v>
          </cell>
          <cell r="T59">
            <v>19.011111111111113</v>
          </cell>
          <cell r="U59">
            <v>28.516666666666669</v>
          </cell>
          <cell r="V59">
            <v>38.022222222222226</v>
          </cell>
          <cell r="W59">
            <v>47.527777777777786</v>
          </cell>
          <cell r="X59">
            <v>57.033333333333346</v>
          </cell>
          <cell r="Y59">
            <v>66.538888888888906</v>
          </cell>
          <cell r="Z59">
            <v>76.044444444444466</v>
          </cell>
          <cell r="AA59">
            <v>85.550000000000026</v>
          </cell>
          <cell r="AB59">
            <v>95.055555555555586</v>
          </cell>
          <cell r="AC59">
            <v>104.56111111111115</v>
          </cell>
          <cell r="AD59">
            <v>116.84444444444448</v>
          </cell>
        </row>
        <row r="60">
          <cell r="B60" t="str">
            <v>PL03-02</v>
          </cell>
          <cell r="C60" t="str">
            <v>Depreciation (G&amp;A)</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0.17989417989417988</v>
          </cell>
          <cell r="F63">
            <v>0.35560477420942538</v>
          </cell>
          <cell r="G63">
            <v>0.35560477420942538</v>
          </cell>
          <cell r="H63">
            <v>1.2225072153376924</v>
          </cell>
          <cell r="I63">
            <v>0.96268382933317764</v>
          </cell>
          <cell r="J63">
            <v>6.9093379242365165</v>
          </cell>
          <cell r="K63">
            <v>6.9093379242365165</v>
          </cell>
          <cell r="L63">
            <v>6.9093379242365165</v>
          </cell>
          <cell r="M63">
            <v>6.9093379242365165</v>
          </cell>
          <cell r="N63">
            <v>6.9093379242365165</v>
          </cell>
          <cell r="O63">
            <v>6.9093379242365165</v>
          </cell>
          <cell r="P63">
            <v>6.9093379242365165</v>
          </cell>
          <cell r="Q63">
            <v>0</v>
          </cell>
          <cell r="R63">
            <v>0</v>
          </cell>
          <cell r="S63">
            <v>9.5055555555555564</v>
          </cell>
          <cell r="T63">
            <v>19.011111111111113</v>
          </cell>
          <cell r="U63">
            <v>28.516666666666669</v>
          </cell>
          <cell r="V63">
            <v>38.022222222222226</v>
          </cell>
          <cell r="W63">
            <v>47.527777777777786</v>
          </cell>
          <cell r="X63">
            <v>57.033333333333346</v>
          </cell>
          <cell r="Y63">
            <v>66.538888888888906</v>
          </cell>
          <cell r="Z63">
            <v>76.044444444444466</v>
          </cell>
          <cell r="AA63">
            <v>85.550000000000026</v>
          </cell>
          <cell r="AB63">
            <v>95.055555555555586</v>
          </cell>
          <cell r="AC63">
            <v>104.56111111111115</v>
          </cell>
          <cell r="AD63">
            <v>116.84444444444448</v>
          </cell>
        </row>
        <row r="64">
          <cell r="C64" t="str">
            <v>Operating Income before Interest &amp; Tax</v>
          </cell>
          <cell r="D64">
            <v>0</v>
          </cell>
          <cell r="E64">
            <v>13.092276465608467</v>
          </cell>
          <cell r="F64">
            <v>29.660258636151084</v>
          </cell>
          <cell r="G64">
            <v>52.48964885208197</v>
          </cell>
          <cell r="H64">
            <v>196.55270027535474</v>
          </cell>
          <cell r="I64">
            <v>273.4092353516528</v>
          </cell>
          <cell r="J64">
            <v>286.82673623302333</v>
          </cell>
          <cell r="K64">
            <v>286.82673623302333</v>
          </cell>
          <cell r="L64">
            <v>286.82673623302333</v>
          </cell>
          <cell r="M64">
            <v>286.82673623302333</v>
          </cell>
          <cell r="N64">
            <v>286.82673623302333</v>
          </cell>
          <cell r="O64">
            <v>286.82673623302333</v>
          </cell>
          <cell r="P64">
            <v>286.82673623302333</v>
          </cell>
          <cell r="Q64">
            <v>0</v>
          </cell>
          <cell r="R64">
            <v>0</v>
          </cell>
          <cell r="S64">
            <v>-16.611111111111111</v>
          </cell>
          <cell r="T64">
            <v>-9.3388888888888957</v>
          </cell>
          <cell r="U64">
            <v>1.6501666666666601</v>
          </cell>
          <cell r="V64">
            <v>20.356722222222189</v>
          </cell>
          <cell r="W64">
            <v>48.319499999999991</v>
          </cell>
          <cell r="X64">
            <v>88.782277777777793</v>
          </cell>
          <cell r="Y64">
            <v>129.2450555555555</v>
          </cell>
          <cell r="Z64">
            <v>182.20783333333338</v>
          </cell>
          <cell r="AA64">
            <v>235.1706111111111</v>
          </cell>
          <cell r="AB64">
            <v>288.88961111111126</v>
          </cell>
          <cell r="AC64">
            <v>367.60861111111126</v>
          </cell>
          <cell r="AD64">
            <v>460.32761111111125</v>
          </cell>
        </row>
        <row r="66">
          <cell r="B66" t="str">
            <v>PL05</v>
          </cell>
          <cell r="C66" t="str">
            <v>Add: Other Income</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13.092276465608467</v>
          </cell>
          <cell r="F70">
            <v>29.660258636151084</v>
          </cell>
          <cell r="G70">
            <v>52.48964885208197</v>
          </cell>
          <cell r="H70">
            <v>196.55270027535474</v>
          </cell>
          <cell r="I70">
            <v>273.4092353516528</v>
          </cell>
          <cell r="J70">
            <v>286.82673623302333</v>
          </cell>
          <cell r="K70">
            <v>286.82673623302333</v>
          </cell>
          <cell r="L70">
            <v>286.82673623302333</v>
          </cell>
          <cell r="M70">
            <v>286.82673623302333</v>
          </cell>
          <cell r="N70">
            <v>286.82673623302333</v>
          </cell>
          <cell r="O70">
            <v>286.82673623302333</v>
          </cell>
          <cell r="P70">
            <v>286.82673623302333</v>
          </cell>
          <cell r="Q70">
            <v>0</v>
          </cell>
          <cell r="R70">
            <v>0</v>
          </cell>
          <cell r="S70">
            <v>-16.611111111111111</v>
          </cell>
          <cell r="T70">
            <v>-9.3388888888888957</v>
          </cell>
          <cell r="U70">
            <v>1.6501666666666601</v>
          </cell>
          <cell r="V70">
            <v>20.356722222222189</v>
          </cell>
          <cell r="W70">
            <v>48.319499999999991</v>
          </cell>
          <cell r="X70">
            <v>88.782277777777793</v>
          </cell>
          <cell r="Y70">
            <v>129.2450555555555</v>
          </cell>
          <cell r="Z70">
            <v>182.20783333333338</v>
          </cell>
          <cell r="AA70">
            <v>235.1706111111111</v>
          </cell>
          <cell r="AB70">
            <v>288.88961111111126</v>
          </cell>
          <cell r="AC70">
            <v>367.60861111111126</v>
          </cell>
          <cell r="AD70">
            <v>460.32761111111125</v>
          </cell>
        </row>
        <row r="72">
          <cell r="B72" t="str">
            <v>PL07</v>
          </cell>
          <cell r="C72" t="str">
            <v>Less:Financial Expense (net)</v>
          </cell>
          <cell r="D72">
            <v>0</v>
          </cell>
          <cell r="E72">
            <v>7.7634973544973535E-2</v>
          </cell>
          <cell r="F72">
            <v>7.790846191706656E-2</v>
          </cell>
          <cell r="G72">
            <v>0.32617582276159635</v>
          </cell>
          <cell r="H72">
            <v>0.32056519565903441</v>
          </cell>
          <cell r="I72">
            <v>0.27339138076061453</v>
          </cell>
          <cell r="J72">
            <v>-0.60226035474026418</v>
          </cell>
          <cell r="K72">
            <v>-0.60226035474026418</v>
          </cell>
          <cell r="L72">
            <v>-0.60226035474026418</v>
          </cell>
          <cell r="M72">
            <v>-0.60226035474026418</v>
          </cell>
          <cell r="N72">
            <v>-0.60226035474026418</v>
          </cell>
          <cell r="O72">
            <v>-0.60226035474026418</v>
          </cell>
          <cell r="P72">
            <v>-0.60226035474026418</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-0.19800603174603174</v>
          </cell>
          <cell r="F74">
            <v>-0.16642845551864155</v>
          </cell>
          <cell r="G74">
            <v>-2.4567648211616357</v>
          </cell>
          <cell r="H74">
            <v>-2.4567648211616357</v>
          </cell>
          <cell r="I74">
            <v>-15.581373110100689</v>
          </cell>
          <cell r="J74">
            <v>-26.111697597798589</v>
          </cell>
          <cell r="K74">
            <v>-26.111697597798589</v>
          </cell>
          <cell r="L74">
            <v>-26.111697597798589</v>
          </cell>
          <cell r="M74">
            <v>-26.111697597798589</v>
          </cell>
          <cell r="N74">
            <v>-26.111697597798589</v>
          </cell>
          <cell r="O74">
            <v>-26.111697597798589</v>
          </cell>
          <cell r="P74">
            <v>-26.111697597798589</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13.212647523809524</v>
          </cell>
          <cell r="F76">
            <v>29.74877862975266</v>
          </cell>
          <cell r="G76">
            <v>54.620237850482006</v>
          </cell>
          <cell r="H76">
            <v>198.68889990085734</v>
          </cell>
          <cell r="I76">
            <v>288.71721708099284</v>
          </cell>
          <cell r="J76">
            <v>313.54069418556219</v>
          </cell>
          <cell r="K76">
            <v>313.54069418556219</v>
          </cell>
          <cell r="L76">
            <v>313.54069418556219</v>
          </cell>
          <cell r="M76">
            <v>313.54069418556219</v>
          </cell>
          <cell r="N76">
            <v>313.54069418556219</v>
          </cell>
          <cell r="O76">
            <v>313.54069418556219</v>
          </cell>
          <cell r="P76">
            <v>313.54069418556219</v>
          </cell>
          <cell r="Q76">
            <v>0</v>
          </cell>
          <cell r="R76">
            <v>0</v>
          </cell>
          <cell r="S76">
            <v>-16.611111111111111</v>
          </cell>
          <cell r="T76">
            <v>-9.3388888888888957</v>
          </cell>
          <cell r="U76">
            <v>1.6501666666666601</v>
          </cell>
          <cell r="V76">
            <v>20.356722222222189</v>
          </cell>
          <cell r="W76">
            <v>48.319499999999991</v>
          </cell>
          <cell r="X76">
            <v>88.782277777777793</v>
          </cell>
          <cell r="Y76">
            <v>129.2450555555555</v>
          </cell>
          <cell r="Z76">
            <v>182.20783333333338</v>
          </cell>
          <cell r="AA76">
            <v>235.1706111111111</v>
          </cell>
          <cell r="AB76">
            <v>288.88961111111126</v>
          </cell>
          <cell r="AC76">
            <v>367.60861111111126</v>
          </cell>
          <cell r="AD76">
            <v>460.32761111111125</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13.212647523809524</v>
          </cell>
          <cell r="F80">
            <v>29.74877862975266</v>
          </cell>
          <cell r="G80">
            <v>54.620237850482006</v>
          </cell>
          <cell r="H80">
            <v>198.68889990085734</v>
          </cell>
          <cell r="I80">
            <v>288.71721708099284</v>
          </cell>
          <cell r="J80">
            <v>313.54069418556219</v>
          </cell>
          <cell r="K80">
            <v>313.54069418556219</v>
          </cell>
          <cell r="L80">
            <v>313.54069418556219</v>
          </cell>
          <cell r="M80">
            <v>313.54069418556219</v>
          </cell>
          <cell r="N80">
            <v>313.54069418556219</v>
          </cell>
          <cell r="O80">
            <v>313.54069418556219</v>
          </cell>
          <cell r="P80">
            <v>313.54069418556219</v>
          </cell>
          <cell r="Q80">
            <v>0</v>
          </cell>
          <cell r="R80">
            <v>0</v>
          </cell>
          <cell r="S80">
            <v>-16.611111111111111</v>
          </cell>
          <cell r="T80">
            <v>-9.3388888888888957</v>
          </cell>
          <cell r="U80">
            <v>1.6501666666666601</v>
          </cell>
          <cell r="V80">
            <v>20.356722222222189</v>
          </cell>
          <cell r="W80">
            <v>48.319499999999991</v>
          </cell>
          <cell r="X80">
            <v>88.782277777777793</v>
          </cell>
          <cell r="Y80">
            <v>129.2450555555555</v>
          </cell>
          <cell r="Z80">
            <v>182.20783333333338</v>
          </cell>
          <cell r="AA80">
            <v>235.1706111111111</v>
          </cell>
          <cell r="AB80">
            <v>288.88961111111126</v>
          </cell>
          <cell r="AC80">
            <v>367.60861111111126</v>
          </cell>
          <cell r="AD80">
            <v>460.32761111111125</v>
          </cell>
        </row>
      </sheetData>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Income Statement"/>
      <sheetName val="Shareholders' Equity"/>
      <sheetName val="Income_Statement1"/>
      <sheetName val="Shareholders'_Equity1"/>
      <sheetName val="Income_Statement"/>
      <sheetName val="Shareholders'_Equity"/>
      <sheetName val="Variable"/>
      <sheetName val="Level 1-3 Listing"/>
      <sheetName val="Income_Statement2"/>
      <sheetName val="Shareholders'_Equity2"/>
      <sheetName val="Level_1-3_Listing"/>
      <sheetName val="Income_Statement3"/>
      <sheetName val="Shareholders'_Equity3"/>
      <sheetName val="Level_1-3_Listing1"/>
      <sheetName val="jobhist"/>
      <sheetName val="GeneralInfo"/>
      <sheetName val="Desc "/>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refreshError="1"/>
      <sheetData sheetId="2" refreshError="1"/>
      <sheetData sheetId="3">
        <row r="40">
          <cell r="B40" t="str">
            <v>Profit &amp; Loss Year To Date</v>
          </cell>
        </row>
      </sheetData>
      <sheetData sheetId="4">
        <row r="40">
          <cell r="B40" t="str">
            <v>Profit &amp; Loss Year To Date</v>
          </cell>
        </row>
      </sheetData>
      <sheetData sheetId="5" refreshError="1">
        <row r="40">
          <cell r="B40" t="str">
            <v>Profit &amp; Loss Year To Date</v>
          </cell>
          <cell r="C40">
            <v>0</v>
          </cell>
          <cell r="D40" t="str">
            <v>OB-01</v>
          </cell>
          <cell r="E40">
            <v>36892</v>
          </cell>
          <cell r="F40">
            <v>36923</v>
          </cell>
          <cell r="G40">
            <v>36951</v>
          </cell>
          <cell r="H40">
            <v>36982</v>
          </cell>
          <cell r="I40">
            <v>37012</v>
          </cell>
          <cell r="J40">
            <v>37043</v>
          </cell>
          <cell r="K40">
            <v>37073</v>
          </cell>
          <cell r="L40">
            <v>37104</v>
          </cell>
          <cell r="M40">
            <v>37135</v>
          </cell>
          <cell r="N40">
            <v>37165</v>
          </cell>
          <cell r="O40">
            <v>37196</v>
          </cell>
          <cell r="P40">
            <v>37226</v>
          </cell>
          <cell r="Q40">
            <v>0</v>
          </cell>
          <cell r="R40">
            <v>0</v>
          </cell>
          <cell r="S40">
            <v>36892</v>
          </cell>
          <cell r="T40">
            <v>36923</v>
          </cell>
          <cell r="U40">
            <v>36951</v>
          </cell>
          <cell r="V40">
            <v>36982</v>
          </cell>
          <cell r="W40">
            <v>37012</v>
          </cell>
          <cell r="X40">
            <v>37043</v>
          </cell>
          <cell r="Y40">
            <v>37073</v>
          </cell>
          <cell r="Z40">
            <v>37104</v>
          </cell>
          <cell r="AA40">
            <v>37135</v>
          </cell>
          <cell r="AB40">
            <v>37165</v>
          </cell>
          <cell r="AC40">
            <v>37196</v>
          </cell>
          <cell r="AD40">
            <v>37226</v>
          </cell>
        </row>
        <row r="41">
          <cell r="C41" t="str">
            <v>Sales Revenue:</v>
          </cell>
        </row>
        <row r="42">
          <cell r="B42" t="str">
            <v>PL01-01</v>
          </cell>
          <cell r="C42" t="str">
            <v>Sales Revenue-Interunit</v>
          </cell>
          <cell r="D42">
            <v>0</v>
          </cell>
          <cell r="E42">
            <v>68.668646412698408</v>
          </cell>
          <cell r="F42">
            <v>189.1613541749723</v>
          </cell>
          <cell r="G42">
            <v>189.68279683332162</v>
          </cell>
          <cell r="H42">
            <v>296.55564203301111</v>
          </cell>
          <cell r="I42">
            <v>512.55090165287561</v>
          </cell>
          <cell r="J42">
            <v>509.82049282598632</v>
          </cell>
          <cell r="K42">
            <v>509.82049282598632</v>
          </cell>
          <cell r="L42">
            <v>509.82049282598632</v>
          </cell>
          <cell r="M42">
            <v>509.82049282598632</v>
          </cell>
          <cell r="N42">
            <v>509.82049282598632</v>
          </cell>
          <cell r="O42">
            <v>509.82049282598632</v>
          </cell>
          <cell r="P42">
            <v>509.82049282598632</v>
          </cell>
          <cell r="Q42">
            <v>0</v>
          </cell>
          <cell r="R42">
            <v>0</v>
          </cell>
          <cell r="S42">
            <v>30.14</v>
          </cell>
          <cell r="T42">
            <v>88.28</v>
          </cell>
          <cell r="U42">
            <v>146.42000000000002</v>
          </cell>
          <cell r="V42">
            <v>206.56</v>
          </cell>
          <cell r="W42">
            <v>270.7</v>
          </cell>
          <cell r="X42">
            <v>334.84</v>
          </cell>
          <cell r="Y42">
            <v>398.97999999999996</v>
          </cell>
          <cell r="Z42">
            <v>463.11999999999995</v>
          </cell>
          <cell r="AA42">
            <v>527.26</v>
          </cell>
          <cell r="AB42">
            <v>597.4</v>
          </cell>
          <cell r="AC42">
            <v>667.54</v>
          </cell>
          <cell r="AD42">
            <v>737.68</v>
          </cell>
        </row>
        <row r="43">
          <cell r="B43" t="str">
            <v>PL01-02</v>
          </cell>
          <cell r="C43" t="str">
            <v>Sales Revenue-Intercompany</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row>
        <row r="44">
          <cell r="B44" t="str">
            <v>PL01-03</v>
          </cell>
          <cell r="C44" t="str">
            <v>Sales Revenue-Appliate</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row>
        <row r="45">
          <cell r="B45" t="str">
            <v>PL01-04</v>
          </cell>
          <cell r="C45" t="str">
            <v>Sales Revenue-External (other)</v>
          </cell>
          <cell r="D45">
            <v>0</v>
          </cell>
          <cell r="E45">
            <v>564.33364358730148</v>
          </cell>
          <cell r="F45">
            <v>1111.9108803314875</v>
          </cell>
          <cell r="G45">
            <v>1522.7397759648848</v>
          </cell>
          <cell r="H45">
            <v>1786.1850505788761</v>
          </cell>
          <cell r="I45">
            <v>2182.3448218484023</v>
          </cell>
          <cell r="J45">
            <v>2416.79318048197</v>
          </cell>
          <cell r="K45">
            <v>2416.79318048197</v>
          </cell>
          <cell r="L45">
            <v>2416.79318048197</v>
          </cell>
          <cell r="M45">
            <v>2416.79318048197</v>
          </cell>
          <cell r="N45">
            <v>2416.79318048197</v>
          </cell>
          <cell r="O45">
            <v>2416.79318048197</v>
          </cell>
          <cell r="P45">
            <v>2416.79318048197</v>
          </cell>
          <cell r="Q45">
            <v>0</v>
          </cell>
          <cell r="R45">
            <v>0</v>
          </cell>
          <cell r="S45">
            <v>196.84</v>
          </cell>
          <cell r="T45">
            <v>393.68</v>
          </cell>
          <cell r="U45">
            <v>615.52</v>
          </cell>
          <cell r="V45">
            <v>837.36</v>
          </cell>
          <cell r="W45">
            <v>1041.1400000000001</v>
          </cell>
          <cell r="X45">
            <v>1244.92</v>
          </cell>
          <cell r="Y45">
            <v>1448.7</v>
          </cell>
          <cell r="Z45">
            <v>1652.48</v>
          </cell>
          <cell r="AA45">
            <v>1856.26</v>
          </cell>
          <cell r="AB45">
            <v>2060.04</v>
          </cell>
          <cell r="AC45">
            <v>2263.8200000000002</v>
          </cell>
          <cell r="AD45">
            <v>2467.6000000000004</v>
          </cell>
        </row>
        <row r="46">
          <cell r="C46" t="str">
            <v xml:space="preserve">Total Sales and Revenue </v>
          </cell>
          <cell r="D46">
            <v>0</v>
          </cell>
          <cell r="E46">
            <v>633.0022899999999</v>
          </cell>
          <cell r="F46">
            <v>1301.0722345064598</v>
          </cell>
          <cell r="G46">
            <v>1712.4225727982064</v>
          </cell>
          <cell r="H46">
            <v>2082.7406926118874</v>
          </cell>
          <cell r="I46">
            <v>2694.8957235012776</v>
          </cell>
          <cell r="J46">
            <v>2926.6136733079566</v>
          </cell>
          <cell r="K46">
            <v>2926.6136733079566</v>
          </cell>
          <cell r="L46">
            <v>2926.6136733079566</v>
          </cell>
          <cell r="M46">
            <v>2926.6136733079566</v>
          </cell>
          <cell r="N46">
            <v>2926.6136733079566</v>
          </cell>
          <cell r="O46">
            <v>2926.6136733079566</v>
          </cell>
          <cell r="P46">
            <v>2926.6136733079566</v>
          </cell>
          <cell r="Q46">
            <v>0</v>
          </cell>
          <cell r="R46">
            <v>0</v>
          </cell>
          <cell r="S46">
            <v>226.98000000000002</v>
          </cell>
          <cell r="T46">
            <v>481.96000000000004</v>
          </cell>
          <cell r="U46">
            <v>761.94</v>
          </cell>
          <cell r="V46">
            <v>1043.92</v>
          </cell>
          <cell r="W46">
            <v>1311.8400000000001</v>
          </cell>
          <cell r="X46">
            <v>1579.76</v>
          </cell>
          <cell r="Y46">
            <v>1847.68</v>
          </cell>
          <cell r="Z46">
            <v>2115.6</v>
          </cell>
          <cell r="AA46">
            <v>2383.52</v>
          </cell>
          <cell r="AB46">
            <v>2657.44</v>
          </cell>
          <cell r="AC46">
            <v>2931.36</v>
          </cell>
          <cell r="AD46">
            <v>3205.28</v>
          </cell>
        </row>
        <row r="47">
          <cell r="C47" t="str">
            <v>Cost of Goods Sold</v>
          </cell>
        </row>
        <row r="48">
          <cell r="B48" t="str">
            <v>PL02-01</v>
          </cell>
          <cell r="C48" t="str">
            <v>Cost of Goods - Inter Unit</v>
          </cell>
          <cell r="D48">
            <v>0</v>
          </cell>
          <cell r="E48">
            <v>11.993436895238094</v>
          </cell>
          <cell r="F48">
            <v>99.11758101306755</v>
          </cell>
          <cell r="G48">
            <v>147.65910163206945</v>
          </cell>
          <cell r="H48">
            <v>156.690533030327</v>
          </cell>
          <cell r="I48">
            <v>170.72966014906291</v>
          </cell>
          <cell r="J48">
            <v>178.24438850846536</v>
          </cell>
          <cell r="K48">
            <v>178.24438850846536</v>
          </cell>
          <cell r="L48">
            <v>178.24438850846536</v>
          </cell>
          <cell r="M48">
            <v>178.24438850846536</v>
          </cell>
          <cell r="N48">
            <v>178.24438850846536</v>
          </cell>
          <cell r="O48">
            <v>178.24438850846536</v>
          </cell>
          <cell r="P48">
            <v>178.24438850846536</v>
          </cell>
          <cell r="Q48">
            <v>0</v>
          </cell>
          <cell r="R48">
            <v>0</v>
          </cell>
          <cell r="S48">
            <v>26.703366666666664</v>
          </cell>
          <cell r="T48">
            <v>56.066733333333332</v>
          </cell>
          <cell r="U48">
            <v>88.30510000000001</v>
          </cell>
          <cell r="V48">
            <v>120.73346666666667</v>
          </cell>
          <cell r="W48">
            <v>150.38133333333334</v>
          </cell>
          <cell r="X48">
            <v>180.0292</v>
          </cell>
          <cell r="Y48">
            <v>209.67706666666669</v>
          </cell>
          <cell r="Z48">
            <v>239.32493333333335</v>
          </cell>
          <cell r="AA48">
            <v>268.97280000000006</v>
          </cell>
          <cell r="AB48">
            <v>299.19066666666669</v>
          </cell>
          <cell r="AC48">
            <v>329.40853333333331</v>
          </cell>
          <cell r="AD48">
            <v>348.56862222222225</v>
          </cell>
        </row>
        <row r="49">
          <cell r="B49" t="str">
            <v>PL02-02</v>
          </cell>
          <cell r="C49" t="str">
            <v>Cost of Goods - Intercompany</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row>
        <row r="50">
          <cell r="B50" t="str">
            <v>PL02-03</v>
          </cell>
          <cell r="C50" t="str">
            <v>Cost of Goods - Appliate</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B51" t="str">
            <v>PL02-04</v>
          </cell>
          <cell r="C51" t="str">
            <v>Cost of Goods - External (Other)</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2">
          <cell r="B52" t="str">
            <v>PL02-05</v>
          </cell>
          <cell r="C52" t="str">
            <v>Cost of Goods Sold (Non department and Internal related)</v>
          </cell>
          <cell r="D52">
            <v>0</v>
          </cell>
          <cell r="E52">
            <v>100.82560379576719</v>
          </cell>
          <cell r="F52">
            <v>245.35220695028917</v>
          </cell>
          <cell r="G52">
            <v>363.12620593109523</v>
          </cell>
          <cell r="H52">
            <v>457.989506419321</v>
          </cell>
          <cell r="I52">
            <v>571.99269241932097</v>
          </cell>
          <cell r="J52">
            <v>694.10721326729993</v>
          </cell>
          <cell r="K52">
            <v>694.10721326729993</v>
          </cell>
          <cell r="L52">
            <v>694.10721326729993</v>
          </cell>
          <cell r="M52">
            <v>694.10721326729993</v>
          </cell>
          <cell r="N52">
            <v>694.10721326729993</v>
          </cell>
          <cell r="O52">
            <v>694.10721326729993</v>
          </cell>
          <cell r="P52">
            <v>694.10721326729993</v>
          </cell>
          <cell r="Q52">
            <v>0</v>
          </cell>
          <cell r="R52">
            <v>0</v>
          </cell>
          <cell r="S52">
            <v>37.117555555555555</v>
          </cell>
          <cell r="T52">
            <v>74.7391111111111</v>
          </cell>
          <cell r="U52">
            <v>112.79266666666666</v>
          </cell>
          <cell r="V52">
            <v>150.84622222222222</v>
          </cell>
          <cell r="W52">
            <v>188.7701777777778</v>
          </cell>
          <cell r="X52">
            <v>226.69413333333335</v>
          </cell>
          <cell r="Y52">
            <v>264.61808888888891</v>
          </cell>
          <cell r="Z52">
            <v>302.54204444444446</v>
          </cell>
          <cell r="AA52">
            <v>340.46600000000001</v>
          </cell>
          <cell r="AB52">
            <v>378.38995555555556</v>
          </cell>
          <cell r="AC52">
            <v>416.31391111111111</v>
          </cell>
          <cell r="AD52">
            <v>470.1445333333333</v>
          </cell>
        </row>
        <row r="53">
          <cell r="B53" t="str">
            <v>PL02-06</v>
          </cell>
          <cell r="C53" t="str">
            <v>Cost of Goods - Depreciation (Operating)</v>
          </cell>
          <cell r="D53">
            <v>0</v>
          </cell>
          <cell r="E53">
            <v>47.696039155555546</v>
          </cell>
          <cell r="F53">
            <v>94.039651712661481</v>
          </cell>
          <cell r="G53">
            <v>137.07133291803581</v>
          </cell>
          <cell r="H53">
            <v>175.75913092459146</v>
          </cell>
          <cell r="I53">
            <v>216.25643496883532</v>
          </cell>
          <cell r="J53">
            <v>255.66835432648031</v>
          </cell>
          <cell r="K53">
            <v>255.66835432648031</v>
          </cell>
          <cell r="L53">
            <v>255.66835432648031</v>
          </cell>
          <cell r="M53">
            <v>255.66835432648031</v>
          </cell>
          <cell r="N53">
            <v>255.66835432648031</v>
          </cell>
          <cell r="O53">
            <v>255.66835432648031</v>
          </cell>
          <cell r="P53">
            <v>255.66835432648031</v>
          </cell>
          <cell r="Q53">
            <v>0</v>
          </cell>
          <cell r="R53">
            <v>0</v>
          </cell>
          <cell r="S53">
            <v>35.275555555555556</v>
          </cell>
          <cell r="T53">
            <v>73.551111111111112</v>
          </cell>
          <cell r="U53">
            <v>126.82666666666667</v>
          </cell>
          <cell r="V53">
            <v>185.26888888888888</v>
          </cell>
          <cell r="W53">
            <v>250.46111111111111</v>
          </cell>
          <cell r="X53">
            <v>315.65333333333331</v>
          </cell>
          <cell r="Y53">
            <v>380.84555555555551</v>
          </cell>
          <cell r="Z53">
            <v>446.03777777777771</v>
          </cell>
          <cell r="AA53">
            <v>511.2299999999999</v>
          </cell>
          <cell r="AB53">
            <v>576.4222222222221</v>
          </cell>
          <cell r="AC53">
            <v>641.6144444444443</v>
          </cell>
          <cell r="AD53">
            <v>706.8066666666665</v>
          </cell>
        </row>
        <row r="54">
          <cell r="C54" t="str">
            <v xml:space="preserve">Total Cost of Goods Sold </v>
          </cell>
          <cell r="D54">
            <v>0</v>
          </cell>
          <cell r="E54">
            <v>160.51507984656084</v>
          </cell>
          <cell r="F54">
            <v>438.50943967601825</v>
          </cell>
          <cell r="G54">
            <v>647.85664048120043</v>
          </cell>
          <cell r="H54">
            <v>790.43917037423944</v>
          </cell>
          <cell r="I54">
            <v>958.9787875372192</v>
          </cell>
          <cell r="J54">
            <v>1128.0199561022455</v>
          </cell>
          <cell r="K54">
            <v>1128.0199561022455</v>
          </cell>
          <cell r="L54">
            <v>1128.0199561022455</v>
          </cell>
          <cell r="M54">
            <v>1128.0199561022455</v>
          </cell>
          <cell r="N54">
            <v>1128.0199561022455</v>
          </cell>
          <cell r="O54">
            <v>1128.0199561022455</v>
          </cell>
          <cell r="P54">
            <v>1128.0199561022455</v>
          </cell>
          <cell r="Q54">
            <v>0</v>
          </cell>
          <cell r="R54">
            <v>0</v>
          </cell>
          <cell r="S54">
            <v>99.096477777777778</v>
          </cell>
          <cell r="T54">
            <v>204.35695555555554</v>
          </cell>
          <cell r="U54">
            <v>327.92443333333335</v>
          </cell>
          <cell r="V54">
            <v>456.84857777777779</v>
          </cell>
          <cell r="W54">
            <v>589.61262222222229</v>
          </cell>
          <cell r="X54">
            <v>722.37666666666667</v>
          </cell>
          <cell r="Y54">
            <v>855.14071111111116</v>
          </cell>
          <cell r="Z54">
            <v>987.90475555555554</v>
          </cell>
          <cell r="AA54">
            <v>1120.6687999999999</v>
          </cell>
          <cell r="AB54">
            <v>1254.0028444444442</v>
          </cell>
          <cell r="AC54">
            <v>1387.3368888888886</v>
          </cell>
          <cell r="AD54">
            <v>1525.519822222222</v>
          </cell>
        </row>
        <row r="55">
          <cell r="C55" t="str">
            <v>Gross Profit</v>
          </cell>
          <cell r="D55">
            <v>0</v>
          </cell>
          <cell r="E55">
            <v>472.48721015343904</v>
          </cell>
          <cell r="F55">
            <v>862.56279483044159</v>
          </cell>
          <cell r="G55">
            <v>1064.5659323170059</v>
          </cell>
          <cell r="H55">
            <v>1292.301522237648</v>
          </cell>
          <cell r="I55">
            <v>1735.9169359640584</v>
          </cell>
          <cell r="J55">
            <v>1798.5937172057111</v>
          </cell>
          <cell r="K55">
            <v>1798.5937172057111</v>
          </cell>
          <cell r="L55">
            <v>1798.5937172057111</v>
          </cell>
          <cell r="M55">
            <v>1798.5937172057111</v>
          </cell>
          <cell r="N55">
            <v>1798.5937172057111</v>
          </cell>
          <cell r="O55">
            <v>1798.5937172057111</v>
          </cell>
          <cell r="P55">
            <v>1798.5937172057111</v>
          </cell>
          <cell r="Q55">
            <v>0</v>
          </cell>
          <cell r="R55">
            <v>0</v>
          </cell>
          <cell r="S55">
            <v>127.88352222222224</v>
          </cell>
          <cell r="T55">
            <v>277.60304444444449</v>
          </cell>
          <cell r="U55">
            <v>434.0155666666667</v>
          </cell>
          <cell r="V55">
            <v>587.07142222222228</v>
          </cell>
          <cell r="W55">
            <v>722.22737777777786</v>
          </cell>
          <cell r="X55">
            <v>857.38333333333333</v>
          </cell>
          <cell r="Y55">
            <v>992.5392888888889</v>
          </cell>
          <cell r="Z55">
            <v>1127.6952444444444</v>
          </cell>
          <cell r="AA55">
            <v>1262.8512000000001</v>
          </cell>
          <cell r="AB55">
            <v>1403.4371555555558</v>
          </cell>
          <cell r="AC55">
            <v>1544.0231111111116</v>
          </cell>
          <cell r="AD55">
            <v>1679.7601777777782</v>
          </cell>
        </row>
        <row r="56">
          <cell r="C56" t="str">
            <v>Gross Profit/Sales %</v>
          </cell>
          <cell r="D56">
            <v>0</v>
          </cell>
          <cell r="E56">
            <v>0.74642259217330653</v>
          </cell>
          <cell r="F56">
            <v>0.66296303306913662</v>
          </cell>
          <cell r="G56">
            <v>0.62167244769346752</v>
          </cell>
          <cell r="H56">
            <v>0.62048123744920969</v>
          </cell>
          <cell r="I56">
            <v>0.64414994644346035</v>
          </cell>
          <cell r="J56">
            <v>0.61456478988316809</v>
          </cell>
          <cell r="K56">
            <v>0.61456478988316809</v>
          </cell>
          <cell r="L56">
            <v>0.61456478988316809</v>
          </cell>
          <cell r="M56">
            <v>0.61456478988316809</v>
          </cell>
          <cell r="N56">
            <v>0.61456478988316809</v>
          </cell>
          <cell r="O56">
            <v>0.61456478988316809</v>
          </cell>
          <cell r="P56">
            <v>0.61456478988316809</v>
          </cell>
          <cell r="Q56">
            <v>0</v>
          </cell>
          <cell r="R56">
            <v>0</v>
          </cell>
          <cell r="S56">
            <v>0.56341317394582002</v>
          </cell>
          <cell r="T56">
            <v>0.57598772604457726</v>
          </cell>
          <cell r="U56">
            <v>0.56961908636725556</v>
          </cell>
          <cell r="V56">
            <v>0.56237204213179381</v>
          </cell>
          <cell r="W56">
            <v>0.55054532395549594</v>
          </cell>
          <cell r="X56">
            <v>0.54273011934302262</v>
          </cell>
          <cell r="Y56">
            <v>0.53718137820882883</v>
          </cell>
          <cell r="Z56">
            <v>0.53303802441125181</v>
          </cell>
          <cell r="AA56">
            <v>0.52982613949117274</v>
          </cell>
          <cell r="AB56">
            <v>0.52811621543875154</v>
          </cell>
          <cell r="AC56">
            <v>0.52672585800144356</v>
          </cell>
          <cell r="AD56">
            <v>0.5240603559682081</v>
          </cell>
        </row>
        <row r="58">
          <cell r="C58" t="str">
            <v>Less : Operating Expenses</v>
          </cell>
        </row>
        <row r="59">
          <cell r="B59" t="str">
            <v>PL03-01</v>
          </cell>
          <cell r="C59" t="str">
            <v>G&amp;A Expenses (Excl. Depreciation)</v>
          </cell>
          <cell r="D59">
            <v>0</v>
          </cell>
          <cell r="E59">
            <v>4.34857474074074</v>
          </cell>
          <cell r="F59">
            <v>17.586241149009474</v>
          </cell>
          <cell r="G59">
            <v>34.639850141331927</v>
          </cell>
          <cell r="H59">
            <v>40.68677237457613</v>
          </cell>
          <cell r="I59">
            <v>46.770670663515183</v>
          </cell>
          <cell r="J59">
            <v>49.966103879683899</v>
          </cell>
          <cell r="K59">
            <v>49.966103879683899</v>
          </cell>
          <cell r="L59">
            <v>49.966103879683899</v>
          </cell>
          <cell r="M59">
            <v>49.966103879683899</v>
          </cell>
          <cell r="N59">
            <v>49.966103879683899</v>
          </cell>
          <cell r="O59">
            <v>49.966103879683899</v>
          </cell>
          <cell r="P59">
            <v>49.966103879683899</v>
          </cell>
          <cell r="Q59">
            <v>0</v>
          </cell>
          <cell r="R59">
            <v>0</v>
          </cell>
          <cell r="S59">
            <v>16.245555555555555</v>
          </cell>
          <cell r="T59">
            <v>32.49111111111111</v>
          </cell>
          <cell r="U59">
            <v>48.736666666666665</v>
          </cell>
          <cell r="V59">
            <v>64.982222222222219</v>
          </cell>
          <cell r="W59">
            <v>81.227777777777774</v>
          </cell>
          <cell r="X59">
            <v>97.473333333333329</v>
          </cell>
          <cell r="Y59">
            <v>113.71888888888888</v>
          </cell>
          <cell r="Z59">
            <v>129.96444444444444</v>
          </cell>
          <cell r="AA59">
            <v>146.20999999999998</v>
          </cell>
          <cell r="AB59">
            <v>162.45555555555552</v>
          </cell>
          <cell r="AC59">
            <v>178.70111111111106</v>
          </cell>
          <cell r="AD59">
            <v>211.95888888888885</v>
          </cell>
        </row>
        <row r="60">
          <cell r="B60" t="str">
            <v>PL03-02</v>
          </cell>
          <cell r="C60" t="str">
            <v>Depreciation (G&amp;A)</v>
          </cell>
          <cell r="D60">
            <v>0</v>
          </cell>
          <cell r="E60">
            <v>0</v>
          </cell>
          <cell r="F60">
            <v>0.24321638552971572</v>
          </cell>
          <cell r="G60">
            <v>0.46904349973317061</v>
          </cell>
          <cell r="H60">
            <v>1.2523056001385877</v>
          </cell>
          <cell r="I60">
            <v>1.4647767992356531</v>
          </cell>
          <cell r="J60">
            <v>1.6715534714676392</v>
          </cell>
          <cell r="K60">
            <v>1.6715534714676392</v>
          </cell>
          <cell r="L60">
            <v>1.6715534714676392</v>
          </cell>
          <cell r="M60">
            <v>1.6715534714676392</v>
          </cell>
          <cell r="N60">
            <v>1.6715534714676392</v>
          </cell>
          <cell r="O60">
            <v>1.6715534714676392</v>
          </cell>
          <cell r="P60">
            <v>1.6715534714676392</v>
          </cell>
          <cell r="Q60">
            <v>0</v>
          </cell>
          <cell r="R60">
            <v>0</v>
          </cell>
          <cell r="S60">
            <v>0.11814811111111112</v>
          </cell>
          <cell r="T60">
            <v>0.23629622222222224</v>
          </cell>
          <cell r="U60">
            <v>0.35444433333333331</v>
          </cell>
          <cell r="V60">
            <v>0.47259244444444448</v>
          </cell>
          <cell r="W60">
            <v>0.5907405555555556</v>
          </cell>
          <cell r="X60">
            <v>0.70888866666666672</v>
          </cell>
          <cell r="Y60">
            <v>0.82703677777777784</v>
          </cell>
          <cell r="Z60">
            <v>0.94518488888888896</v>
          </cell>
          <cell r="AA60">
            <v>1.0633329999999999</v>
          </cell>
          <cell r="AB60">
            <v>1.181481111111111</v>
          </cell>
          <cell r="AC60">
            <v>1.2996292222222221</v>
          </cell>
          <cell r="AD60">
            <v>1.417777333333333</v>
          </cell>
        </row>
        <row r="62">
          <cell r="B62" t="str">
            <v>PL04</v>
          </cell>
          <cell r="C62" t="str">
            <v>Head Office expense</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row>
        <row r="63">
          <cell r="C63" t="str">
            <v>Total Operating Expenses</v>
          </cell>
          <cell r="D63">
            <v>0</v>
          </cell>
          <cell r="E63">
            <v>4.34857474074074</v>
          </cell>
          <cell r="F63">
            <v>17.829457534539191</v>
          </cell>
          <cell r="G63">
            <v>35.108893641065094</v>
          </cell>
          <cell r="H63">
            <v>41.939077974714721</v>
          </cell>
          <cell r="I63">
            <v>48.235447462750834</v>
          </cell>
          <cell r="J63">
            <v>51.637657351151539</v>
          </cell>
          <cell r="K63">
            <v>51.637657351151539</v>
          </cell>
          <cell r="L63">
            <v>51.637657351151539</v>
          </cell>
          <cell r="M63">
            <v>51.637657351151539</v>
          </cell>
          <cell r="N63">
            <v>51.637657351151539</v>
          </cell>
          <cell r="O63">
            <v>51.637657351151539</v>
          </cell>
          <cell r="P63">
            <v>51.637657351151539</v>
          </cell>
          <cell r="Q63">
            <v>0</v>
          </cell>
          <cell r="R63">
            <v>0</v>
          </cell>
          <cell r="S63">
            <v>16.363703666666666</v>
          </cell>
          <cell r="T63">
            <v>32.727407333333332</v>
          </cell>
          <cell r="U63">
            <v>49.091110999999998</v>
          </cell>
          <cell r="V63">
            <v>65.454814666666664</v>
          </cell>
          <cell r="W63">
            <v>81.81851833333333</v>
          </cell>
          <cell r="X63">
            <v>98.182221999999996</v>
          </cell>
          <cell r="Y63">
            <v>114.54592566666666</v>
          </cell>
          <cell r="Z63">
            <v>130.90962933333333</v>
          </cell>
          <cell r="AA63">
            <v>147.27333299999998</v>
          </cell>
          <cell r="AB63">
            <v>163.63703666666663</v>
          </cell>
          <cell r="AC63">
            <v>180.00074033333328</v>
          </cell>
          <cell r="AD63">
            <v>213.37666622222218</v>
          </cell>
        </row>
        <row r="64">
          <cell r="C64" t="str">
            <v>Operating Income before Interest &amp; Tax</v>
          </cell>
          <cell r="D64">
            <v>0</v>
          </cell>
          <cell r="E64">
            <v>468.13863541269831</v>
          </cell>
          <cell r="F64">
            <v>844.7333372959024</v>
          </cell>
          <cell r="G64">
            <v>1029.4570386759408</v>
          </cell>
          <cell r="H64">
            <v>1250.3624442629332</v>
          </cell>
          <cell r="I64">
            <v>1687.6814885013075</v>
          </cell>
          <cell r="J64">
            <v>1746.9560598545595</v>
          </cell>
          <cell r="K64">
            <v>1746.9560598545595</v>
          </cell>
          <cell r="L64">
            <v>1746.9560598545595</v>
          </cell>
          <cell r="M64">
            <v>1746.9560598545595</v>
          </cell>
          <cell r="N64">
            <v>1746.9560598545595</v>
          </cell>
          <cell r="O64">
            <v>1746.9560598545595</v>
          </cell>
          <cell r="P64">
            <v>1746.9560598545595</v>
          </cell>
          <cell r="Q64">
            <v>0</v>
          </cell>
          <cell r="R64">
            <v>0</v>
          </cell>
          <cell r="S64">
            <v>111.51981855555557</v>
          </cell>
          <cell r="T64">
            <v>244.87563711111116</v>
          </cell>
          <cell r="U64">
            <v>384.92445566666669</v>
          </cell>
          <cell r="V64">
            <v>521.61660755555567</v>
          </cell>
          <cell r="W64">
            <v>640.40885944444449</v>
          </cell>
          <cell r="X64">
            <v>759.2011113333333</v>
          </cell>
          <cell r="Y64">
            <v>877.99336322222223</v>
          </cell>
          <cell r="Z64">
            <v>996.78561511111104</v>
          </cell>
          <cell r="AA64">
            <v>1115.577867</v>
          </cell>
          <cell r="AB64">
            <v>1239.8001188888893</v>
          </cell>
          <cell r="AC64">
            <v>1364.0223707777782</v>
          </cell>
          <cell r="AD64">
            <v>1466.383511555556</v>
          </cell>
        </row>
        <row r="66">
          <cell r="B66" t="str">
            <v>PL05</v>
          </cell>
          <cell r="C66" t="str">
            <v>Add: Other Income</v>
          </cell>
          <cell r="D66">
            <v>0</v>
          </cell>
          <cell r="E66">
            <v>0</v>
          </cell>
          <cell r="F66">
            <v>0</v>
          </cell>
          <cell r="G66">
            <v>0</v>
          </cell>
          <cell r="H66">
            <v>0</v>
          </cell>
          <cell r="I66">
            <v>0</v>
          </cell>
          <cell r="J66">
            <v>13.228158787346221</v>
          </cell>
          <cell r="K66">
            <v>13.228158787346221</v>
          </cell>
          <cell r="L66">
            <v>13.228158787346221</v>
          </cell>
          <cell r="M66">
            <v>13.228158787346221</v>
          </cell>
          <cell r="N66">
            <v>13.228158787346221</v>
          </cell>
          <cell r="O66">
            <v>13.228158787346221</v>
          </cell>
          <cell r="P66">
            <v>13.228158787346221</v>
          </cell>
          <cell r="Q66">
            <v>0</v>
          </cell>
          <cell r="R66">
            <v>0</v>
          </cell>
          <cell r="S66">
            <v>0</v>
          </cell>
          <cell r="T66">
            <v>0</v>
          </cell>
          <cell r="U66">
            <v>0</v>
          </cell>
          <cell r="V66">
            <v>0</v>
          </cell>
          <cell r="W66">
            <v>0</v>
          </cell>
          <cell r="X66">
            <v>0</v>
          </cell>
          <cell r="Y66">
            <v>0</v>
          </cell>
          <cell r="Z66">
            <v>0</v>
          </cell>
          <cell r="AA66">
            <v>0</v>
          </cell>
          <cell r="AB66">
            <v>0</v>
          </cell>
          <cell r="AC66">
            <v>0</v>
          </cell>
          <cell r="AD66">
            <v>0</v>
          </cell>
        </row>
        <row r="68">
          <cell r="B68" t="str">
            <v>PL06</v>
          </cell>
          <cell r="C68" t="str">
            <v>Add: Share of JO's interest (Profit Distribution)</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row>
        <row r="70">
          <cell r="C70" t="str">
            <v>EBIT (Eaning Before Interest &amp; Tax)</v>
          </cell>
          <cell r="D70">
            <v>0</v>
          </cell>
          <cell r="E70">
            <v>468.13863541269831</v>
          </cell>
          <cell r="F70">
            <v>844.7333372959024</v>
          </cell>
          <cell r="G70">
            <v>1029.4570386759408</v>
          </cell>
          <cell r="H70">
            <v>1250.3624442629332</v>
          </cell>
          <cell r="I70">
            <v>1687.6814885013075</v>
          </cell>
          <cell r="J70">
            <v>1760.1842186419058</v>
          </cell>
          <cell r="K70">
            <v>1760.1842186419058</v>
          </cell>
          <cell r="L70">
            <v>1760.1842186419058</v>
          </cell>
          <cell r="M70">
            <v>1760.1842186419058</v>
          </cell>
          <cell r="N70">
            <v>1760.1842186419058</v>
          </cell>
          <cell r="O70">
            <v>1760.1842186419058</v>
          </cell>
          <cell r="P70">
            <v>1760.1842186419058</v>
          </cell>
          <cell r="Q70">
            <v>0</v>
          </cell>
          <cell r="R70">
            <v>0</v>
          </cell>
          <cell r="S70">
            <v>111.51981855555557</v>
          </cell>
          <cell r="T70">
            <v>244.87563711111116</v>
          </cell>
          <cell r="U70">
            <v>384.92445566666669</v>
          </cell>
          <cell r="V70">
            <v>521.61660755555567</v>
          </cell>
          <cell r="W70">
            <v>640.40885944444449</v>
          </cell>
          <cell r="X70">
            <v>759.2011113333333</v>
          </cell>
          <cell r="Y70">
            <v>877.99336322222223</v>
          </cell>
          <cell r="Z70">
            <v>996.78561511111104</v>
          </cell>
          <cell r="AA70">
            <v>1115.577867</v>
          </cell>
          <cell r="AB70">
            <v>1239.8001188888893</v>
          </cell>
          <cell r="AC70">
            <v>1364.0223707777782</v>
          </cell>
          <cell r="AD70">
            <v>1466.383511555556</v>
          </cell>
        </row>
        <row r="72">
          <cell r="B72" t="str">
            <v>PL07</v>
          </cell>
          <cell r="C72" t="str">
            <v>Less:Financial Expense (net)</v>
          </cell>
          <cell r="D72">
            <v>0</v>
          </cell>
          <cell r="E72">
            <v>-2.7330964550264549</v>
          </cell>
          <cell r="F72">
            <v>2.0916354374800048</v>
          </cell>
          <cell r="G72">
            <v>-1.3058164051303591</v>
          </cell>
          <cell r="H72">
            <v>-6.4835506758109425</v>
          </cell>
          <cell r="I72">
            <v>-1.605668999061507</v>
          </cell>
          <cell r="J72">
            <v>-4.2147718988857594</v>
          </cell>
          <cell r="K72">
            <v>-4.2147718988857594</v>
          </cell>
          <cell r="L72">
            <v>-4.2147718988857594</v>
          </cell>
          <cell r="M72">
            <v>-4.2147718988857594</v>
          </cell>
          <cell r="N72">
            <v>-4.2147718988857594</v>
          </cell>
          <cell r="O72">
            <v>-4.2147718988857594</v>
          </cell>
          <cell r="P72">
            <v>-4.2147718988857594</v>
          </cell>
          <cell r="Q72">
            <v>0</v>
          </cell>
          <cell r="R72">
            <v>0</v>
          </cell>
          <cell r="S72">
            <v>0</v>
          </cell>
          <cell r="T72">
            <v>0</v>
          </cell>
          <cell r="U72">
            <v>0</v>
          </cell>
          <cell r="V72">
            <v>0</v>
          </cell>
          <cell r="W72">
            <v>0</v>
          </cell>
          <cell r="X72">
            <v>0</v>
          </cell>
          <cell r="Y72">
            <v>0</v>
          </cell>
          <cell r="Z72">
            <v>0</v>
          </cell>
          <cell r="AA72">
            <v>0</v>
          </cell>
          <cell r="AB72">
            <v>0</v>
          </cell>
          <cell r="AC72">
            <v>0</v>
          </cell>
          <cell r="AD72">
            <v>0</v>
          </cell>
        </row>
        <row r="74">
          <cell r="B74" t="str">
            <v>PL08</v>
          </cell>
          <cell r="C74" t="str">
            <v>Less:Loss on forex exch</v>
          </cell>
          <cell r="D74">
            <v>0</v>
          </cell>
          <cell r="E74">
            <v>-32.480529862433869</v>
          </cell>
          <cell r="F74">
            <v>-55.599989957524315</v>
          </cell>
          <cell r="G74">
            <v>-102.21476196136308</v>
          </cell>
          <cell r="H74">
            <v>-221.43303156629713</v>
          </cell>
          <cell r="I74">
            <v>-421.45171883582316</v>
          </cell>
          <cell r="J74">
            <v>-443.1036232075279</v>
          </cell>
          <cell r="K74">
            <v>-443.1036232075279</v>
          </cell>
          <cell r="L74">
            <v>-443.1036232075279</v>
          </cell>
          <cell r="M74">
            <v>-443.1036232075279</v>
          </cell>
          <cell r="N74">
            <v>-443.1036232075279</v>
          </cell>
          <cell r="O74">
            <v>-443.1036232075279</v>
          </cell>
          <cell r="P74">
            <v>-443.1036232075279</v>
          </cell>
          <cell r="Q74">
            <v>0</v>
          </cell>
          <cell r="R74">
            <v>0</v>
          </cell>
          <cell r="S74">
            <v>0</v>
          </cell>
          <cell r="T74">
            <v>0</v>
          </cell>
          <cell r="U74">
            <v>0</v>
          </cell>
          <cell r="V74">
            <v>0</v>
          </cell>
          <cell r="W74">
            <v>0</v>
          </cell>
          <cell r="X74">
            <v>0</v>
          </cell>
          <cell r="Y74">
            <v>0</v>
          </cell>
          <cell r="Z74">
            <v>0</v>
          </cell>
          <cell r="AA74">
            <v>0</v>
          </cell>
          <cell r="AB74">
            <v>0</v>
          </cell>
          <cell r="AC74">
            <v>0</v>
          </cell>
          <cell r="AD74">
            <v>0</v>
          </cell>
        </row>
        <row r="76">
          <cell r="C76" t="str">
            <v>Profit Before Tax</v>
          </cell>
          <cell r="D76">
            <v>0</v>
          </cell>
          <cell r="E76">
            <v>503.3522617301586</v>
          </cell>
          <cell r="F76">
            <v>898.24169181594675</v>
          </cell>
          <cell r="G76">
            <v>1132.9776170424343</v>
          </cell>
          <cell r="H76">
            <v>1478.2790265050412</v>
          </cell>
          <cell r="I76">
            <v>2110.7388763361923</v>
          </cell>
          <cell r="J76">
            <v>2207.5026137483196</v>
          </cell>
          <cell r="K76">
            <v>2207.5026137483196</v>
          </cell>
          <cell r="L76">
            <v>2207.5026137483196</v>
          </cell>
          <cell r="M76">
            <v>2207.5026137483196</v>
          </cell>
          <cell r="N76">
            <v>2207.5026137483196</v>
          </cell>
          <cell r="O76">
            <v>2207.5026137483196</v>
          </cell>
          <cell r="P76">
            <v>2207.5026137483196</v>
          </cell>
          <cell r="Q76">
            <v>0</v>
          </cell>
          <cell r="R76">
            <v>0</v>
          </cell>
          <cell r="S76">
            <v>111.51981855555557</v>
          </cell>
          <cell r="T76">
            <v>244.87563711111116</v>
          </cell>
          <cell r="U76">
            <v>384.92445566666669</v>
          </cell>
          <cell r="V76">
            <v>521.61660755555567</v>
          </cell>
          <cell r="W76">
            <v>640.40885944444449</v>
          </cell>
          <cell r="X76">
            <v>759.2011113333333</v>
          </cell>
          <cell r="Y76">
            <v>877.99336322222223</v>
          </cell>
          <cell r="Z76">
            <v>996.78561511111104</v>
          </cell>
          <cell r="AA76">
            <v>1115.577867</v>
          </cell>
          <cell r="AB76">
            <v>1239.8001188888893</v>
          </cell>
          <cell r="AC76">
            <v>1364.0223707777782</v>
          </cell>
          <cell r="AD76">
            <v>1466.383511555556</v>
          </cell>
        </row>
        <row r="78">
          <cell r="B78" t="str">
            <v>PL09</v>
          </cell>
          <cell r="C78" t="str">
            <v>Less:Taxation</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80">
          <cell r="C80" t="str">
            <v>Current Year Profit/(Loss) after tax</v>
          </cell>
          <cell r="D80">
            <v>0</v>
          </cell>
          <cell r="E80">
            <v>503.3522617301586</v>
          </cell>
          <cell r="F80">
            <v>898.24169181594675</v>
          </cell>
          <cell r="G80">
            <v>1132.9776170424343</v>
          </cell>
          <cell r="H80">
            <v>1478.2790265050412</v>
          </cell>
          <cell r="I80">
            <v>2110.7388763361923</v>
          </cell>
          <cell r="J80">
            <v>2207.5026137483196</v>
          </cell>
          <cell r="K80">
            <v>2207.5026137483196</v>
          </cell>
          <cell r="L80">
            <v>2207.5026137483196</v>
          </cell>
          <cell r="M80">
            <v>2207.5026137483196</v>
          </cell>
          <cell r="N80">
            <v>2207.5026137483196</v>
          </cell>
          <cell r="O80">
            <v>2207.5026137483196</v>
          </cell>
          <cell r="P80">
            <v>2207.5026137483196</v>
          </cell>
          <cell r="Q80">
            <v>0</v>
          </cell>
          <cell r="R80">
            <v>0</v>
          </cell>
          <cell r="S80">
            <v>111.51981855555557</v>
          </cell>
          <cell r="T80">
            <v>244.87563711111116</v>
          </cell>
          <cell r="U80">
            <v>384.92445566666669</v>
          </cell>
          <cell r="V80">
            <v>521.61660755555567</v>
          </cell>
          <cell r="W80">
            <v>640.40885944444449</v>
          </cell>
          <cell r="X80">
            <v>759.2011113333333</v>
          </cell>
          <cell r="Y80">
            <v>877.99336322222223</v>
          </cell>
          <cell r="Z80">
            <v>996.78561511111104</v>
          </cell>
          <cell r="AA80">
            <v>1115.577867</v>
          </cell>
          <cell r="AB80">
            <v>1239.8001188888893</v>
          </cell>
          <cell r="AC80">
            <v>1364.0223707777782</v>
          </cell>
          <cell r="AD80">
            <v>1466.383511555556</v>
          </cell>
        </row>
      </sheetData>
      <sheetData sheetId="6"/>
      <sheetData sheetId="7"/>
      <sheetData sheetId="8">
        <row r="40">
          <cell r="B40" t="str">
            <v>Profit &amp; Loss Year To Date</v>
          </cell>
        </row>
      </sheetData>
      <sheetData sheetId="9" refreshError="1"/>
      <sheetData sheetId="10" refreshError="1"/>
      <sheetData sheetId="11"/>
      <sheetData sheetId="12"/>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BS"/>
      <sheetName val="Report-PL"/>
      <sheetName val="Report-CF"/>
      <sheetName val="CF"/>
      <sheetName val="A 1-B"/>
      <sheetName val="A 1-C"/>
      <sheetName val="A 1-D"/>
      <sheetName val="A2"/>
      <sheetName val="C1"/>
      <sheetName val="C3"/>
      <sheetName val="C4"/>
      <sheetName val="C4.1"/>
      <sheetName val="C4.2"/>
      <sheetName val="C4.3"/>
      <sheetName val="C4.4"/>
      <sheetName val="C4.5"/>
      <sheetName val="C4.6"/>
      <sheetName val="C4.7"/>
      <sheetName val="C4.8"/>
      <sheetName val="C4.9"/>
      <sheetName val="C4.10"/>
      <sheetName val="C4.11"/>
      <sheetName val="C5"/>
      <sheetName val="C5.1"/>
      <sheetName val="C5.3"/>
      <sheetName val="C.6"/>
      <sheetName val="C6.1"/>
      <sheetName val="C8"/>
      <sheetName val="C8.1"/>
      <sheetName val="D1"/>
      <sheetName val="D3"/>
      <sheetName val="D6"/>
      <sheetName val="D6.1"/>
      <sheetName val="F1-A"/>
      <sheetName val="F4-A"/>
      <sheetName val="F1-B"/>
      <sheetName val="F4-B"/>
      <sheetName val="G1"/>
      <sheetName val="G4"/>
      <sheetName val="G5"/>
      <sheetName val="H1-A"/>
      <sheetName val="H4-A"/>
      <sheetName val="H1-B"/>
      <sheetName val="H4-B"/>
      <sheetName val="I1"/>
      <sheetName val="I1-A"/>
      <sheetName val="J1"/>
      <sheetName val="J3"/>
      <sheetName val="J5"/>
      <sheetName val="J8"/>
      <sheetName val="K1"/>
      <sheetName val="K4"/>
      <sheetName val="K8"/>
      <sheetName val="K8.1"/>
      <sheetName val="L1-A"/>
      <sheetName val="L4-A"/>
      <sheetName val="L1-B"/>
      <sheetName val="L4-B"/>
      <sheetName val="N1"/>
      <sheetName val="N3"/>
      <sheetName val="O1"/>
      <sheetName val="O3"/>
      <sheetName val="Q1"/>
      <sheetName val="Q3"/>
      <sheetName val="Q7"/>
      <sheetName val="Q7.1"/>
      <sheetName val="R1"/>
      <sheetName val="R3"/>
      <sheetName val="S1"/>
      <sheetName val="S3"/>
      <sheetName val="T1"/>
      <sheetName val="T3"/>
      <sheetName val="Analytical Final"/>
      <sheetName val="Short terms loan"/>
      <sheetName val="AJE 2006"/>
      <sheetName val="Inventories"/>
      <sheetName val="T1-1"/>
      <sheetName val="COGS"/>
      <sheetName val="BSconsol"/>
      <sheetName val="PLconsol"/>
      <sheetName val="US$"/>
      <sheetName val="US$ (ryn)-2005"/>
      <sheetName val="GT_Custom"/>
      <sheetName val="C_6"/>
      <sheetName val="A_1-B"/>
      <sheetName val="A_1-C"/>
      <sheetName val="A_1-D"/>
      <sheetName val="C4_1"/>
      <sheetName val="C4_2"/>
      <sheetName val="C4_3"/>
      <sheetName val="C4_4"/>
      <sheetName val="C4_5"/>
      <sheetName val="C4_6"/>
      <sheetName val="C4_7"/>
      <sheetName val="C4_8"/>
      <sheetName val="C4_9"/>
      <sheetName val="C4_10"/>
      <sheetName val="C4_11"/>
      <sheetName val="C5_1"/>
      <sheetName val="C5_3"/>
      <sheetName val="C_61"/>
      <sheetName val="C6_1"/>
      <sheetName val="C8_1"/>
      <sheetName val="D6_1"/>
      <sheetName val="K8_1"/>
      <sheetName val="Q7_1"/>
      <sheetName val="Analytical_Final"/>
      <sheetName val="Short_terms_loan"/>
      <sheetName val="AJE_2006"/>
      <sheetName val="US$_(ryn)-2005"/>
      <sheetName val="A_1-B1"/>
      <sheetName val="A_1-C1"/>
      <sheetName val="A_1-D1"/>
      <sheetName val="C4_12"/>
      <sheetName val="C4_21"/>
      <sheetName val="C4_31"/>
      <sheetName val="C4_41"/>
      <sheetName val="C4_51"/>
      <sheetName val="C4_61"/>
      <sheetName val="C4_71"/>
      <sheetName val="C4_81"/>
      <sheetName val="C4_91"/>
      <sheetName val="C4_101"/>
      <sheetName val="C4_111"/>
      <sheetName val="C5_11"/>
      <sheetName val="C5_31"/>
      <sheetName val="C_62"/>
      <sheetName val="C6_11"/>
      <sheetName val="C8_11"/>
      <sheetName val="D6_11"/>
      <sheetName val="K8_11"/>
      <sheetName val="Q7_11"/>
      <sheetName val="Analytical_Final1"/>
      <sheetName val="Short_terms_loan1"/>
      <sheetName val="AJE_20061"/>
      <sheetName val="US$_(ryn)-2005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Detail BS"/>
      <sheetName val="Worksheet"/>
      <sheetName val="Detail_BS1"/>
      <sheetName val="Detail_BS"/>
      <sheetName val="Laba rugi"/>
      <sheetName val="Neraca"/>
      <sheetName val="data"/>
      <sheetName val="COGS"/>
      <sheetName val="Ist"/>
      <sheetName val="Detail_BS2"/>
      <sheetName val="Laba_rugi"/>
      <sheetName val="Detail_BS3"/>
      <sheetName val="Laba_rugi1"/>
      <sheetName val="Ref"/>
      <sheetName val="BASIC ASSUMPTION"/>
      <sheetName val="Master"/>
      <sheetName val="CRITERIA3"/>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sheetData sheetId="2"/>
      <sheetData sheetId="3"/>
      <sheetData sheetId="4"/>
      <sheetData sheetId="5"/>
      <sheetData sheetId="6"/>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CIP_USD"/>
      <sheetName val="Balance Sheet_Holding"/>
      <sheetName val="IS_Holding"/>
      <sheetName val="Marshal"/>
      <sheetName val="Data Customer &amp; Mitra"/>
      <sheetName val="Sheet2"/>
      <sheetName val="Ref. Prog. Kerja"/>
      <sheetName val="Strategic Initiative"/>
      <sheetName val="Daftar COA"/>
      <sheetName val="CRITERIA3"/>
      <sheetName val="data"/>
      <sheetName val="Asumsi"/>
      <sheetName val="0282A"/>
      <sheetName val="contekan"/>
      <sheetName val="des"/>
      <sheetName val="Income Statement"/>
      <sheetName val="Shareholders' Equity"/>
      <sheetName val="USDt_FS(4)"/>
      <sheetName val="table"/>
      <sheetName val="COGS"/>
      <sheetName val="Ist"/>
      <sheetName val="K_6DEPOSIT1"/>
      <sheetName val="K_4CASHINBANK"/>
      <sheetName val="K_5CASHONHAND"/>
      <sheetName val="Balance_Sheet_Holding"/>
      <sheetName val="Data_Customer_&amp;_Mitra"/>
      <sheetName val="Ref__Prog__Kerja"/>
      <sheetName val="Strategic_Initiative"/>
      <sheetName val="Daftar_COA"/>
      <sheetName val="Income_Statement"/>
      <sheetName val="Shareholders'_Equity"/>
      <sheetName val="K_6DEPOSIT2"/>
      <sheetName val="K_4CASHINBANK1"/>
      <sheetName val="K_5CASHONHAND1"/>
      <sheetName val="Balance_Sheet_Holding1"/>
      <sheetName val="Data_Customer_&amp;_Mitra1"/>
      <sheetName val="Ref__Prog__Kerja1"/>
      <sheetName val="Strategic_Initiative1"/>
      <sheetName val="Daftar_COA1"/>
      <sheetName val="Income_Statement1"/>
      <sheetName val="Shareholders'_Equity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charges (income)"/>
      <sheetName val="MgmtTech fee"/>
      <sheetName val="Laverton"/>
      <sheetName val="C.3"/>
      <sheetName val="Rekonsiliasi"/>
      <sheetName val="Cash on hand and in banks"/>
      <sheetName val="Interest bearing receivable"/>
      <sheetName val="Accounts receivable"/>
      <sheetName val="Other receivable "/>
      <sheetName val="Other payable"/>
      <sheetName val="Inventories"/>
      <sheetName val="Prepaid exp, tax and advance"/>
      <sheetName val="Deferred tax "/>
      <sheetName val="Fixed Assets"/>
      <sheetName val="Other asset"/>
      <sheetName val="AP trade"/>
      <sheetName val="Accrued expense"/>
      <sheetName val="due to stockholder"/>
      <sheetName val="Taxes payable"/>
      <sheetName val="bank loan"/>
      <sheetName val="Pension Fund"/>
      <sheetName val="Due to related party"/>
      <sheetName val="Capital stock "/>
      <sheetName val="Sales"/>
      <sheetName val="cogs"/>
      <sheetName val="Opex"/>
      <sheetName val="Deferred provision for inc tax"/>
      <sheetName val="Other charges _income_"/>
      <sheetName val="Check on 8.10.2003"/>
      <sheetName val="NAME"/>
      <sheetName val="TB BS"/>
      <sheetName val="TB P&amp;L"/>
      <sheetName val="Reconciliation"/>
      <sheetName val="Menu"/>
      <sheetName val="Iss Jrn"/>
      <sheetName val="LR&amp;Neraca"/>
      <sheetName val="Marshal"/>
      <sheetName val="lampiran"/>
      <sheetName val="Permanent info"/>
      <sheetName val="ASSETS"/>
      <sheetName val="FKT_PJK"/>
      <sheetName val="H101(OK)"/>
      <sheetName val="U401(OK)"/>
      <sheetName val="F1771-II"/>
      <sheetName val="F1771-III"/>
      <sheetName val="Family"/>
      <sheetName val="OFFICE"/>
      <sheetName val="F1771-IV"/>
      <sheetName val="F1771-V"/>
      <sheetName val="CRITERIA1"/>
      <sheetName val="Scenarios&amp;Sensitivities"/>
      <sheetName val="ShareCapital "/>
      <sheetName val="Mutasi BCB "/>
      <sheetName val="BCB"/>
      <sheetName val="BCB 2004"/>
      <sheetName val="LMR"/>
      <sheetName val="Penj-LMR"/>
      <sheetName val="TBM"/>
      <sheetName val="Ex-Rate"/>
      <sheetName val="ratioBumiputera"/>
      <sheetName val="adjustment"/>
      <sheetName val="Cash on hand and in banks dec"/>
      <sheetName val="materiality"/>
      <sheetName val="MgmtTech fee-OCT"/>
      <sheetName val="Laverton-OCT"/>
      <sheetName val="Cash on hand and in banks-OCT"/>
      <sheetName val="Cash on hand and in banks-DEC"/>
      <sheetName val="Interest bearing receivable-OCT"/>
      <sheetName val="Interest bearing receivable-DEC"/>
      <sheetName val="Accounts receivable-OCT"/>
      <sheetName val="Other receivable -OCT"/>
      <sheetName val="Accounts receivable-DEC"/>
      <sheetName val="Other receivable-DEC"/>
      <sheetName val="Other payable-DEC"/>
      <sheetName val="Inventories DEC"/>
      <sheetName val="prod&amp;penj"/>
      <sheetName val="HPP CPO (2)"/>
      <sheetName val="HPP TBS (2)"/>
      <sheetName val="Prepaid exp, tax and advanc-DEC"/>
      <sheetName val="uang muka import"/>
      <sheetName val="Fixed Assets-Dec"/>
      <sheetName val="HGU"/>
      <sheetName val="Other asset-DEC"/>
      <sheetName val="HGU Dec"/>
      <sheetName val="SKP (2)"/>
      <sheetName val="Deferred facility fee"/>
      <sheetName val="IMPORT"/>
      <sheetName val="LOCAL"/>
      <sheetName val="Accrued expense DEC"/>
      <sheetName val="MgmtTech feeDEC"/>
      <sheetName val="Bonus"/>
      <sheetName val="due to stockholder-DEC"/>
      <sheetName val="LavertonDec"/>
      <sheetName val="Capital stock OCT-DEC"/>
      <sheetName val="Taxes payable-DEC"/>
      <sheetName val="bank loanDEC"/>
      <sheetName val="Mutasi BCB-DEC"/>
      <sheetName val="BCBDEC"/>
      <sheetName val="Forex 2004"/>
      <sheetName val="Forex 2004-DEC"/>
      <sheetName val="LEASING"/>
      <sheetName val="lease period"/>
      <sheetName val="Due to related party-DEC"/>
      <sheetName val="Sales-OCT"/>
      <sheetName val="Sales-DEC"/>
      <sheetName val="sales anal"/>
      <sheetName val="cogsDEC"/>
      <sheetName val="HPP CPO"/>
      <sheetName val="Penj-LMR (2)"/>
      <sheetName val="LMR (2)"/>
      <sheetName val="HPP TBS"/>
      <sheetName val="Opex-DEC"/>
      <sheetName val="Other charges (income)-DEC"/>
      <sheetName val="MR-LMI"/>
      <sheetName val="RetPlan"/>
      <sheetName val="Office_Rent"/>
      <sheetName val="SALARY"/>
      <sheetName val="GeneralInfo"/>
      <sheetName val="SFKLN"/>
      <sheetName val="DKI"/>
      <sheetName val="Neraca"/>
      <sheetName val="MgmtTech_fee"/>
      <sheetName val="C_3"/>
      <sheetName val="Cash_on_hand_and_in_banks"/>
      <sheetName val="Interest_bearing_receivable"/>
      <sheetName val="Accounts_receivable"/>
      <sheetName val="Other_receivable_"/>
      <sheetName val="Other_payable"/>
      <sheetName val="Prepaid_exp,_tax_and_advance"/>
      <sheetName val="Deferred_tax_"/>
      <sheetName val="Fixed_Assets"/>
      <sheetName val="Other_asset"/>
      <sheetName val="AP_trade"/>
      <sheetName val="Accrued_expense"/>
      <sheetName val="due_to_stockholder"/>
      <sheetName val="Taxes_payable"/>
      <sheetName val="bank_loan"/>
      <sheetName val="Pension_Fund"/>
      <sheetName val="Due_to_related_party"/>
      <sheetName val="Capital_stock_"/>
      <sheetName val="Deferred_provision_for_inc_tax"/>
      <sheetName val="Other_charges_(income)"/>
      <sheetName val="Other_charges__income_"/>
      <sheetName val="Check_on_8_10_2003"/>
      <sheetName val="BARANG"/>
      <sheetName val="4.1 Placement w.o.b"/>
      <sheetName val="Lead"/>
      <sheetName val="Source"/>
      <sheetName val="Type"/>
      <sheetName val="des"/>
      <sheetName val="DLOAD"/>
      <sheetName val="U.1.2 Other charges (income)"/>
      <sheetName val="data"/>
      <sheetName val="PL"/>
      <sheetName val="Attachement"/>
      <sheetName val="C1 NOV"/>
      <sheetName val="CRITERIA3"/>
      <sheetName val="ShareCapital_"/>
      <sheetName val="sapactivexlhiddensheet"/>
      <sheetName val="OFF"/>
      <sheetName val="TMR2"/>
      <sheetName val="BB"/>
      <sheetName val="RKP DT FILL,CUTT,PACK"/>
      <sheetName val="U301"/>
      <sheetName val="Deposit DO"/>
      <sheetName val="K.1.1.1 HGU"/>
      <sheetName val="GLdownload"/>
      <sheetName val="CCtr"/>
      <sheetName val="OperExp"/>
      <sheetName val="Links"/>
      <sheetName val="Informatique"/>
      <sheetName val="A$"/>
      <sheetName val="Input assumptions"/>
      <sheetName val="Cashflows"/>
      <sheetName val="jvr"/>
      <sheetName val="OT August  Drmx  08"/>
      <sheetName val="F1771-2"/>
      <sheetName val="SE-C"/>
      <sheetName val="data_val"/>
      <sheetName val="DATA SLIP"/>
      <sheetName val="LPP-1"/>
      <sheetName val="bth"/>
      <sheetName val="OT_August__Drmx__08"/>
      <sheetName val="DATA_SLIP"/>
      <sheetName val="MgmtTech_fee1"/>
      <sheetName val="C_31"/>
      <sheetName val="Cash_on_hand_and_in_banks1"/>
      <sheetName val="Interest_bearing_receivable1"/>
      <sheetName val="Accounts_receivable1"/>
      <sheetName val="Other_receivable_1"/>
      <sheetName val="Other_payable1"/>
      <sheetName val="Prepaid_exp,_tax_and_advance1"/>
      <sheetName val="Deferred_tax_1"/>
      <sheetName val="Fixed_Assets1"/>
      <sheetName val="Other_asset1"/>
      <sheetName val="AP_trade1"/>
      <sheetName val="Accrued_expense1"/>
      <sheetName val="due_to_stockholder1"/>
      <sheetName val="Taxes_payable1"/>
      <sheetName val="bank_loan1"/>
      <sheetName val="Pension_Fund1"/>
      <sheetName val="Due_to_related_party1"/>
      <sheetName val="Capital_stock_1"/>
      <sheetName val="Deferred_provision_for_inc_tax1"/>
      <sheetName val="Other_charges_(income)1"/>
      <sheetName val="OT_August__Drmx__081"/>
      <sheetName val="DATA_SLIP1"/>
      <sheetName val="JUAL"/>
      <sheetName val="tabel"/>
      <sheetName val="Data_Umum"/>
      <sheetName val="BS-PL Komersil and Fiskal"/>
      <sheetName val="Non-Statistical Sampling"/>
      <sheetName val="Detail BS"/>
      <sheetName val="Worksheet"/>
      <sheetName val="PEMAKAIAN PAKAN _ OBAT"/>
      <sheetName val="SC "/>
      <sheetName val="CODE"/>
      <sheetName val="RATE"/>
      <sheetName val="rekap p.3"/>
      <sheetName val="base de dados"/>
      <sheetName val="调帐事项登记表"/>
      <sheetName val="帐套设置"/>
      <sheetName val="F1771"/>
      <sheetName val="F1771-I"/>
      <sheetName val="F1771-5"/>
      <sheetName val="F1771-6"/>
      <sheetName val="F1771-3"/>
      <sheetName val="Sheet1"/>
      <sheetName val="Komisaris"/>
      <sheetName val="Attachment"/>
      <sheetName val="FB"/>
      <sheetName val="shareholders"/>
      <sheetName val="other expense"/>
      <sheetName val="Depreciation RBW (2)"/>
      <sheetName val="LOOKUP"/>
      <sheetName val="Exc. Rate"/>
      <sheetName val="WPL"/>
      <sheetName val="SCH-16-GAS"/>
      <sheetName val="Buku Besar"/>
      <sheetName val="A"/>
      <sheetName val="Recov"/>
      <sheetName val="DETAIL WP LMR-2004"/>
      <sheetName val="Instructions"/>
      <sheetName val="Journal Template"/>
      <sheetName val="BS final"/>
      <sheetName val="Worksheet-03"/>
      <sheetName val="PEMAKAIAN PAKAN &amp; OBAT"/>
      <sheetName val="DBCD"/>
      <sheetName val="DBGS1"/>
      <sheetName val="Org"/>
      <sheetName val="FZ01"/>
      <sheetName val="AKTIVA"/>
      <sheetName val="Perijinan"/>
      <sheetName val="Lap_ Kinerja Toko _2_"/>
      <sheetName val="Bbn perlengkapan tk"/>
      <sheetName val="Lap_ Kinerja Toko"/>
      <sheetName val="CPC"/>
      <sheetName val="PROM DKI"/>
      <sheetName val="TERIMA KUDUS"/>
      <sheetName val="Pencapaian Per Toko"/>
      <sheetName val="GROWHT PER TOKO"/>
      <sheetName val="PENCAPAIAN AC &amp; AM "/>
      <sheetName val="Irregular Income"/>
      <sheetName val="FE-1770.P1"/>
      <sheetName val="DBase"/>
      <sheetName val="BAD STOCK"/>
      <sheetName val="Other_charges_(income)3"/>
      <sheetName val="MgmtTech_fee3"/>
      <sheetName val="C_33"/>
      <sheetName val="Cash_on_hand_and_in_banks3"/>
      <sheetName val="Interest_bearing_receivable3"/>
      <sheetName val="Accounts_receivable3"/>
      <sheetName val="Other_receivable_3"/>
      <sheetName val="Other_payable3"/>
      <sheetName val="Prepaid_exp,_tax_and_advance3"/>
      <sheetName val="Deferred_tax_3"/>
      <sheetName val="Fixed_Assets3"/>
      <sheetName val="Other_asset3"/>
      <sheetName val="AP_trade3"/>
      <sheetName val="Accrued_expense3"/>
      <sheetName val="due_to_stockholder3"/>
      <sheetName val="Taxes_payable3"/>
      <sheetName val="bank_loan3"/>
      <sheetName val="Pension_Fund3"/>
      <sheetName val="Due_to_related_party3"/>
      <sheetName val="Capital_stock_3"/>
      <sheetName val="Deferred_provision_for_inc_tax3"/>
      <sheetName val="Other_charges__income_2"/>
      <sheetName val="Check_on_8_10_20032"/>
      <sheetName val="TB_BS1"/>
      <sheetName val="TB_P&amp;L1"/>
      <sheetName val="Iss_Jrn1"/>
      <sheetName val="Permanent_info1"/>
      <sheetName val="4_1_Placement_w_o_b1"/>
      <sheetName val="ShareCapital_2"/>
      <sheetName val="Mutasi_BCB_1"/>
      <sheetName val="BCB_20041"/>
      <sheetName val="Cash_on_hand_and_in_banks_dec1"/>
      <sheetName val="MgmtTech_fee-OCT1"/>
      <sheetName val="Cash_on_hand_and_in_banks-OCT1"/>
      <sheetName val="Cash_on_hand_and_in_banks-DEC1"/>
      <sheetName val="Interest_bearing_receivable-OC1"/>
      <sheetName val="Interest_bearing_receivable-DE1"/>
      <sheetName val="Accounts_receivable-OCT1"/>
      <sheetName val="Other_receivable_-OCT1"/>
      <sheetName val="Accounts_receivable-DEC1"/>
      <sheetName val="Other_receivable-DEC1"/>
      <sheetName val="Other_payable-DEC1"/>
      <sheetName val="Inventories_DEC1"/>
      <sheetName val="HPP_CPO_(2)1"/>
      <sheetName val="HPP_TBS_(2)1"/>
      <sheetName val="Prepaid_exp,_tax_and_advanc-DE1"/>
      <sheetName val="uang_muka_import1"/>
      <sheetName val="Fixed_Assets-Dec1"/>
      <sheetName val="Other_asset-DEC1"/>
      <sheetName val="HGU_Dec1"/>
      <sheetName val="SKP_(2)1"/>
      <sheetName val="Deferred_facility_fee1"/>
      <sheetName val="Accrued_expense_DEC1"/>
      <sheetName val="MgmtTech_feeDEC1"/>
      <sheetName val="due_to_stockholder-DEC1"/>
      <sheetName val="Capital_stock_OCT-DEC1"/>
      <sheetName val="Taxes_payable-DEC1"/>
      <sheetName val="bank_loanDEC1"/>
      <sheetName val="Mutasi_BCB-DEC1"/>
      <sheetName val="Forex_20041"/>
      <sheetName val="Forex_2004-DEC1"/>
      <sheetName val="lease_period1"/>
      <sheetName val="Due_to_related_party-DEC1"/>
      <sheetName val="sales_anal1"/>
      <sheetName val="HPP_CPO1"/>
      <sheetName val="Penj-LMR_(2)1"/>
      <sheetName val="LMR_(2)1"/>
      <sheetName val="HPP_TBS1"/>
      <sheetName val="Other_charges_(income)-DEC1"/>
      <sheetName val="U_1_2_Other_charges_(income)1"/>
      <sheetName val="C1_NOV1"/>
      <sheetName val="RKP_DT_FILL,CUTT,PACK1"/>
      <sheetName val="Deposit_DO1"/>
      <sheetName val="K_1_1_1_HGU1"/>
      <sheetName val="Input_assumptions1"/>
      <sheetName val="OT_August__Drmx__083"/>
      <sheetName val="DATA_SLIP3"/>
      <sheetName val="Other_charges_(income)2"/>
      <sheetName val="MgmtTech_fee2"/>
      <sheetName val="C_32"/>
      <sheetName val="Cash_on_hand_and_in_banks2"/>
      <sheetName val="Interest_bearing_receivable2"/>
      <sheetName val="Accounts_receivable2"/>
      <sheetName val="Other_receivable_2"/>
      <sheetName val="Other_payable2"/>
      <sheetName val="Prepaid_exp,_tax_and_advance2"/>
      <sheetName val="Deferred_tax_2"/>
      <sheetName val="Fixed_Assets2"/>
      <sheetName val="Other_asset2"/>
      <sheetName val="AP_trade2"/>
      <sheetName val="Accrued_expense2"/>
      <sheetName val="due_to_stockholder2"/>
      <sheetName val="Taxes_payable2"/>
      <sheetName val="bank_loan2"/>
      <sheetName val="Pension_Fund2"/>
      <sheetName val="Due_to_related_party2"/>
      <sheetName val="Capital_stock_2"/>
      <sheetName val="Deferred_provision_for_inc_tax2"/>
      <sheetName val="Other_charges__income_1"/>
      <sheetName val="Check_on_8_10_20031"/>
      <sheetName val="TB_BS"/>
      <sheetName val="TB_P&amp;L"/>
      <sheetName val="Iss_Jrn"/>
      <sheetName val="Permanent_info"/>
      <sheetName val="4_1_Placement_w_o_b"/>
      <sheetName val="ShareCapital_1"/>
      <sheetName val="Mutasi_BCB_"/>
      <sheetName val="BCB_2004"/>
      <sheetName val="Cash_on_hand_and_in_banks_dec"/>
      <sheetName val="MgmtTech_fee-OCT"/>
      <sheetName val="Cash_on_hand_and_in_banks-OCT"/>
      <sheetName val="Cash_on_hand_and_in_banks-DEC"/>
      <sheetName val="Interest_bearing_receivable-OCT"/>
      <sheetName val="Interest_bearing_receivable-DEC"/>
      <sheetName val="Accounts_receivable-OCT"/>
      <sheetName val="Other_receivable_-OCT"/>
      <sheetName val="Accounts_receivable-DEC"/>
      <sheetName val="Other_receivable-DEC"/>
      <sheetName val="Other_payable-DEC"/>
      <sheetName val="Inventories_DEC"/>
      <sheetName val="HPP_CPO_(2)"/>
      <sheetName val="HPP_TBS_(2)"/>
      <sheetName val="Prepaid_exp,_tax_and_advanc-DEC"/>
      <sheetName val="uang_muka_import"/>
      <sheetName val="Fixed_Assets-Dec"/>
      <sheetName val="Other_asset-DEC"/>
      <sheetName val="HGU_Dec"/>
      <sheetName val="SKP_(2)"/>
      <sheetName val="Deferred_facility_fee"/>
      <sheetName val="Accrued_expense_DEC"/>
      <sheetName val="MgmtTech_feeDEC"/>
      <sheetName val="due_to_stockholder-DEC"/>
      <sheetName val="Capital_stock_OCT-DEC"/>
      <sheetName val="Taxes_payable-DEC"/>
      <sheetName val="bank_loanDEC"/>
      <sheetName val="Mutasi_BCB-DEC"/>
      <sheetName val="Forex_2004"/>
      <sheetName val="Forex_2004-DEC"/>
      <sheetName val="lease_period"/>
      <sheetName val="Due_to_related_party-DEC"/>
      <sheetName val="sales_anal"/>
      <sheetName val="HPP_CPO"/>
      <sheetName val="Penj-LMR_(2)"/>
      <sheetName val="LMR_(2)"/>
      <sheetName val="HPP_TBS"/>
      <sheetName val="Other_charges_(income)-DEC"/>
      <sheetName val="U_1_2_Other_charges_(income)"/>
      <sheetName val="C1_NOV"/>
      <sheetName val="RKP_DT_FILL,CUTT,PACK"/>
      <sheetName val="Deposit_DO"/>
      <sheetName val="K_1_1_1_HGU"/>
      <sheetName val="Input_assumptions"/>
      <sheetName val="OT_August__Drmx__082"/>
      <sheetName val="DATA_SLIP2"/>
      <sheetName val="Original"/>
      <sheetName val="DBCD_ARI"/>
      <sheetName val="DBCD_C4"/>
      <sheetName val="DBGS_ARI"/>
      <sheetName val="DBGS_C4"/>
      <sheetName val="INVESTISSEMENTS"/>
      <sheetName val="Contract"/>
      <sheetName val="Dates"/>
      <sheetName val="SUPCODE"/>
      <sheetName val="Period"/>
      <sheetName val="SALESJAN'03"/>
      <sheetName val="SALESMRT'03"/>
      <sheetName val="Product List"/>
      <sheetName val="1"/>
      <sheetName val="11b"/>
      <sheetName val="BS-PL_Komersil_and_Fiskal"/>
      <sheetName val="Non-Statistical_Sampling"/>
      <sheetName val="Detail_BS"/>
      <sheetName val="PEMAKAIAN_PAKAN___OBAT"/>
      <sheetName val="SC_"/>
      <sheetName val="rekap_p_3"/>
      <sheetName val="BS-PL_Komersil_and_Fiskal1"/>
      <sheetName val="Non-Statistical_Sampling1"/>
      <sheetName val="Detail_BS1"/>
      <sheetName val="PEMAKAIAN_PAKAN___OBAT1"/>
      <sheetName val="SC_1"/>
      <sheetName val="rekap_p_31"/>
      <sheetName val="OTHER INCOME &amp; BY PERDIVISI"/>
      <sheetName val="SetUp Data"/>
      <sheetName val="Input Areas"/>
      <sheetName val="UK GAAP Adjustments"/>
      <sheetName val="UK GAAP Purchase Price"/>
      <sheetName val="Workings"/>
      <sheetName val="RUPS"/>
      <sheetName val="Parameter"/>
      <sheetName val="WBS2(01)"/>
      <sheetName val="WPL(01)"/>
      <sheetName val="Irregular_Income"/>
      <sheetName val="FE-1770_P1"/>
      <sheetName val="DETAIL_WP_LMR-2004"/>
      <sheetName val="Other_charges__income_3"/>
      <sheetName val="Check_on_8_10_20033"/>
      <sheetName val="K_1_1_1_HGU2"/>
      <sheetName val="Irregular_Income2"/>
      <sheetName val="FE-1770_P12"/>
      <sheetName val="Permanent_info2"/>
      <sheetName val="Mutasi_BCB_2"/>
      <sheetName val="BCB_20042"/>
      <sheetName val="Cash_on_hand_and_in_banks_dec2"/>
      <sheetName val="MgmtTech_fee-OCT2"/>
      <sheetName val="Cash_on_hand_and_in_banks-OCT2"/>
      <sheetName val="Cash_on_hand_and_in_banks-DEC2"/>
      <sheetName val="Interest_bearing_receivable-OC2"/>
      <sheetName val="Interest_bearing_receivable-DE2"/>
      <sheetName val="Accounts_receivable-OCT2"/>
      <sheetName val="Other_receivable_-OCT2"/>
      <sheetName val="Accounts_receivable-DEC2"/>
      <sheetName val="Other_receivable-DEC2"/>
      <sheetName val="Other_payable-DEC2"/>
      <sheetName val="Inventories_DEC2"/>
      <sheetName val="HPP_CPO_(2)2"/>
      <sheetName val="HPP_TBS_(2)2"/>
      <sheetName val="Prepaid_exp,_tax_and_advanc-DE2"/>
      <sheetName val="uang_muka_import2"/>
      <sheetName val="Fixed_Assets-Dec2"/>
      <sheetName val="Other_asset-DEC2"/>
      <sheetName val="HGU_Dec2"/>
      <sheetName val="SKP_(2)2"/>
      <sheetName val="Deferred_facility_fee2"/>
      <sheetName val="Accrued_expense_DEC2"/>
      <sheetName val="MgmtTech_feeDEC2"/>
      <sheetName val="due_to_stockholder-DEC2"/>
      <sheetName val="Capital_stock_OCT-DEC2"/>
      <sheetName val="Taxes_payable-DEC2"/>
      <sheetName val="bank_loanDEC2"/>
      <sheetName val="Mutasi_BCB-DEC2"/>
      <sheetName val="Forex_20042"/>
      <sheetName val="Forex_2004-DEC2"/>
      <sheetName val="lease_period2"/>
      <sheetName val="Due_to_related_party-DEC2"/>
      <sheetName val="sales_anal2"/>
      <sheetName val="HPP_CPO2"/>
      <sheetName val="Penj-LMR_(2)2"/>
      <sheetName val="LMR_(2)2"/>
      <sheetName val="HPP_TBS2"/>
      <sheetName val="Other_charges_(income)-DEC2"/>
      <sheetName val="DETAIL_WP_LMR-20042"/>
      <sheetName val="Irregular_Income1"/>
      <sheetName val="FE-1770_P11"/>
      <sheetName val="DETAIL_WP_LMR-20041"/>
      <sheetName val="MgmtTech_fee4"/>
      <sheetName val="C_34"/>
      <sheetName val="Cash_on_hand_and_in_banks4"/>
      <sheetName val="Interest_bearing_receivable4"/>
      <sheetName val="Accounts_receivable4"/>
      <sheetName val="Other_receivable_4"/>
      <sheetName val="Other_payable4"/>
      <sheetName val="Prepaid_exp,_tax_and_advance4"/>
      <sheetName val="Deferred_tax_4"/>
      <sheetName val="Fixed_Assets4"/>
      <sheetName val="Other_asset4"/>
      <sheetName val="AP_trade4"/>
      <sheetName val="Accrued_expense4"/>
      <sheetName val="due_to_stockholder4"/>
      <sheetName val="Taxes_payable4"/>
      <sheetName val="bank_loan4"/>
      <sheetName val="Pension_Fund4"/>
      <sheetName val="Due_to_related_party4"/>
      <sheetName val="Capital_stock_4"/>
      <sheetName val="Deferred_provision_for_inc_tax4"/>
      <sheetName val="Other_charges_(income)4"/>
      <sheetName val="Other_charges__income_4"/>
      <sheetName val="Check_on_8_10_20034"/>
      <sheetName val="K_1_1_1_HGU3"/>
      <sheetName val="ShareCapital_3"/>
      <sheetName val="Irregular_Income3"/>
      <sheetName val="FE-1770_P13"/>
      <sheetName val="Permanent_info3"/>
      <sheetName val="Mutasi_BCB_3"/>
      <sheetName val="BCB_20043"/>
      <sheetName val="Cash_on_hand_and_in_banks_dec3"/>
      <sheetName val="MgmtTech_fee-OCT3"/>
      <sheetName val="Cash_on_hand_and_in_banks-OCT3"/>
      <sheetName val="Cash_on_hand_and_in_banks-DEC3"/>
      <sheetName val="Interest_bearing_receivable-OC3"/>
      <sheetName val="Interest_bearing_receivable-DE3"/>
      <sheetName val="Accounts_receivable-OCT3"/>
      <sheetName val="Other_receivable_-OCT3"/>
      <sheetName val="Accounts_receivable-DEC3"/>
      <sheetName val="Other_receivable-DEC3"/>
      <sheetName val="Other_payable-DEC3"/>
      <sheetName val="Inventories_DEC3"/>
      <sheetName val="HPP_CPO_(2)3"/>
      <sheetName val="HPP_TBS_(2)3"/>
      <sheetName val="Prepaid_exp,_tax_and_advanc-DE3"/>
      <sheetName val="uang_muka_import3"/>
      <sheetName val="Fixed_Assets-Dec3"/>
      <sheetName val="Other_asset-DEC3"/>
      <sheetName val="HGU_Dec3"/>
      <sheetName val="SKP_(2)3"/>
      <sheetName val="Deferred_facility_fee3"/>
      <sheetName val="Accrued_expense_DEC3"/>
      <sheetName val="MgmtTech_feeDEC3"/>
      <sheetName val="due_to_stockholder-DEC3"/>
      <sheetName val="Capital_stock_OCT-DEC3"/>
      <sheetName val="Taxes_payable-DEC3"/>
      <sheetName val="bank_loanDEC3"/>
      <sheetName val="Mutasi_BCB-DEC3"/>
      <sheetName val="Forex_20043"/>
      <sheetName val="Forex_2004-DEC3"/>
      <sheetName val="lease_period3"/>
      <sheetName val="Due_to_related_party-DEC3"/>
      <sheetName val="sales_anal3"/>
      <sheetName val="HPP_CPO3"/>
      <sheetName val="Penj-LMR_(2)3"/>
      <sheetName val="LMR_(2)3"/>
      <sheetName val="HPP_TBS3"/>
      <sheetName val="Other_charges_(income)-DEC3"/>
      <sheetName val="DETAIL_WP_LMR-20043"/>
      <sheetName val="MgmtTech_fee5"/>
      <sheetName val="C_35"/>
      <sheetName val="Cash_on_hand_and_in_banks5"/>
      <sheetName val="Interest_bearing_receivable5"/>
      <sheetName val="Accounts_receivable5"/>
      <sheetName val="Other_receivable_5"/>
      <sheetName val="Other_payable5"/>
      <sheetName val="Prepaid_exp,_tax_and_advance5"/>
      <sheetName val="Deferred_tax_5"/>
      <sheetName val="Fixed_Assets5"/>
      <sheetName val="Other_asset5"/>
      <sheetName val="AP_trade5"/>
      <sheetName val="Accrued_expense5"/>
      <sheetName val="due_to_stockholder5"/>
      <sheetName val="Taxes_payable5"/>
      <sheetName val="bank_loan5"/>
      <sheetName val="Pension_Fund5"/>
      <sheetName val="Due_to_related_party5"/>
      <sheetName val="Capital_stock_5"/>
      <sheetName val="Deferred_provision_for_inc_tax5"/>
      <sheetName val="Other_charges_(income)5"/>
      <sheetName val="Other_charges__income_5"/>
      <sheetName val="Check_on_8_10_20035"/>
      <sheetName val="K_1_1_1_HGU4"/>
      <sheetName val="ShareCapital_4"/>
      <sheetName val="OT_August__Drmx__084"/>
      <sheetName val="DATA_SLIP4"/>
      <sheetName val="Irregular_Income4"/>
      <sheetName val="FE-1770_P14"/>
      <sheetName val="Permanent_info4"/>
      <sheetName val="Mutasi_BCB_4"/>
      <sheetName val="BCB_20044"/>
      <sheetName val="Cash_on_hand_and_in_banks_dec4"/>
      <sheetName val="MgmtTech_fee-OCT4"/>
      <sheetName val="Cash_on_hand_and_in_banks-OCT4"/>
      <sheetName val="Cash_on_hand_and_in_banks-DEC4"/>
      <sheetName val="Interest_bearing_receivable-OC4"/>
      <sheetName val="Interest_bearing_receivable-DE4"/>
      <sheetName val="Accounts_receivable-OCT4"/>
      <sheetName val="Other_receivable_-OCT4"/>
      <sheetName val="Accounts_receivable-DEC4"/>
      <sheetName val="Other_receivable-DEC4"/>
      <sheetName val="Other_payable-DEC4"/>
      <sheetName val="Inventories_DEC4"/>
      <sheetName val="HPP_CPO_(2)4"/>
      <sheetName val="HPP_TBS_(2)4"/>
      <sheetName val="Prepaid_exp,_tax_and_advanc-DE4"/>
      <sheetName val="uang_muka_import4"/>
      <sheetName val="Fixed_Assets-Dec4"/>
      <sheetName val="Other_asset-DEC4"/>
      <sheetName val="HGU_Dec4"/>
      <sheetName val="SKP_(2)4"/>
      <sheetName val="Deferred_facility_fee4"/>
      <sheetName val="Accrued_expense_DEC4"/>
      <sheetName val="MgmtTech_feeDEC4"/>
      <sheetName val="due_to_stockholder-DEC4"/>
      <sheetName val="Capital_stock_OCT-DEC4"/>
      <sheetName val="Taxes_payable-DEC4"/>
      <sheetName val="bank_loanDEC4"/>
      <sheetName val="Mutasi_BCB-DEC4"/>
      <sheetName val="Forex_20044"/>
      <sheetName val="Forex_2004-DEC4"/>
      <sheetName val="lease_period4"/>
      <sheetName val="Due_to_related_party-DEC4"/>
      <sheetName val="sales_anal4"/>
      <sheetName val="HPP_CPO4"/>
      <sheetName val="Penj-LMR_(2)4"/>
      <sheetName val="LMR_(2)4"/>
      <sheetName val="HPP_TBS4"/>
      <sheetName val="Other_charges_(income)-DEC4"/>
      <sheetName val="DETAIL_WP_LMR-20044"/>
      <sheetName val="MgmtTech_fee6"/>
      <sheetName val="C_36"/>
      <sheetName val="Cash_on_hand_and_in_banks6"/>
      <sheetName val="Interest_bearing_receivable6"/>
      <sheetName val="Accounts_receivable6"/>
      <sheetName val="Other_receivable_6"/>
      <sheetName val="Other_payable6"/>
      <sheetName val="Prepaid_exp,_tax_and_advance6"/>
      <sheetName val="Deferred_tax_6"/>
      <sheetName val="Fixed_Assets6"/>
      <sheetName val="Other_asset6"/>
      <sheetName val="AP_trade6"/>
      <sheetName val="Accrued_expense6"/>
      <sheetName val="due_to_stockholder6"/>
      <sheetName val="Taxes_payable6"/>
      <sheetName val="bank_loan6"/>
      <sheetName val="Pension_Fund6"/>
      <sheetName val="Due_to_related_party6"/>
      <sheetName val="Capital_stock_6"/>
      <sheetName val="Deferred_provision_for_inc_tax6"/>
      <sheetName val="Other_charges_(income)6"/>
      <sheetName val="Other_charges__income_6"/>
      <sheetName val="Check_on_8_10_20036"/>
      <sheetName val="K_1_1_1_HGU5"/>
      <sheetName val="ShareCapital_5"/>
      <sheetName val="OT_August__Drmx__085"/>
      <sheetName val="DATA_SLIP5"/>
      <sheetName val="Irregular_Income5"/>
      <sheetName val="FE-1770_P15"/>
      <sheetName val="Permanent_info5"/>
      <sheetName val="Mutasi_BCB_5"/>
      <sheetName val="BCB_20045"/>
      <sheetName val="Cash_on_hand_and_in_banks_dec5"/>
      <sheetName val="MgmtTech_fee-OCT5"/>
      <sheetName val="Cash_on_hand_and_in_banks-OCT5"/>
      <sheetName val="Cash_on_hand_and_in_banks-DEC5"/>
      <sheetName val="Interest_bearing_receivable-OC5"/>
      <sheetName val="Interest_bearing_receivable-DE5"/>
      <sheetName val="Accounts_receivable-OCT5"/>
      <sheetName val="Other_receivable_-OCT5"/>
      <sheetName val="Accounts_receivable-DEC5"/>
      <sheetName val="Other_receivable-DEC5"/>
      <sheetName val="Other_payable-DEC5"/>
      <sheetName val="Inventories_DEC5"/>
      <sheetName val="HPP_CPO_(2)5"/>
      <sheetName val="HPP_TBS_(2)5"/>
      <sheetName val="Prepaid_exp,_tax_and_advanc-DE5"/>
      <sheetName val="uang_muka_import5"/>
      <sheetName val="Fixed_Assets-Dec5"/>
      <sheetName val="Other_asset-DEC5"/>
      <sheetName val="HGU_Dec5"/>
      <sheetName val="SKP_(2)5"/>
      <sheetName val="Deferred_facility_fee5"/>
      <sheetName val="Accrued_expense_DEC5"/>
      <sheetName val="MgmtTech_feeDEC5"/>
      <sheetName val="due_to_stockholder-DEC5"/>
      <sheetName val="Capital_stock_OCT-DEC5"/>
      <sheetName val="Taxes_payable-DEC5"/>
      <sheetName val="bank_loanDEC5"/>
      <sheetName val="Mutasi_BCB-DEC5"/>
      <sheetName val="Forex_20045"/>
      <sheetName val="Forex_2004-DEC5"/>
      <sheetName val="lease_period5"/>
      <sheetName val="Due_to_related_party-DEC5"/>
      <sheetName val="sales_anal5"/>
      <sheetName val="HPP_CPO5"/>
      <sheetName val="Penj-LMR_(2)5"/>
      <sheetName val="LMR_(2)5"/>
      <sheetName val="HPP_TBS5"/>
      <sheetName val="Other_charges_(income)-DEC5"/>
      <sheetName val="DETAIL_WP_LMR-20045"/>
      <sheetName val="Control"/>
      <sheetName val="19년 (2019)"/>
      <sheetName val="ST"/>
      <sheetName val="Ex_Rate"/>
      <sheetName val="Sch_23A"/>
      <sheetName val="USDt_FS(4)"/>
      <sheetName val="table"/>
      <sheetName val="data (2)"/>
      <sheetName val="Std-Industri"/>
      <sheetName val="BS-RTI"/>
    </sheetNames>
    <sheetDataSet>
      <sheetData sheetId="0"/>
      <sheetData sheetId="1"/>
      <sheetData sheetId="2"/>
      <sheetData sheetId="3"/>
      <sheetData sheetId="4">
        <row r="36">
          <cell r="E36">
            <v>0</v>
          </cell>
        </row>
      </sheetData>
      <sheetData sheetId="5">
        <row r="36">
          <cell r="E36">
            <v>0</v>
          </cell>
        </row>
      </sheetData>
      <sheetData sheetId="6">
        <row r="36">
          <cell r="E36">
            <v>0</v>
          </cell>
        </row>
      </sheetData>
      <sheetData sheetId="7">
        <row r="36">
          <cell r="E36">
            <v>0</v>
          </cell>
        </row>
      </sheetData>
      <sheetData sheetId="8">
        <row r="36">
          <cell r="E36">
            <v>0</v>
          </cell>
        </row>
      </sheetData>
      <sheetData sheetId="9">
        <row r="36">
          <cell r="E36">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sheetData sheetId="480"/>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
      <sheetName val="BALI"/>
      <sheetName val="JBR"/>
      <sheetName val="KDR"/>
      <sheetName val="MDN"/>
      <sheetName val="MDR"/>
      <sheetName val="MLG"/>
      <sheetName val="PRB"/>
      <sheetName val="NGELOM"/>
      <sheetName val="LK"/>
      <sheetName val="GLOBAL"/>
      <sheetName val="S_AWAL-hpp"/>
      <sheetName val="JUAL PER UNIT"/>
      <sheetName val="S_AKHIR"/>
    </sheetNames>
    <sheetDataSet>
      <sheetData sheetId="0"/>
      <sheetData sheetId="1"/>
      <sheetData sheetId="2"/>
      <sheetData sheetId="3"/>
      <sheetData sheetId="4"/>
      <sheetData sheetId="5"/>
      <sheetData sheetId="6"/>
      <sheetData sheetId="7"/>
      <sheetData sheetId="8"/>
      <sheetData sheetId="9"/>
      <sheetData sheetId="10">
        <row r="204">
          <cell r="O204" t="str">
            <v>kd_brg</v>
          </cell>
          <cell r="P204" t="str">
            <v>IS_BOX</v>
          </cell>
          <cell r="Q204" t="str">
            <v>GROUP</v>
          </cell>
          <cell r="R204" t="str">
            <v>PRICE</v>
          </cell>
          <cell r="S204" t="str">
            <v>DOS</v>
          </cell>
          <cell r="T204" t="str">
            <v>PCS/DOS</v>
          </cell>
          <cell r="U204" t="str">
            <v>CRT</v>
          </cell>
          <cell r="V204" t="str">
            <v>PCS</v>
          </cell>
          <cell r="W204" t="str">
            <v>TOTAL</v>
          </cell>
          <cell r="AG204" t="str">
            <v>kd_brg</v>
          </cell>
          <cell r="AH204" t="str">
            <v>DOS</v>
          </cell>
          <cell r="AI204" t="str">
            <v>PCS/DOS</v>
          </cell>
          <cell r="AJ204" t="str">
            <v>CRT</v>
          </cell>
          <cell r="AK204" t="str">
            <v>PCS</v>
          </cell>
          <cell r="AL204" t="str">
            <v>VAL</v>
          </cell>
        </row>
        <row r="205">
          <cell r="O205" t="str">
            <v>KCGGOA</v>
          </cell>
          <cell r="P205">
            <v>10</v>
          </cell>
          <cell r="Q205" t="str">
            <v>[1] Kc Garing</v>
          </cell>
          <cell r="R205">
            <v>150566.5</v>
          </cell>
          <cell r="S205">
            <v>25.799999999999997</v>
          </cell>
          <cell r="T205">
            <v>258</v>
          </cell>
          <cell r="U205">
            <v>25</v>
          </cell>
          <cell r="V205">
            <v>8</v>
          </cell>
          <cell r="W205">
            <v>3884615.7</v>
          </cell>
          <cell r="AG205" t="str">
            <v>KCGGOA</v>
          </cell>
          <cell r="AH205">
            <v>124.20000000000002</v>
          </cell>
          <cell r="AI205">
            <v>1242.0000000000002</v>
          </cell>
          <cell r="AJ205">
            <v>124</v>
          </cell>
          <cell r="AK205">
            <v>2.0000000000002274</v>
          </cell>
          <cell r="AL205">
            <v>18700359.300000004</v>
          </cell>
        </row>
        <row r="206">
          <cell r="O206" t="str">
            <v>KCGGOB</v>
          </cell>
          <cell r="P206">
            <v>20</v>
          </cell>
          <cell r="Q206" t="str">
            <v>[1] Kc Garing</v>
          </cell>
          <cell r="R206">
            <v>151258.54999999999</v>
          </cell>
          <cell r="S206">
            <v>25.95</v>
          </cell>
          <cell r="T206">
            <v>519</v>
          </cell>
          <cell r="U206">
            <v>25</v>
          </cell>
          <cell r="V206">
            <v>19</v>
          </cell>
          <cell r="W206">
            <v>3925159.3724999996</v>
          </cell>
          <cell r="AG206" t="str">
            <v>KCGGOB</v>
          </cell>
          <cell r="AH206">
            <v>153.80000000000001</v>
          </cell>
          <cell r="AI206">
            <v>3076</v>
          </cell>
          <cell r="AJ206">
            <v>153</v>
          </cell>
          <cell r="AK206">
            <v>16</v>
          </cell>
          <cell r="AL206">
            <v>23263564.989999998</v>
          </cell>
        </row>
        <row r="207">
          <cell r="O207" t="str">
            <v>KCGGOC</v>
          </cell>
          <cell r="P207">
            <v>40</v>
          </cell>
          <cell r="Q207" t="str">
            <v>[1] Kc Garing</v>
          </cell>
          <cell r="R207">
            <v>151474.26</v>
          </cell>
          <cell r="S207">
            <v>22.924999999999997</v>
          </cell>
          <cell r="T207">
            <v>916.99999999999989</v>
          </cell>
          <cell r="U207">
            <v>22</v>
          </cell>
          <cell r="V207">
            <v>36.999999999999886</v>
          </cell>
          <cell r="W207">
            <v>3472547.4104999998</v>
          </cell>
          <cell r="AG207" t="str">
            <v>KCGGOC</v>
          </cell>
          <cell r="AH207">
            <v>529.97500000000002</v>
          </cell>
          <cell r="AI207">
            <v>21199</v>
          </cell>
          <cell r="AJ207">
            <v>529</v>
          </cell>
          <cell r="AK207">
            <v>39</v>
          </cell>
          <cell r="AL207">
            <v>80277570.943500012</v>
          </cell>
        </row>
        <row r="208">
          <cell r="O208" t="str">
            <v>KCGGOD</v>
          </cell>
          <cell r="P208">
            <v>100</v>
          </cell>
          <cell r="Q208" t="str">
            <v>[1] Kc Garing</v>
          </cell>
          <cell r="R208">
            <v>151315.39000000001</v>
          </cell>
          <cell r="S208">
            <v>30.67</v>
          </cell>
          <cell r="T208">
            <v>3067</v>
          </cell>
          <cell r="U208">
            <v>30</v>
          </cell>
          <cell r="V208">
            <v>67</v>
          </cell>
          <cell r="W208">
            <v>4640843.0113000004</v>
          </cell>
          <cell r="AG208" t="str">
            <v>KCGGOD</v>
          </cell>
          <cell r="AH208">
            <v>335.89</v>
          </cell>
          <cell r="AI208">
            <v>33589</v>
          </cell>
          <cell r="AJ208">
            <v>335</v>
          </cell>
          <cell r="AK208">
            <v>89</v>
          </cell>
          <cell r="AL208">
            <v>50825326.347100005</v>
          </cell>
        </row>
        <row r="209">
          <cell r="O209" t="str">
            <v>KCGGOE</v>
          </cell>
          <cell r="P209">
            <v>100</v>
          </cell>
          <cell r="Q209" t="str">
            <v>[1] Kc Garing</v>
          </cell>
          <cell r="R209">
            <v>34000</v>
          </cell>
          <cell r="S209">
            <v>23.82</v>
          </cell>
          <cell r="T209">
            <v>2382</v>
          </cell>
          <cell r="U209">
            <v>23</v>
          </cell>
          <cell r="V209">
            <v>82</v>
          </cell>
          <cell r="W209">
            <v>809880</v>
          </cell>
          <cell r="AG209" t="str">
            <v>KCGGOE</v>
          </cell>
          <cell r="AH209">
            <v>712.37</v>
          </cell>
          <cell r="AI209">
            <v>71237</v>
          </cell>
          <cell r="AJ209">
            <v>712</v>
          </cell>
          <cell r="AK209">
            <v>37</v>
          </cell>
          <cell r="AL209">
            <v>24220580</v>
          </cell>
        </row>
        <row r="210">
          <cell r="O210" t="str">
            <v>GP4 ikat</v>
          </cell>
          <cell r="P210">
            <v>250</v>
          </cell>
          <cell r="Q210" t="str">
            <v>[1] Kc Garing</v>
          </cell>
          <cell r="R210">
            <v>18499.95</v>
          </cell>
          <cell r="S210">
            <v>108.268</v>
          </cell>
          <cell r="T210">
            <v>27067</v>
          </cell>
          <cell r="U210">
            <v>108</v>
          </cell>
          <cell r="V210">
            <v>67</v>
          </cell>
          <cell r="W210">
            <v>2002952.5866</v>
          </cell>
          <cell r="AG210" t="str">
            <v>GP4 ikat</v>
          </cell>
          <cell r="AH210">
            <v>927.55600000000004</v>
          </cell>
          <cell r="AI210">
            <v>231889</v>
          </cell>
          <cell r="AJ210">
            <v>927</v>
          </cell>
          <cell r="AK210">
            <v>139</v>
          </cell>
          <cell r="AL210">
            <v>17159739.622200001</v>
          </cell>
        </row>
        <row r="211">
          <cell r="O211" t="str">
            <v>KCGG_6</v>
          </cell>
          <cell r="P211">
            <v>1</v>
          </cell>
          <cell r="Q211" t="str">
            <v>[1] Kc Garing</v>
          </cell>
          <cell r="R211">
            <v>25000</v>
          </cell>
          <cell r="S211">
            <v>27</v>
          </cell>
          <cell r="T211">
            <v>27</v>
          </cell>
          <cell r="U211">
            <v>27</v>
          </cell>
          <cell r="V211">
            <v>0</v>
          </cell>
          <cell r="W211">
            <v>675000</v>
          </cell>
          <cell r="AG211" t="str">
            <v>KCGG_6</v>
          </cell>
          <cell r="AH211">
            <v>2590</v>
          </cell>
          <cell r="AI211">
            <v>2590</v>
          </cell>
          <cell r="AJ211">
            <v>2590</v>
          </cell>
          <cell r="AK211">
            <v>0</v>
          </cell>
          <cell r="AL211">
            <v>64750000</v>
          </cell>
        </row>
        <row r="212">
          <cell r="O212" t="str">
            <v>KCBGOB</v>
          </cell>
          <cell r="P212">
            <v>10</v>
          </cell>
          <cell r="Q212" t="str">
            <v>[1] Kc Garing</v>
          </cell>
          <cell r="R212">
            <v>85975.57</v>
          </cell>
          <cell r="S212">
            <v>2</v>
          </cell>
          <cell r="T212">
            <v>20</v>
          </cell>
          <cell r="U212">
            <v>2</v>
          </cell>
          <cell r="V212">
            <v>0</v>
          </cell>
          <cell r="W212">
            <v>171951.14</v>
          </cell>
          <cell r="AG212" t="str">
            <v>KCBGOB</v>
          </cell>
          <cell r="AH212">
            <v>71.5</v>
          </cell>
          <cell r="AI212">
            <v>715</v>
          </cell>
          <cell r="AJ212">
            <v>71</v>
          </cell>
          <cell r="AK212">
            <v>5</v>
          </cell>
          <cell r="AL212">
            <v>6147253.2550000008</v>
          </cell>
        </row>
        <row r="213">
          <cell r="O213" t="str">
            <v>KCBGOC</v>
          </cell>
          <cell r="P213">
            <v>20</v>
          </cell>
          <cell r="Q213" t="str">
            <v>[1] Kc Garing</v>
          </cell>
          <cell r="R213">
            <v>85850.53</v>
          </cell>
          <cell r="S213">
            <v>2.6500000000000004</v>
          </cell>
          <cell r="T213">
            <v>53.000000000000007</v>
          </cell>
          <cell r="U213">
            <v>2</v>
          </cell>
          <cell r="V213">
            <v>13.000000000000007</v>
          </cell>
          <cell r="W213">
            <v>227503.90450000003</v>
          </cell>
          <cell r="AG213" t="str">
            <v>KCBGOC</v>
          </cell>
          <cell r="AH213">
            <v>32.75</v>
          </cell>
          <cell r="AI213">
            <v>655</v>
          </cell>
          <cell r="AJ213">
            <v>32</v>
          </cell>
          <cell r="AK213">
            <v>15</v>
          </cell>
          <cell r="AL213">
            <v>2811604.8574999999</v>
          </cell>
        </row>
        <row r="214">
          <cell r="O214" t="str">
            <v>KCGP04</v>
          </cell>
          <cell r="P214">
            <v>200</v>
          </cell>
          <cell r="Q214" t="str">
            <v>[1] Kc Garing</v>
          </cell>
          <cell r="R214">
            <v>14800</v>
          </cell>
          <cell r="S214">
            <v>101.63500000000001</v>
          </cell>
          <cell r="T214">
            <v>20327</v>
          </cell>
          <cell r="U214">
            <v>101</v>
          </cell>
          <cell r="V214">
            <v>127</v>
          </cell>
          <cell r="W214">
            <v>1504198</v>
          </cell>
          <cell r="AG214" t="str">
            <v>KCGP04</v>
          </cell>
          <cell r="AH214">
            <v>6511.62</v>
          </cell>
          <cell r="AI214">
            <v>1302324</v>
          </cell>
          <cell r="AJ214">
            <v>6511</v>
          </cell>
          <cell r="AK214">
            <v>124</v>
          </cell>
          <cell r="AL214">
            <v>96371976</v>
          </cell>
        </row>
        <row r="215">
          <cell r="O215" t="str">
            <v>BIGA LOS</v>
          </cell>
          <cell r="P215">
            <v>1</v>
          </cell>
          <cell r="Q215" t="str">
            <v>[1] Kc Garing</v>
          </cell>
          <cell r="R215">
            <v>32000</v>
          </cell>
          <cell r="S215">
            <v>53</v>
          </cell>
          <cell r="T215">
            <v>53</v>
          </cell>
          <cell r="U215">
            <v>53</v>
          </cell>
          <cell r="V215">
            <v>0</v>
          </cell>
          <cell r="W215">
            <v>1696000</v>
          </cell>
          <cell r="AG215" t="str">
            <v>BIGA LOS</v>
          </cell>
          <cell r="AH215">
            <v>1652</v>
          </cell>
          <cell r="AI215">
            <v>1652</v>
          </cell>
          <cell r="AJ215">
            <v>1652</v>
          </cell>
          <cell r="AK215">
            <v>0</v>
          </cell>
          <cell r="AL215">
            <v>52864000</v>
          </cell>
        </row>
        <row r="216">
          <cell r="O216" t="str">
            <v>KCGG02</v>
          </cell>
          <cell r="P216">
            <v>40</v>
          </cell>
          <cell r="Q216" t="str">
            <v>[1] Kc Garing</v>
          </cell>
          <cell r="R216">
            <v>75320.61</v>
          </cell>
          <cell r="S216">
            <v>5.875</v>
          </cell>
          <cell r="T216">
            <v>235</v>
          </cell>
          <cell r="U216">
            <v>5</v>
          </cell>
          <cell r="V216">
            <v>35</v>
          </cell>
          <cell r="W216">
            <v>442508.58374999999</v>
          </cell>
          <cell r="AG216" t="str">
            <v>KCGG02</v>
          </cell>
          <cell r="AH216">
            <v>17.649999999999999</v>
          </cell>
          <cell r="AI216">
            <v>706</v>
          </cell>
          <cell r="AJ216">
            <v>17</v>
          </cell>
          <cell r="AK216">
            <v>26</v>
          </cell>
          <cell r="AL216">
            <v>1329408.7665000001</v>
          </cell>
        </row>
        <row r="217">
          <cell r="O217" t="str">
            <v>KCGGP2</v>
          </cell>
          <cell r="P217">
            <v>100</v>
          </cell>
          <cell r="Q217" t="str">
            <v>[1] Kc Garing</v>
          </cell>
          <cell r="R217">
            <v>21000</v>
          </cell>
          <cell r="S217">
            <v>122.36999999999999</v>
          </cell>
          <cell r="T217">
            <v>12236.999999999998</v>
          </cell>
          <cell r="U217">
            <v>122</v>
          </cell>
          <cell r="V217">
            <v>36.999999999998181</v>
          </cell>
          <cell r="W217">
            <v>2569769.9999999995</v>
          </cell>
          <cell r="AG217" t="str">
            <v>KCGGP2</v>
          </cell>
          <cell r="AH217">
            <v>673.73</v>
          </cell>
          <cell r="AI217">
            <v>67373</v>
          </cell>
          <cell r="AJ217">
            <v>673</v>
          </cell>
          <cell r="AK217">
            <v>73</v>
          </cell>
          <cell r="AL217">
            <v>14148330</v>
          </cell>
        </row>
        <row r="218">
          <cell r="O218" t="str">
            <v>KCGP03</v>
          </cell>
          <cell r="P218">
            <v>200</v>
          </cell>
          <cell r="Q218" t="str">
            <v>[1] Kc Garing</v>
          </cell>
          <cell r="R218">
            <v>0</v>
          </cell>
          <cell r="S218">
            <v>0</v>
          </cell>
          <cell r="T218">
            <v>0</v>
          </cell>
          <cell r="U218">
            <v>0</v>
          </cell>
          <cell r="V218">
            <v>0</v>
          </cell>
          <cell r="W218">
            <v>0</v>
          </cell>
          <cell r="AG218" t="str">
            <v>KCGP03</v>
          </cell>
          <cell r="AH218">
            <v>0</v>
          </cell>
          <cell r="AI218">
            <v>0</v>
          </cell>
          <cell r="AJ218">
            <v>0</v>
          </cell>
          <cell r="AK218">
            <v>0</v>
          </cell>
          <cell r="AL218">
            <v>0</v>
          </cell>
        </row>
        <row r="219">
          <cell r="O219" t="str">
            <v>GP3_B</v>
          </cell>
          <cell r="P219">
            <v>100</v>
          </cell>
          <cell r="Q219" t="str">
            <v>[1] Kc Garing</v>
          </cell>
          <cell r="R219">
            <v>14300</v>
          </cell>
          <cell r="S219">
            <v>58.55</v>
          </cell>
          <cell r="T219">
            <v>5855</v>
          </cell>
          <cell r="U219">
            <v>58</v>
          </cell>
          <cell r="V219">
            <v>55</v>
          </cell>
          <cell r="W219">
            <v>837265</v>
          </cell>
          <cell r="AG219" t="str">
            <v>GP3_B</v>
          </cell>
          <cell r="AH219">
            <v>102</v>
          </cell>
          <cell r="AI219">
            <v>10200</v>
          </cell>
          <cell r="AJ219">
            <v>102</v>
          </cell>
          <cell r="AK219">
            <v>0</v>
          </cell>
          <cell r="AL219">
            <v>1458600</v>
          </cell>
        </row>
        <row r="220">
          <cell r="O220" t="str">
            <v>KCGGF2</v>
          </cell>
          <cell r="P220">
            <v>50</v>
          </cell>
          <cell r="Q220" t="str">
            <v>[1] Kc Garing</v>
          </cell>
          <cell r="R220">
            <v>34000</v>
          </cell>
          <cell r="S220">
            <v>30.2</v>
          </cell>
          <cell r="T220">
            <v>1510</v>
          </cell>
          <cell r="U220">
            <v>30</v>
          </cell>
          <cell r="V220">
            <v>10</v>
          </cell>
          <cell r="W220">
            <v>1026800</v>
          </cell>
          <cell r="AG220" t="str">
            <v>KCGGF2</v>
          </cell>
          <cell r="AH220">
            <v>830.64</v>
          </cell>
          <cell r="AI220">
            <v>41532</v>
          </cell>
          <cell r="AJ220">
            <v>830</v>
          </cell>
          <cell r="AK220">
            <v>32</v>
          </cell>
          <cell r="AL220">
            <v>28241760</v>
          </cell>
        </row>
        <row r="221">
          <cell r="O221" t="str">
            <v>KCGBPC</v>
          </cell>
          <cell r="P221">
            <v>24</v>
          </cell>
          <cell r="Q221" t="str">
            <v>[1] Kc Garing</v>
          </cell>
          <cell r="R221">
            <v>129261.17</v>
          </cell>
          <cell r="S221">
            <v>3.0416666666666665</v>
          </cell>
          <cell r="T221">
            <v>73</v>
          </cell>
          <cell r="U221">
            <v>3</v>
          </cell>
          <cell r="V221">
            <v>1</v>
          </cell>
          <cell r="W221">
            <v>393169.39208333334</v>
          </cell>
          <cell r="AG221" t="str">
            <v>KCGBPC</v>
          </cell>
          <cell r="AH221">
            <v>132.58333333333331</v>
          </cell>
          <cell r="AI221">
            <v>3181.9999999999995</v>
          </cell>
          <cell r="AJ221">
            <v>132</v>
          </cell>
          <cell r="AK221">
            <v>13.999999999999545</v>
          </cell>
          <cell r="AL221">
            <v>17137876.789166667</v>
          </cell>
        </row>
        <row r="222">
          <cell r="O222" t="str">
            <v>KCGBPD</v>
          </cell>
          <cell r="P222">
            <v>60</v>
          </cell>
          <cell r="Q222" t="str">
            <v>[1] Kc Garing</v>
          </cell>
          <cell r="R222">
            <v>129245.29</v>
          </cell>
          <cell r="S222">
            <v>5.5833333333333339</v>
          </cell>
          <cell r="T222">
            <v>335.00000000000006</v>
          </cell>
          <cell r="U222">
            <v>5</v>
          </cell>
          <cell r="V222">
            <v>35.000000000000057</v>
          </cell>
          <cell r="W222">
            <v>721619.53583333339</v>
          </cell>
          <cell r="AG222" t="str">
            <v>KCGBPD</v>
          </cell>
          <cell r="AH222">
            <v>174.46666666666667</v>
          </cell>
          <cell r="AI222">
            <v>10468</v>
          </cell>
          <cell r="AJ222">
            <v>174</v>
          </cell>
          <cell r="AK222">
            <v>28</v>
          </cell>
          <cell r="AL222">
            <v>22548994.928666662</v>
          </cell>
        </row>
        <row r="223">
          <cell r="O223" t="str">
            <v>KCGBPG</v>
          </cell>
          <cell r="P223">
            <v>40</v>
          </cell>
          <cell r="Q223" t="str">
            <v>[1] Kc Garing</v>
          </cell>
          <cell r="R223">
            <v>95596.86</v>
          </cell>
          <cell r="S223">
            <v>1.5750000000000002</v>
          </cell>
          <cell r="T223">
            <v>63.000000000000007</v>
          </cell>
          <cell r="U223">
            <v>1</v>
          </cell>
          <cell r="V223">
            <v>23.000000000000007</v>
          </cell>
          <cell r="W223">
            <v>150565.05450000003</v>
          </cell>
          <cell r="AG223" t="str">
            <v>KCGBPG</v>
          </cell>
          <cell r="AH223">
            <v>71.875</v>
          </cell>
          <cell r="AI223">
            <v>2875</v>
          </cell>
          <cell r="AJ223">
            <v>71</v>
          </cell>
          <cell r="AK223">
            <v>35</v>
          </cell>
          <cell r="AL223">
            <v>6871024.3125</v>
          </cell>
        </row>
        <row r="224">
          <cell r="O224" t="str">
            <v>KCGBPF</v>
          </cell>
          <cell r="P224">
            <v>50</v>
          </cell>
          <cell r="Q224" t="str">
            <v>[1] Kc Garing</v>
          </cell>
          <cell r="R224">
            <v>34150</v>
          </cell>
          <cell r="S224">
            <v>22.580000000000002</v>
          </cell>
          <cell r="T224">
            <v>1129</v>
          </cell>
          <cell r="U224">
            <v>22</v>
          </cell>
          <cell r="V224">
            <v>29</v>
          </cell>
          <cell r="W224">
            <v>771107</v>
          </cell>
          <cell r="AG224" t="str">
            <v>KCGBPF</v>
          </cell>
          <cell r="AH224">
            <v>944.3</v>
          </cell>
          <cell r="AI224">
            <v>47215</v>
          </cell>
          <cell r="AJ224">
            <v>944</v>
          </cell>
          <cell r="AK224">
            <v>15</v>
          </cell>
          <cell r="AL224">
            <v>32247845</v>
          </cell>
        </row>
        <row r="225">
          <cell r="O225" t="str">
            <v>KCGGPZ</v>
          </cell>
          <cell r="P225">
            <v>50</v>
          </cell>
          <cell r="Q225" t="str">
            <v>[1] Kc Garing</v>
          </cell>
          <cell r="R225">
            <v>33500</v>
          </cell>
          <cell r="S225">
            <v>21.639999999999997</v>
          </cell>
          <cell r="T225">
            <v>1081.9999999999998</v>
          </cell>
          <cell r="U225">
            <v>21</v>
          </cell>
          <cell r="V225">
            <v>31.999999999999773</v>
          </cell>
          <cell r="W225">
            <v>724939.99999999988</v>
          </cell>
          <cell r="AG225" t="str">
            <v>KCGGPZ</v>
          </cell>
          <cell r="AH225">
            <v>0.24000000000000002</v>
          </cell>
          <cell r="AI225">
            <v>12.000000000000002</v>
          </cell>
          <cell r="AJ225">
            <v>0</v>
          </cell>
          <cell r="AK225">
            <v>12.000000000000002</v>
          </cell>
          <cell r="AL225">
            <v>8040.0000000000009</v>
          </cell>
        </row>
        <row r="226">
          <cell r="O226" t="str">
            <v>RPB 1</v>
          </cell>
          <cell r="P226">
            <v>80</v>
          </cell>
          <cell r="Q226" t="str">
            <v>[2] Kc Atom</v>
          </cell>
          <cell r="R226">
            <v>82392.460000000006</v>
          </cell>
          <cell r="S226">
            <v>14.1625</v>
          </cell>
          <cell r="T226">
            <v>1133</v>
          </cell>
          <cell r="U226">
            <v>14</v>
          </cell>
          <cell r="V226">
            <v>13</v>
          </cell>
          <cell r="W226">
            <v>1166883.2147500003</v>
          </cell>
          <cell r="AG226" t="str">
            <v>RPB 1</v>
          </cell>
          <cell r="AH226">
            <v>50.5625</v>
          </cell>
          <cell r="AI226">
            <v>4045</v>
          </cell>
          <cell r="AJ226">
            <v>50</v>
          </cell>
          <cell r="AK226">
            <v>45</v>
          </cell>
          <cell r="AL226">
            <v>4165968.7587500005</v>
          </cell>
        </row>
        <row r="227">
          <cell r="O227" t="str">
            <v>GNA</v>
          </cell>
          <cell r="P227">
            <v>10</v>
          </cell>
          <cell r="Q227" t="str">
            <v>[1] Kc Garing</v>
          </cell>
          <cell r="R227">
            <v>0</v>
          </cell>
          <cell r="S227">
            <v>0</v>
          </cell>
          <cell r="T227">
            <v>0</v>
          </cell>
          <cell r="U227">
            <v>0</v>
          </cell>
          <cell r="V227">
            <v>0</v>
          </cell>
          <cell r="W227">
            <v>0</v>
          </cell>
          <cell r="AG227" t="str">
            <v>GNA</v>
          </cell>
          <cell r="AH227">
            <v>0</v>
          </cell>
          <cell r="AI227">
            <v>0</v>
          </cell>
          <cell r="AJ227">
            <v>0</v>
          </cell>
          <cell r="AK227">
            <v>0</v>
          </cell>
          <cell r="AL227">
            <v>0</v>
          </cell>
        </row>
        <row r="228">
          <cell r="O228" t="str">
            <v>GNB</v>
          </cell>
          <cell r="P228">
            <v>20</v>
          </cell>
          <cell r="Q228" t="str">
            <v>[1] Kc Garing</v>
          </cell>
          <cell r="R228">
            <v>150510.18</v>
          </cell>
          <cell r="S228">
            <v>1.9</v>
          </cell>
          <cell r="T228">
            <v>38</v>
          </cell>
          <cell r="U228">
            <v>1</v>
          </cell>
          <cell r="V228">
            <v>18</v>
          </cell>
          <cell r="W228">
            <v>285969.342</v>
          </cell>
          <cell r="AG228" t="str">
            <v>GNB</v>
          </cell>
          <cell r="AH228">
            <v>109.85</v>
          </cell>
          <cell r="AI228">
            <v>2197</v>
          </cell>
          <cell r="AJ228">
            <v>109</v>
          </cell>
          <cell r="AK228">
            <v>17</v>
          </cell>
          <cell r="AL228">
            <v>16533543.273</v>
          </cell>
        </row>
        <row r="229">
          <cell r="O229" t="str">
            <v>GNC</v>
          </cell>
          <cell r="P229">
            <v>40</v>
          </cell>
          <cell r="Q229" t="str">
            <v>[1] Kc Garing</v>
          </cell>
          <cell r="R229">
            <v>150354.60999999999</v>
          </cell>
          <cell r="S229">
            <v>8.125</v>
          </cell>
          <cell r="T229">
            <v>325</v>
          </cell>
          <cell r="U229">
            <v>8</v>
          </cell>
          <cell r="V229">
            <v>5</v>
          </cell>
          <cell r="W229">
            <v>1221631.2062499998</v>
          </cell>
          <cell r="AG229" t="str">
            <v>GNC</v>
          </cell>
          <cell r="AH229">
            <v>159.75</v>
          </cell>
          <cell r="AI229">
            <v>6390</v>
          </cell>
          <cell r="AJ229">
            <v>159</v>
          </cell>
          <cell r="AK229">
            <v>30</v>
          </cell>
          <cell r="AL229">
            <v>24019148.947499998</v>
          </cell>
        </row>
        <row r="230">
          <cell r="O230" t="str">
            <v>GND</v>
          </cell>
          <cell r="P230">
            <v>100</v>
          </cell>
          <cell r="Q230" t="str">
            <v>[1] Kc Garing</v>
          </cell>
          <cell r="R230">
            <v>142682.84</v>
          </cell>
          <cell r="S230">
            <v>43.679999999999993</v>
          </cell>
          <cell r="T230">
            <v>4367.9999999999991</v>
          </cell>
          <cell r="U230">
            <v>43</v>
          </cell>
          <cell r="V230">
            <v>67.999999999999091</v>
          </cell>
          <cell r="W230">
            <v>6232386.4511999991</v>
          </cell>
          <cell r="AG230" t="str">
            <v>GND</v>
          </cell>
          <cell r="AH230">
            <v>246.20999999999998</v>
          </cell>
          <cell r="AI230">
            <v>24620.999999999996</v>
          </cell>
          <cell r="AJ230">
            <v>246</v>
          </cell>
          <cell r="AK230">
            <v>20.999999999996362</v>
          </cell>
          <cell r="AL230">
            <v>35129942.036399998</v>
          </cell>
        </row>
        <row r="231">
          <cell r="O231" t="str">
            <v>RPBF</v>
          </cell>
          <cell r="P231">
            <v>100</v>
          </cell>
          <cell r="Q231" t="str">
            <v>[2] Kc Atom</v>
          </cell>
          <cell r="R231">
            <v>70000</v>
          </cell>
          <cell r="S231">
            <v>56.27</v>
          </cell>
          <cell r="T231">
            <v>5627</v>
          </cell>
          <cell r="U231">
            <v>56</v>
          </cell>
          <cell r="V231">
            <v>27</v>
          </cell>
          <cell r="W231">
            <v>3938900</v>
          </cell>
          <cell r="AG231" t="str">
            <v>RPBF</v>
          </cell>
          <cell r="AH231">
            <v>173.12</v>
          </cell>
          <cell r="AI231">
            <v>17312</v>
          </cell>
          <cell r="AJ231">
            <v>173</v>
          </cell>
          <cell r="AK231">
            <v>12</v>
          </cell>
          <cell r="AL231">
            <v>12118400</v>
          </cell>
        </row>
        <row r="232">
          <cell r="O232" t="str">
            <v>GPE</v>
          </cell>
          <cell r="P232">
            <v>100</v>
          </cell>
          <cell r="Q232" t="str">
            <v>[1] Kc Garing</v>
          </cell>
          <cell r="R232">
            <v>33500</v>
          </cell>
          <cell r="S232">
            <v>18.169999999999998</v>
          </cell>
          <cell r="T232">
            <v>1816.9999999999998</v>
          </cell>
          <cell r="U232">
            <v>18</v>
          </cell>
          <cell r="V232">
            <v>16.999999999999773</v>
          </cell>
          <cell r="W232">
            <v>608694.99999999988</v>
          </cell>
          <cell r="AG232" t="str">
            <v>GPE</v>
          </cell>
          <cell r="AH232">
            <v>816.53</v>
          </cell>
          <cell r="AI232">
            <v>81653</v>
          </cell>
          <cell r="AJ232">
            <v>816</v>
          </cell>
          <cell r="AK232">
            <v>53</v>
          </cell>
          <cell r="AL232">
            <v>27353755</v>
          </cell>
        </row>
        <row r="233">
          <cell r="O233" t="str">
            <v>BKD</v>
          </cell>
          <cell r="P233">
            <v>60</v>
          </cell>
          <cell r="Q233" t="str">
            <v>[1] Kc Garing</v>
          </cell>
          <cell r="R233">
            <v>150698.01</v>
          </cell>
          <cell r="S233">
            <v>1.1499999999999999</v>
          </cell>
          <cell r="T233">
            <v>69</v>
          </cell>
          <cell r="U233">
            <v>1</v>
          </cell>
          <cell r="V233">
            <v>9</v>
          </cell>
          <cell r="W233">
            <v>173302.7115</v>
          </cell>
          <cell r="AG233" t="str">
            <v>BKD</v>
          </cell>
          <cell r="AH233">
            <v>193.11666666666667</v>
          </cell>
          <cell r="AI233">
            <v>11587</v>
          </cell>
          <cell r="AJ233">
            <v>193</v>
          </cell>
          <cell r="AK233">
            <v>7</v>
          </cell>
          <cell r="AL233">
            <v>29102297.364500005</v>
          </cell>
        </row>
        <row r="234">
          <cell r="O234" t="str">
            <v>RPBKD</v>
          </cell>
          <cell r="P234">
            <v>24</v>
          </cell>
          <cell r="Q234" t="str">
            <v>[1] Kc Garing</v>
          </cell>
          <cell r="R234">
            <v>0</v>
          </cell>
          <cell r="S234">
            <v>0</v>
          </cell>
          <cell r="T234">
            <v>0</v>
          </cell>
          <cell r="U234">
            <v>0</v>
          </cell>
          <cell r="V234">
            <v>0</v>
          </cell>
          <cell r="W234">
            <v>0</v>
          </cell>
          <cell r="AG234" t="str">
            <v>RPBKD</v>
          </cell>
          <cell r="AH234">
            <v>0</v>
          </cell>
          <cell r="AI234">
            <v>0</v>
          </cell>
          <cell r="AJ234">
            <v>0</v>
          </cell>
          <cell r="AK234">
            <v>0</v>
          </cell>
          <cell r="AL234">
            <v>0</v>
          </cell>
        </row>
        <row r="235">
          <cell r="O235" t="str">
            <v>KCAJTS</v>
          </cell>
          <cell r="P235">
            <v>20</v>
          </cell>
          <cell r="Q235" t="str">
            <v>[2] Kc Atom</v>
          </cell>
          <cell r="R235">
            <v>28750</v>
          </cell>
          <cell r="S235">
            <v>137.05000000000001</v>
          </cell>
          <cell r="T235">
            <v>2741</v>
          </cell>
          <cell r="U235">
            <v>137</v>
          </cell>
          <cell r="V235">
            <v>1</v>
          </cell>
          <cell r="W235">
            <v>3940187.5</v>
          </cell>
          <cell r="AG235" t="str">
            <v>KCAJTS</v>
          </cell>
          <cell r="AH235">
            <v>2990.7500000000005</v>
          </cell>
          <cell r="AI235">
            <v>59815.000000000007</v>
          </cell>
          <cell r="AJ235">
            <v>2990</v>
          </cell>
          <cell r="AK235">
            <v>15.000000000007276</v>
          </cell>
          <cell r="AL235">
            <v>85984062.500000015</v>
          </cell>
        </row>
        <row r="236">
          <cell r="O236" t="str">
            <v>KCAJT1</v>
          </cell>
          <cell r="P236">
            <v>20</v>
          </cell>
          <cell r="Q236" t="str">
            <v>[2] Kc Atom</v>
          </cell>
          <cell r="R236">
            <v>14750.01</v>
          </cell>
          <cell r="S236">
            <v>140.05000000000001</v>
          </cell>
          <cell r="T236">
            <v>2801</v>
          </cell>
          <cell r="U236">
            <v>140</v>
          </cell>
          <cell r="V236">
            <v>1</v>
          </cell>
          <cell r="W236">
            <v>2065738.9005000002</v>
          </cell>
          <cell r="AG236" t="str">
            <v>KCAJT1</v>
          </cell>
          <cell r="AH236">
            <v>2493.65</v>
          </cell>
          <cell r="AI236">
            <v>49873</v>
          </cell>
          <cell r="AJ236">
            <v>2493</v>
          </cell>
          <cell r="AK236">
            <v>13</v>
          </cell>
          <cell r="AL236">
            <v>36781362.436499998</v>
          </cell>
        </row>
        <row r="237">
          <cell r="O237" t="str">
            <v>KCAJT2</v>
          </cell>
          <cell r="P237">
            <v>40</v>
          </cell>
          <cell r="Q237" t="str">
            <v>[2] Kc Atom</v>
          </cell>
          <cell r="R237">
            <v>14749.87</v>
          </cell>
          <cell r="S237">
            <v>64</v>
          </cell>
          <cell r="T237">
            <v>2560</v>
          </cell>
          <cell r="U237">
            <v>64</v>
          </cell>
          <cell r="V237">
            <v>0</v>
          </cell>
          <cell r="W237">
            <v>943991.68</v>
          </cell>
          <cell r="AG237" t="str">
            <v>KCAJT2</v>
          </cell>
          <cell r="AH237">
            <v>826.8</v>
          </cell>
          <cell r="AI237">
            <v>33072</v>
          </cell>
          <cell r="AJ237">
            <v>826</v>
          </cell>
          <cell r="AK237">
            <v>32</v>
          </cell>
          <cell r="AL237">
            <v>12195192.516000001</v>
          </cell>
        </row>
        <row r="238">
          <cell r="O238" t="str">
            <v>KCAJT3</v>
          </cell>
          <cell r="P238">
            <v>240</v>
          </cell>
          <cell r="Q238" t="str">
            <v>[2] Kc Atom</v>
          </cell>
          <cell r="R238">
            <v>0</v>
          </cell>
          <cell r="S238">
            <v>0</v>
          </cell>
          <cell r="T238">
            <v>0</v>
          </cell>
          <cell r="U238">
            <v>0</v>
          </cell>
          <cell r="V238">
            <v>0</v>
          </cell>
          <cell r="W238">
            <v>0</v>
          </cell>
          <cell r="AG238" t="str">
            <v>KCAJT3</v>
          </cell>
          <cell r="AH238">
            <v>0</v>
          </cell>
          <cell r="AI238">
            <v>0</v>
          </cell>
          <cell r="AJ238">
            <v>0</v>
          </cell>
          <cell r="AK238">
            <v>0</v>
          </cell>
          <cell r="AL238">
            <v>0</v>
          </cell>
        </row>
        <row r="239">
          <cell r="O239" t="str">
            <v>KCAJT4</v>
          </cell>
          <cell r="P239">
            <v>250</v>
          </cell>
          <cell r="Q239" t="str">
            <v>[2] Kc Atom</v>
          </cell>
          <cell r="R239">
            <v>18750</v>
          </cell>
          <cell r="S239">
            <v>190.16</v>
          </cell>
          <cell r="T239">
            <v>47540</v>
          </cell>
          <cell r="U239">
            <v>190</v>
          </cell>
          <cell r="V239">
            <v>40</v>
          </cell>
          <cell r="W239">
            <v>3565500</v>
          </cell>
          <cell r="AG239" t="str">
            <v>KCAJT4</v>
          </cell>
          <cell r="AH239">
            <v>3192.1200000000003</v>
          </cell>
          <cell r="AI239">
            <v>798030.00000000012</v>
          </cell>
          <cell r="AJ239">
            <v>3192</v>
          </cell>
          <cell r="AK239">
            <v>30.000000000116415</v>
          </cell>
          <cell r="AL239">
            <v>59852250.000000007</v>
          </cell>
        </row>
        <row r="240">
          <cell r="O240" t="str">
            <v>KCAGOB</v>
          </cell>
          <cell r="P240">
            <v>20</v>
          </cell>
          <cell r="Q240" t="str">
            <v>[2] Kc Atom</v>
          </cell>
          <cell r="R240">
            <v>147333.13</v>
          </cell>
          <cell r="S240">
            <v>17.100000000000001</v>
          </cell>
          <cell r="T240">
            <v>342</v>
          </cell>
          <cell r="U240">
            <v>17</v>
          </cell>
          <cell r="V240">
            <v>2</v>
          </cell>
          <cell r="W240">
            <v>2519396.523</v>
          </cell>
          <cell r="AG240" t="str">
            <v>KCAGOB</v>
          </cell>
          <cell r="AH240">
            <v>101.45</v>
          </cell>
          <cell r="AI240">
            <v>2029</v>
          </cell>
          <cell r="AJ240">
            <v>101</v>
          </cell>
          <cell r="AK240">
            <v>9</v>
          </cell>
          <cell r="AL240">
            <v>14946946.038500002</v>
          </cell>
        </row>
        <row r="241">
          <cell r="O241" t="str">
            <v>KCAG01</v>
          </cell>
          <cell r="P241">
            <v>30</v>
          </cell>
          <cell r="Q241" t="str">
            <v>[2] Kc Atom</v>
          </cell>
          <cell r="R241">
            <v>100353.35</v>
          </cell>
          <cell r="S241">
            <v>27.166666666666664</v>
          </cell>
          <cell r="T241">
            <v>814.99999999999989</v>
          </cell>
          <cell r="U241">
            <v>27</v>
          </cell>
          <cell r="V241">
            <v>4.9999999999998863</v>
          </cell>
          <cell r="W241">
            <v>2726266.0083333333</v>
          </cell>
          <cell r="AG241" t="str">
            <v>KCAG01</v>
          </cell>
          <cell r="AH241">
            <v>263.23333333333335</v>
          </cell>
          <cell r="AI241">
            <v>7897</v>
          </cell>
          <cell r="AJ241">
            <v>263</v>
          </cell>
          <cell r="AK241">
            <v>7</v>
          </cell>
          <cell r="AL241">
            <v>26416346.831666667</v>
          </cell>
        </row>
        <row r="242">
          <cell r="O242" t="str">
            <v>KCAG02</v>
          </cell>
          <cell r="P242">
            <v>80</v>
          </cell>
          <cell r="Q242" t="str">
            <v>[2] Kc Atom</v>
          </cell>
          <cell r="R242">
            <v>107771.2</v>
          </cell>
          <cell r="S242">
            <v>28.487499999999997</v>
          </cell>
          <cell r="T242">
            <v>2279</v>
          </cell>
          <cell r="U242">
            <v>28</v>
          </cell>
          <cell r="V242">
            <v>39</v>
          </cell>
          <cell r="W242">
            <v>3070132.06</v>
          </cell>
          <cell r="AG242" t="str">
            <v>KCAG02</v>
          </cell>
          <cell r="AH242">
            <v>157.9375</v>
          </cell>
          <cell r="AI242">
            <v>12635</v>
          </cell>
          <cell r="AJ242">
            <v>157</v>
          </cell>
          <cell r="AK242">
            <v>75</v>
          </cell>
          <cell r="AL242">
            <v>17021113.899999999</v>
          </cell>
        </row>
        <row r="243">
          <cell r="O243" t="str">
            <v>KCAPOC</v>
          </cell>
          <cell r="P243">
            <v>20</v>
          </cell>
          <cell r="Q243" t="str">
            <v>[2] Kc Atom</v>
          </cell>
          <cell r="R243">
            <v>86839.67</v>
          </cell>
          <cell r="S243">
            <v>43.25</v>
          </cell>
          <cell r="T243">
            <v>865</v>
          </cell>
          <cell r="U243">
            <v>43</v>
          </cell>
          <cell r="V243">
            <v>5</v>
          </cell>
          <cell r="W243">
            <v>3755815.7275</v>
          </cell>
          <cell r="AG243" t="str">
            <v>KCAPOC</v>
          </cell>
          <cell r="AH243">
            <v>44.8</v>
          </cell>
          <cell r="AI243">
            <v>896</v>
          </cell>
          <cell r="AJ243">
            <v>44</v>
          </cell>
          <cell r="AK243">
            <v>16</v>
          </cell>
          <cell r="AL243">
            <v>3890417.216</v>
          </cell>
        </row>
        <row r="244">
          <cell r="O244" t="str">
            <v>KCAPOD</v>
          </cell>
          <cell r="P244">
            <v>50</v>
          </cell>
          <cell r="Q244" t="str">
            <v>[2] Kc Atom</v>
          </cell>
          <cell r="R244">
            <v>86698.09</v>
          </cell>
          <cell r="S244">
            <v>34.599999999999994</v>
          </cell>
          <cell r="T244">
            <v>1729.9999999999998</v>
          </cell>
          <cell r="U244">
            <v>34</v>
          </cell>
          <cell r="V244">
            <v>29.999999999999773</v>
          </cell>
          <cell r="W244">
            <v>2999753.9139999999</v>
          </cell>
          <cell r="AG244" t="str">
            <v>KCAPOD</v>
          </cell>
          <cell r="AH244">
            <v>50.080000000000005</v>
          </cell>
          <cell r="AI244">
            <v>2504.0000000000005</v>
          </cell>
          <cell r="AJ244">
            <v>50</v>
          </cell>
          <cell r="AK244">
            <v>4.0000000000004547</v>
          </cell>
          <cell r="AL244">
            <v>4341840.3472000007</v>
          </cell>
        </row>
        <row r="245">
          <cell r="O245" t="str">
            <v>KCAPP4</v>
          </cell>
          <cell r="P245">
            <v>250</v>
          </cell>
          <cell r="Q245" t="str">
            <v>[2] Kc Atom</v>
          </cell>
          <cell r="R245">
            <v>17951.23</v>
          </cell>
          <cell r="S245">
            <v>4.2080000000000002</v>
          </cell>
          <cell r="T245">
            <v>1052</v>
          </cell>
          <cell r="U245">
            <v>4</v>
          </cell>
          <cell r="V245">
            <v>52</v>
          </cell>
          <cell r="W245">
            <v>75538.775840000002</v>
          </cell>
          <cell r="AG245" t="str">
            <v>KCAPP4</v>
          </cell>
          <cell r="AH245">
            <v>0</v>
          </cell>
          <cell r="AI245">
            <v>0</v>
          </cell>
          <cell r="AJ245">
            <v>0</v>
          </cell>
          <cell r="AK245">
            <v>0</v>
          </cell>
          <cell r="AL245">
            <v>0</v>
          </cell>
        </row>
        <row r="246">
          <cell r="O246" t="str">
            <v>KLB012</v>
          </cell>
          <cell r="P246">
            <v>140</v>
          </cell>
          <cell r="Q246" t="str">
            <v>[2] Kc Atom</v>
          </cell>
          <cell r="R246">
            <v>24699.98</v>
          </cell>
          <cell r="S246">
            <v>21.478571428571428</v>
          </cell>
          <cell r="T246">
            <v>3007</v>
          </cell>
          <cell r="U246">
            <v>21</v>
          </cell>
          <cell r="V246">
            <v>67</v>
          </cell>
          <cell r="W246">
            <v>530520.28471428575</v>
          </cell>
          <cell r="AG246" t="str">
            <v>KLB012</v>
          </cell>
          <cell r="AH246">
            <v>351.12142857142862</v>
          </cell>
          <cell r="AI246">
            <v>49157.000000000007</v>
          </cell>
          <cell r="AJ246">
            <v>351</v>
          </cell>
          <cell r="AK246">
            <v>17.000000000007276</v>
          </cell>
          <cell r="AL246">
            <v>8672692.2632857151</v>
          </cell>
        </row>
        <row r="247">
          <cell r="O247" t="str">
            <v>KLB025</v>
          </cell>
          <cell r="P247">
            <v>70</v>
          </cell>
          <cell r="Q247" t="str">
            <v>[2] Kc Atom</v>
          </cell>
          <cell r="R247">
            <v>24700</v>
          </cell>
          <cell r="S247">
            <v>29.471428571428572</v>
          </cell>
          <cell r="T247">
            <v>2063</v>
          </cell>
          <cell r="U247">
            <v>29</v>
          </cell>
          <cell r="V247">
            <v>33</v>
          </cell>
          <cell r="W247">
            <v>727944.28571428568</v>
          </cell>
          <cell r="AG247" t="str">
            <v>KLB025</v>
          </cell>
          <cell r="AH247">
            <v>413.02857142857141</v>
          </cell>
          <cell r="AI247">
            <v>28912</v>
          </cell>
          <cell r="AJ247">
            <v>413</v>
          </cell>
          <cell r="AK247">
            <v>2</v>
          </cell>
          <cell r="AL247">
            <v>10201805.714285715</v>
          </cell>
        </row>
        <row r="248">
          <cell r="O248" t="str">
            <v>KLP012</v>
          </cell>
          <cell r="P248">
            <v>140</v>
          </cell>
          <cell r="Q248" t="str">
            <v>[2] Kc Atom</v>
          </cell>
          <cell r="R248">
            <v>24700.01</v>
          </cell>
          <cell r="S248">
            <v>22.392857142857142</v>
          </cell>
          <cell r="T248">
            <v>3135</v>
          </cell>
          <cell r="U248">
            <v>22</v>
          </cell>
          <cell r="V248">
            <v>55</v>
          </cell>
          <cell r="W248">
            <v>553103.79535714281</v>
          </cell>
          <cell r="AG248" t="str">
            <v>KLP012</v>
          </cell>
          <cell r="AH248">
            <v>351.9</v>
          </cell>
          <cell r="AI248">
            <v>49266</v>
          </cell>
          <cell r="AJ248">
            <v>351</v>
          </cell>
          <cell r="AK248">
            <v>126</v>
          </cell>
          <cell r="AL248">
            <v>8691933.5189999994</v>
          </cell>
        </row>
        <row r="249">
          <cell r="O249" t="str">
            <v>KLP025</v>
          </cell>
          <cell r="P249">
            <v>70</v>
          </cell>
          <cell r="Q249" t="str">
            <v>[2] Kc Atom</v>
          </cell>
          <cell r="R249">
            <v>24699.99</v>
          </cell>
          <cell r="S249">
            <v>24.6</v>
          </cell>
          <cell r="T249">
            <v>1722</v>
          </cell>
          <cell r="U249">
            <v>24</v>
          </cell>
          <cell r="V249">
            <v>42</v>
          </cell>
          <cell r="W249">
            <v>607619.75399999996</v>
          </cell>
          <cell r="AG249" t="str">
            <v>KLP025</v>
          </cell>
          <cell r="AH249">
            <v>180.82857142857142</v>
          </cell>
          <cell r="AI249">
            <v>12658</v>
          </cell>
          <cell r="AJ249">
            <v>180</v>
          </cell>
          <cell r="AK249">
            <v>58</v>
          </cell>
          <cell r="AL249">
            <v>4466463.9060000004</v>
          </cell>
        </row>
        <row r="250">
          <cell r="O250" t="str">
            <v>AGP4_A</v>
          </cell>
          <cell r="P250">
            <v>1250</v>
          </cell>
          <cell r="Q250" t="str">
            <v>[2] Kc Atom</v>
          </cell>
          <cell r="R250">
            <v>0</v>
          </cell>
          <cell r="S250">
            <v>0</v>
          </cell>
          <cell r="T250">
            <v>0</v>
          </cell>
          <cell r="U250">
            <v>0</v>
          </cell>
          <cell r="V250">
            <v>0</v>
          </cell>
          <cell r="W250">
            <v>0</v>
          </cell>
          <cell r="AG250" t="str">
            <v>AGP4_A</v>
          </cell>
          <cell r="AH250">
            <v>0</v>
          </cell>
          <cell r="AI250">
            <v>0</v>
          </cell>
          <cell r="AJ250">
            <v>0</v>
          </cell>
          <cell r="AK250">
            <v>0</v>
          </cell>
          <cell r="AL250">
            <v>0</v>
          </cell>
        </row>
        <row r="251">
          <cell r="O251" t="str">
            <v>KCAGP4</v>
          </cell>
          <cell r="P251">
            <v>250</v>
          </cell>
          <cell r="Q251" t="str">
            <v>[2] Kc Atom</v>
          </cell>
          <cell r="R251">
            <v>18034.57</v>
          </cell>
          <cell r="S251">
            <v>1.1599999999999999</v>
          </cell>
          <cell r="T251">
            <v>290</v>
          </cell>
          <cell r="U251">
            <v>1</v>
          </cell>
          <cell r="V251">
            <v>40</v>
          </cell>
          <cell r="W251">
            <v>20920.101200000001</v>
          </cell>
          <cell r="AG251" t="str">
            <v>KCAGP4</v>
          </cell>
          <cell r="AH251">
            <v>0</v>
          </cell>
          <cell r="AI251">
            <v>0</v>
          </cell>
          <cell r="AJ251">
            <v>0</v>
          </cell>
          <cell r="AK251">
            <v>0</v>
          </cell>
          <cell r="AL251">
            <v>0</v>
          </cell>
        </row>
        <row r="252">
          <cell r="O252" t="str">
            <v>KCAJTF</v>
          </cell>
          <cell r="P252">
            <v>50</v>
          </cell>
          <cell r="Q252" t="str">
            <v>[2] Kc Atom</v>
          </cell>
          <cell r="R252">
            <v>39943.68</v>
          </cell>
          <cell r="S252">
            <v>5.7200000000000006</v>
          </cell>
          <cell r="T252">
            <v>286.00000000000006</v>
          </cell>
          <cell r="U252">
            <v>5</v>
          </cell>
          <cell r="V252">
            <v>36.000000000000057</v>
          </cell>
          <cell r="W252">
            <v>228477.84960000005</v>
          </cell>
          <cell r="AG252" t="str">
            <v>KCAJTF</v>
          </cell>
          <cell r="AH252">
            <v>49.2</v>
          </cell>
          <cell r="AI252">
            <v>2460</v>
          </cell>
          <cell r="AJ252">
            <v>49</v>
          </cell>
          <cell r="AK252">
            <v>10</v>
          </cell>
          <cell r="AL252">
            <v>1965229.0560000001</v>
          </cell>
        </row>
        <row r="253">
          <cell r="O253" t="str">
            <v>KCNPJD</v>
          </cell>
          <cell r="P253">
            <v>40</v>
          </cell>
          <cell r="Q253" t="str">
            <v>[2] Kc Atom</v>
          </cell>
          <cell r="R253">
            <v>11730.26</v>
          </cell>
          <cell r="S253">
            <v>0</v>
          </cell>
          <cell r="T253">
            <v>0</v>
          </cell>
          <cell r="U253">
            <v>0</v>
          </cell>
          <cell r="V253">
            <v>0</v>
          </cell>
          <cell r="W253">
            <v>0</v>
          </cell>
          <cell r="AG253" t="str">
            <v>KCNPJD</v>
          </cell>
          <cell r="AH253">
            <v>0</v>
          </cell>
          <cell r="AI253">
            <v>0</v>
          </cell>
          <cell r="AJ253">
            <v>0</v>
          </cell>
          <cell r="AK253">
            <v>0</v>
          </cell>
          <cell r="AL253">
            <v>0</v>
          </cell>
        </row>
        <row r="254">
          <cell r="O254" t="str">
            <v>KCNPPD</v>
          </cell>
          <cell r="P254">
            <v>40</v>
          </cell>
          <cell r="Q254" t="str">
            <v>[2] Kc Atom</v>
          </cell>
          <cell r="R254">
            <v>0</v>
          </cell>
          <cell r="S254">
            <v>0</v>
          </cell>
          <cell r="T254">
            <v>0</v>
          </cell>
          <cell r="U254">
            <v>0</v>
          </cell>
          <cell r="V254">
            <v>0</v>
          </cell>
          <cell r="W254">
            <v>0</v>
          </cell>
          <cell r="AG254" t="str">
            <v>KCNPPD</v>
          </cell>
          <cell r="AH254">
            <v>0.05</v>
          </cell>
          <cell r="AI254">
            <v>2</v>
          </cell>
          <cell r="AJ254">
            <v>0</v>
          </cell>
          <cell r="AK254">
            <v>2</v>
          </cell>
          <cell r="AL254">
            <v>0</v>
          </cell>
        </row>
        <row r="255">
          <cell r="O255" t="str">
            <v>KCAPOF</v>
          </cell>
          <cell r="P255">
            <v>100</v>
          </cell>
          <cell r="Q255" t="str">
            <v>[2] Kc Atom</v>
          </cell>
          <cell r="R255">
            <v>73833.31</v>
          </cell>
          <cell r="S255">
            <v>2.8900000000000006</v>
          </cell>
          <cell r="T255">
            <v>289.00000000000006</v>
          </cell>
          <cell r="U255">
            <v>2</v>
          </cell>
          <cell r="V255">
            <v>89.000000000000057</v>
          </cell>
          <cell r="W255">
            <v>213378.26590000003</v>
          </cell>
          <cell r="AG255" t="str">
            <v>KCAPOF</v>
          </cell>
          <cell r="AH255">
            <v>8.2700000000000014</v>
          </cell>
          <cell r="AI255">
            <v>827.00000000000011</v>
          </cell>
          <cell r="AJ255">
            <v>8</v>
          </cell>
          <cell r="AK255">
            <v>27.000000000000114</v>
          </cell>
          <cell r="AL255">
            <v>610601.47370000009</v>
          </cell>
        </row>
        <row r="256">
          <cell r="O256" t="str">
            <v>KCAPP2</v>
          </cell>
          <cell r="P256">
            <v>40</v>
          </cell>
          <cell r="Q256" t="str">
            <v>[2] Kc Atom</v>
          </cell>
          <cell r="R256">
            <v>14098.11</v>
          </cell>
          <cell r="S256">
            <v>3.5750000000000002</v>
          </cell>
          <cell r="T256">
            <v>143</v>
          </cell>
          <cell r="U256">
            <v>3</v>
          </cell>
          <cell r="V256">
            <v>23</v>
          </cell>
          <cell r="W256">
            <v>50400.74325</v>
          </cell>
          <cell r="AG256" t="str">
            <v>KCAPP2</v>
          </cell>
          <cell r="AH256">
            <v>0</v>
          </cell>
          <cell r="AI256">
            <v>0</v>
          </cell>
          <cell r="AJ256">
            <v>0</v>
          </cell>
          <cell r="AK256">
            <v>0</v>
          </cell>
          <cell r="AL256">
            <v>0</v>
          </cell>
        </row>
        <row r="257">
          <cell r="O257" t="str">
            <v>KLA012</v>
          </cell>
          <cell r="P257">
            <v>140</v>
          </cell>
          <cell r="Q257" t="str">
            <v>[2] Kc Atom</v>
          </cell>
          <cell r="R257">
            <v>24700.01</v>
          </cell>
          <cell r="S257">
            <v>18.392857142857146</v>
          </cell>
          <cell r="T257">
            <v>2575.0000000000005</v>
          </cell>
          <cell r="U257">
            <v>18</v>
          </cell>
          <cell r="V257">
            <v>55.000000000000455</v>
          </cell>
          <cell r="W257">
            <v>454303.75535714295</v>
          </cell>
          <cell r="AG257" t="str">
            <v>KLA012</v>
          </cell>
          <cell r="AH257">
            <v>271.3</v>
          </cell>
          <cell r="AI257">
            <v>37982</v>
          </cell>
          <cell r="AJ257">
            <v>271</v>
          </cell>
          <cell r="AK257">
            <v>42</v>
          </cell>
          <cell r="AL257">
            <v>6701112.7129999995</v>
          </cell>
        </row>
        <row r="258">
          <cell r="O258" t="str">
            <v>KLA025</v>
          </cell>
          <cell r="P258">
            <v>70</v>
          </cell>
          <cell r="Q258" t="str">
            <v>[2] Kc Atom</v>
          </cell>
          <cell r="R258">
            <v>24700.03</v>
          </cell>
          <cell r="S258">
            <v>17.385714285714286</v>
          </cell>
          <cell r="T258">
            <v>1217</v>
          </cell>
          <cell r="U258">
            <v>17</v>
          </cell>
          <cell r="V258">
            <v>27</v>
          </cell>
          <cell r="W258">
            <v>429427.66442857141</v>
          </cell>
          <cell r="AG258" t="str">
            <v>KLA025</v>
          </cell>
          <cell r="AH258">
            <v>146.85714285714286</v>
          </cell>
          <cell r="AI258">
            <v>10280</v>
          </cell>
          <cell r="AJ258">
            <v>146</v>
          </cell>
          <cell r="AK258">
            <v>60</v>
          </cell>
          <cell r="AL258">
            <v>3627375.8342857142</v>
          </cell>
        </row>
        <row r="259">
          <cell r="O259" t="str">
            <v>AJT3_D</v>
          </cell>
          <cell r="P259">
            <v>240</v>
          </cell>
          <cell r="Q259" t="str">
            <v>[2] Kc Atom</v>
          </cell>
          <cell r="R259">
            <v>35564.480000000003</v>
          </cell>
          <cell r="S259">
            <v>1.0333333333333334</v>
          </cell>
          <cell r="T259">
            <v>248.00000000000003</v>
          </cell>
          <cell r="U259">
            <v>1</v>
          </cell>
          <cell r="V259">
            <v>8.0000000000000284</v>
          </cell>
          <cell r="W259">
            <v>36749.962666666674</v>
          </cell>
          <cell r="AG259" t="str">
            <v>AJT3_D</v>
          </cell>
          <cell r="AH259">
            <v>0</v>
          </cell>
          <cell r="AI259">
            <v>0</v>
          </cell>
          <cell r="AJ259">
            <v>0</v>
          </cell>
          <cell r="AK259">
            <v>0</v>
          </cell>
          <cell r="AL259">
            <v>0</v>
          </cell>
        </row>
        <row r="260">
          <cell r="O260" t="str">
            <v>KCNSGD</v>
          </cell>
          <cell r="P260">
            <v>60</v>
          </cell>
          <cell r="Q260" t="str">
            <v>[2] Kc Atom</v>
          </cell>
          <cell r="R260">
            <v>40683.9</v>
          </cell>
          <cell r="S260">
            <v>6.6666666666666666E-2</v>
          </cell>
          <cell r="T260">
            <v>4</v>
          </cell>
          <cell r="U260">
            <v>0</v>
          </cell>
          <cell r="V260">
            <v>4</v>
          </cell>
          <cell r="W260">
            <v>2712.26</v>
          </cell>
          <cell r="AG260" t="str">
            <v>KCNSGD</v>
          </cell>
          <cell r="AH260">
            <v>0</v>
          </cell>
          <cell r="AI260">
            <v>0</v>
          </cell>
          <cell r="AJ260">
            <v>0</v>
          </cell>
          <cell r="AK260">
            <v>0</v>
          </cell>
          <cell r="AL260">
            <v>0</v>
          </cell>
        </row>
        <row r="261">
          <cell r="O261" t="str">
            <v>KCNSSD</v>
          </cell>
          <cell r="P261">
            <v>60</v>
          </cell>
          <cell r="Q261" t="str">
            <v>[2] Kc Atom</v>
          </cell>
          <cell r="R261">
            <v>40373.81</v>
          </cell>
          <cell r="S261">
            <v>0.19999999999999998</v>
          </cell>
          <cell r="T261">
            <v>11.999999999999998</v>
          </cell>
          <cell r="U261">
            <v>0</v>
          </cell>
          <cell r="V261">
            <v>11.999999999999998</v>
          </cell>
          <cell r="W261">
            <v>8074.7619999999988</v>
          </cell>
          <cell r="AG261" t="str">
            <v>KCNSSD</v>
          </cell>
          <cell r="AH261">
            <v>0</v>
          </cell>
          <cell r="AI261">
            <v>0</v>
          </cell>
          <cell r="AJ261">
            <v>0</v>
          </cell>
          <cell r="AK261">
            <v>0</v>
          </cell>
          <cell r="AL261">
            <v>0</v>
          </cell>
        </row>
        <row r="262">
          <cell r="O262" t="str">
            <v>KLC010</v>
          </cell>
          <cell r="P262">
            <v>140</v>
          </cell>
          <cell r="Q262" t="str">
            <v>[2] Kc Atom</v>
          </cell>
          <cell r="R262">
            <v>24701.71</v>
          </cell>
          <cell r="S262">
            <v>10.664285714285715</v>
          </cell>
          <cell r="T262">
            <v>1493</v>
          </cell>
          <cell r="U262">
            <v>10</v>
          </cell>
          <cell r="V262">
            <v>93</v>
          </cell>
          <cell r="W262">
            <v>263426.09307142854</v>
          </cell>
          <cell r="AG262" t="str">
            <v>KLC010</v>
          </cell>
          <cell r="AH262">
            <v>0.91428571428571437</v>
          </cell>
          <cell r="AI262">
            <v>128</v>
          </cell>
          <cell r="AJ262">
            <v>0</v>
          </cell>
          <cell r="AK262">
            <v>128</v>
          </cell>
          <cell r="AL262">
            <v>22584.420571428571</v>
          </cell>
        </row>
        <row r="263">
          <cell r="O263" t="str">
            <v>KLC020</v>
          </cell>
          <cell r="P263">
            <v>70</v>
          </cell>
          <cell r="Q263" t="str">
            <v>[2] Kc Atom</v>
          </cell>
          <cell r="R263">
            <v>24699.71</v>
          </cell>
          <cell r="S263">
            <v>20.8</v>
          </cell>
          <cell r="T263">
            <v>1456</v>
          </cell>
          <cell r="U263">
            <v>20</v>
          </cell>
          <cell r="V263">
            <v>56</v>
          </cell>
          <cell r="W263">
            <v>513753.96799999994</v>
          </cell>
          <cell r="AG263" t="str">
            <v>KLC020</v>
          </cell>
          <cell r="AH263">
            <v>76.700000000000017</v>
          </cell>
          <cell r="AI263">
            <v>5369.0000000000009</v>
          </cell>
          <cell r="AJ263">
            <v>76</v>
          </cell>
          <cell r="AK263">
            <v>49.000000000000909</v>
          </cell>
          <cell r="AL263">
            <v>1894467.7570000002</v>
          </cell>
        </row>
        <row r="264">
          <cell r="O264" t="str">
            <v>AJT2_B</v>
          </cell>
          <cell r="P264">
            <v>100</v>
          </cell>
          <cell r="Q264" t="str">
            <v>[2] Kc Atom</v>
          </cell>
          <cell r="R264">
            <v>36850</v>
          </cell>
          <cell r="S264">
            <v>2</v>
          </cell>
          <cell r="T264">
            <v>200</v>
          </cell>
          <cell r="U264">
            <v>2</v>
          </cell>
          <cell r="V264">
            <v>0</v>
          </cell>
          <cell r="W264">
            <v>73700</v>
          </cell>
          <cell r="AG264" t="str">
            <v>AJT2_B</v>
          </cell>
          <cell r="AH264">
            <v>0</v>
          </cell>
          <cell r="AI264">
            <v>0</v>
          </cell>
          <cell r="AJ264">
            <v>0</v>
          </cell>
          <cell r="AK264">
            <v>0</v>
          </cell>
          <cell r="AL264">
            <v>0</v>
          </cell>
        </row>
        <row r="265">
          <cell r="O265" t="str">
            <v>ATP 2</v>
          </cell>
          <cell r="P265">
            <v>120</v>
          </cell>
          <cell r="Q265" t="str">
            <v>[2] Kc Atom</v>
          </cell>
          <cell r="R265">
            <v>41500.85</v>
          </cell>
          <cell r="S265">
            <v>127.60833333333333</v>
          </cell>
          <cell r="T265">
            <v>15313</v>
          </cell>
          <cell r="U265">
            <v>127</v>
          </cell>
          <cell r="V265">
            <v>73</v>
          </cell>
          <cell r="W265">
            <v>5295854.300416667</v>
          </cell>
          <cell r="AG265" t="str">
            <v>ATP 2</v>
          </cell>
          <cell r="AH265">
            <v>880.85833333333335</v>
          </cell>
          <cell r="AI265">
            <v>105703</v>
          </cell>
          <cell r="AJ265">
            <v>880</v>
          </cell>
          <cell r="AK265">
            <v>103</v>
          </cell>
          <cell r="AL265">
            <v>36556369.562916666</v>
          </cell>
        </row>
        <row r="266">
          <cell r="O266" t="str">
            <v>AKD2B</v>
          </cell>
          <cell r="P266">
            <v>120</v>
          </cell>
          <cell r="Q266" t="str">
            <v>[2] Kc Atom</v>
          </cell>
          <cell r="R266">
            <v>41249.97</v>
          </cell>
          <cell r="S266">
            <v>6.9583333333333339</v>
          </cell>
          <cell r="T266">
            <v>835.00000000000011</v>
          </cell>
          <cell r="U266">
            <v>6</v>
          </cell>
          <cell r="V266">
            <v>115.00000000000011</v>
          </cell>
          <cell r="W266">
            <v>287031.04125000007</v>
          </cell>
          <cell r="AG266" t="str">
            <v>AKD2B</v>
          </cell>
          <cell r="AH266">
            <v>943.63333333333321</v>
          </cell>
          <cell r="AI266">
            <v>113235.99999999999</v>
          </cell>
          <cell r="AJ266">
            <v>943</v>
          </cell>
          <cell r="AK266">
            <v>75.999999999985448</v>
          </cell>
          <cell r="AL266">
            <v>38924846.690999992</v>
          </cell>
        </row>
        <row r="267">
          <cell r="O267" t="str">
            <v>PGP2B</v>
          </cell>
          <cell r="P267">
            <v>120</v>
          </cell>
          <cell r="Q267" t="str">
            <v>[2] Kc Atom</v>
          </cell>
          <cell r="R267">
            <v>40200.03</v>
          </cell>
          <cell r="S267">
            <v>33.608333333333334</v>
          </cell>
          <cell r="T267">
            <v>4033</v>
          </cell>
          <cell r="U267">
            <v>33</v>
          </cell>
          <cell r="V267">
            <v>73</v>
          </cell>
          <cell r="W267">
            <v>1351056.00825</v>
          </cell>
          <cell r="AG267" t="str">
            <v>PGP2B</v>
          </cell>
          <cell r="AH267">
            <v>701.4083333333333</v>
          </cell>
          <cell r="AI267">
            <v>84169</v>
          </cell>
          <cell r="AJ267">
            <v>701</v>
          </cell>
          <cell r="AK267">
            <v>49</v>
          </cell>
          <cell r="AL267">
            <v>28196636.042249996</v>
          </cell>
        </row>
        <row r="268">
          <cell r="O268" t="str">
            <v>ADP4</v>
          </cell>
          <cell r="P268">
            <v>250</v>
          </cell>
          <cell r="Q268" t="str">
            <v>[2] Kc Atom</v>
          </cell>
          <cell r="R268">
            <v>17499.990000000002</v>
          </cell>
          <cell r="S268">
            <v>133.036</v>
          </cell>
          <cell r="T268">
            <v>33259</v>
          </cell>
          <cell r="U268">
            <v>133</v>
          </cell>
          <cell r="V268">
            <v>9</v>
          </cell>
          <cell r="W268">
            <v>2328128.6696400004</v>
          </cell>
          <cell r="AG268" t="str">
            <v>ADP4</v>
          </cell>
          <cell r="AH268">
            <v>2464.056</v>
          </cell>
          <cell r="AI268">
            <v>616014</v>
          </cell>
          <cell r="AJ268">
            <v>2464</v>
          </cell>
          <cell r="AK268">
            <v>14</v>
          </cell>
          <cell r="AL268">
            <v>43120955.359440006</v>
          </cell>
        </row>
        <row r="269">
          <cell r="O269" t="str">
            <v>AKD1</v>
          </cell>
          <cell r="P269">
            <v>50</v>
          </cell>
          <cell r="Q269" t="str">
            <v>[2] Kc Atom</v>
          </cell>
          <cell r="R269">
            <v>49600</v>
          </cell>
          <cell r="S269">
            <v>1.1599999999999999</v>
          </cell>
          <cell r="T269">
            <v>57.999999999999993</v>
          </cell>
          <cell r="U269">
            <v>1</v>
          </cell>
          <cell r="V269">
            <v>7.9999999999999929</v>
          </cell>
          <cell r="W269">
            <v>57535.999999999993</v>
          </cell>
          <cell r="AG269" t="str">
            <v>AKD1</v>
          </cell>
          <cell r="AH269">
            <v>590.68000000000006</v>
          </cell>
          <cell r="AI269">
            <v>29534.000000000004</v>
          </cell>
          <cell r="AJ269">
            <v>590</v>
          </cell>
          <cell r="AK269">
            <v>34.000000000003638</v>
          </cell>
          <cell r="AL269">
            <v>29297728.000000004</v>
          </cell>
        </row>
        <row r="270">
          <cell r="O270" t="str">
            <v>PGP4B</v>
          </cell>
          <cell r="P270">
            <v>250</v>
          </cell>
          <cell r="Q270" t="str">
            <v>[2] Kc Atom</v>
          </cell>
          <cell r="R270">
            <v>16900</v>
          </cell>
          <cell r="S270">
            <v>16.231999999999999</v>
          </cell>
          <cell r="T270">
            <v>4058</v>
          </cell>
          <cell r="U270">
            <v>16</v>
          </cell>
          <cell r="V270">
            <v>58</v>
          </cell>
          <cell r="W270">
            <v>274320.8</v>
          </cell>
          <cell r="AG270" t="str">
            <v>PGP4B</v>
          </cell>
          <cell r="AH270">
            <v>464.86400000000003</v>
          </cell>
          <cell r="AI270">
            <v>116216.00000000001</v>
          </cell>
          <cell r="AJ270">
            <v>464</v>
          </cell>
          <cell r="AK270">
            <v>216.00000000001455</v>
          </cell>
          <cell r="AL270">
            <v>7856201.6000000006</v>
          </cell>
        </row>
        <row r="271">
          <cell r="O271" t="str">
            <v>KCTGOC</v>
          </cell>
          <cell r="P271">
            <v>20</v>
          </cell>
          <cell r="Q271" t="str">
            <v>[3] Kc Telur</v>
          </cell>
          <cell r="R271">
            <v>85784.21</v>
          </cell>
          <cell r="S271">
            <v>41.2</v>
          </cell>
          <cell r="T271">
            <v>824</v>
          </cell>
          <cell r="U271">
            <v>41</v>
          </cell>
          <cell r="V271">
            <v>4</v>
          </cell>
          <cell r="W271">
            <v>3534309.4520000005</v>
          </cell>
          <cell r="AG271" t="str">
            <v>KCTGOC</v>
          </cell>
          <cell r="AH271">
            <v>92.45</v>
          </cell>
          <cell r="AI271">
            <v>1849</v>
          </cell>
          <cell r="AJ271">
            <v>92</v>
          </cell>
          <cell r="AK271">
            <v>9</v>
          </cell>
          <cell r="AL271">
            <v>7930750.2145000007</v>
          </cell>
        </row>
        <row r="272">
          <cell r="O272" t="str">
            <v>KCTGOD</v>
          </cell>
          <cell r="P272">
            <v>50</v>
          </cell>
          <cell r="Q272" t="str">
            <v>[3] Kc Telur</v>
          </cell>
          <cell r="R272">
            <v>84920.72</v>
          </cell>
          <cell r="S272">
            <v>34.44</v>
          </cell>
          <cell r="T272">
            <v>1722</v>
          </cell>
          <cell r="U272">
            <v>34</v>
          </cell>
          <cell r="V272">
            <v>22</v>
          </cell>
          <cell r="W272">
            <v>2924669.5967999999</v>
          </cell>
          <cell r="AG272" t="str">
            <v>KCTGOD</v>
          </cell>
          <cell r="AH272">
            <v>85.259999999999991</v>
          </cell>
          <cell r="AI272">
            <v>4263</v>
          </cell>
          <cell r="AJ272">
            <v>85</v>
          </cell>
          <cell r="AK272">
            <v>13</v>
          </cell>
          <cell r="AL272">
            <v>7240340.5872</v>
          </cell>
        </row>
        <row r="273">
          <cell r="O273" t="str">
            <v>KCTGOE</v>
          </cell>
          <cell r="P273">
            <v>60</v>
          </cell>
          <cell r="Q273" t="str">
            <v>[3] Kc Telur</v>
          </cell>
          <cell r="R273">
            <v>58395.38</v>
          </cell>
          <cell r="S273">
            <v>6.4666666666666668</v>
          </cell>
          <cell r="T273">
            <v>388</v>
          </cell>
          <cell r="U273">
            <v>6</v>
          </cell>
          <cell r="V273">
            <v>28</v>
          </cell>
          <cell r="W273">
            <v>377623.45733333332</v>
          </cell>
          <cell r="AG273" t="str">
            <v>KCTGOE</v>
          </cell>
          <cell r="AH273">
            <v>36.166666666666671</v>
          </cell>
          <cell r="AI273">
            <v>2170.0000000000005</v>
          </cell>
          <cell r="AJ273">
            <v>36</v>
          </cell>
          <cell r="AK273">
            <v>10.000000000000455</v>
          </cell>
          <cell r="AL273">
            <v>2111966.2433333336</v>
          </cell>
        </row>
        <row r="274">
          <cell r="O274" t="str">
            <v>KCTGP4</v>
          </cell>
          <cell r="P274">
            <v>250</v>
          </cell>
          <cell r="Q274" t="str">
            <v>[3] Kc Telur</v>
          </cell>
          <cell r="R274">
            <v>0</v>
          </cell>
          <cell r="S274">
            <v>0</v>
          </cell>
          <cell r="T274">
            <v>0</v>
          </cell>
          <cell r="U274">
            <v>0</v>
          </cell>
          <cell r="V274">
            <v>0</v>
          </cell>
          <cell r="W274">
            <v>0</v>
          </cell>
          <cell r="AG274" t="str">
            <v>KCTGP4</v>
          </cell>
          <cell r="AH274">
            <v>0</v>
          </cell>
          <cell r="AI274">
            <v>0</v>
          </cell>
          <cell r="AJ274">
            <v>0</v>
          </cell>
          <cell r="AK274">
            <v>0</v>
          </cell>
          <cell r="AL274">
            <v>0</v>
          </cell>
        </row>
        <row r="275">
          <cell r="O275" t="str">
            <v>KCTGPC</v>
          </cell>
          <cell r="P275">
            <v>40</v>
          </cell>
          <cell r="Q275" t="str">
            <v>[3] Kc Telur</v>
          </cell>
          <cell r="R275">
            <v>77746.84</v>
          </cell>
          <cell r="S275">
            <v>4</v>
          </cell>
          <cell r="T275">
            <v>160</v>
          </cell>
          <cell r="U275">
            <v>4</v>
          </cell>
          <cell r="V275">
            <v>0</v>
          </cell>
          <cell r="W275">
            <v>310987.36</v>
          </cell>
          <cell r="AG275" t="str">
            <v>KCTGPC</v>
          </cell>
          <cell r="AH275">
            <v>0.6</v>
          </cell>
          <cell r="AI275">
            <v>24</v>
          </cell>
          <cell r="AJ275">
            <v>0</v>
          </cell>
          <cell r="AK275">
            <v>24</v>
          </cell>
          <cell r="AL275">
            <v>46648.103999999992</v>
          </cell>
        </row>
        <row r="276">
          <cell r="O276" t="str">
            <v>KCTGP2</v>
          </cell>
          <cell r="P276">
            <v>40</v>
          </cell>
          <cell r="Q276" t="str">
            <v>[3] Kc Telur</v>
          </cell>
          <cell r="R276">
            <v>0</v>
          </cell>
          <cell r="S276">
            <v>0</v>
          </cell>
          <cell r="T276">
            <v>0</v>
          </cell>
          <cell r="U276">
            <v>0</v>
          </cell>
          <cell r="V276">
            <v>0</v>
          </cell>
          <cell r="W276">
            <v>0</v>
          </cell>
          <cell r="AG276" t="str">
            <v>KCTGP2</v>
          </cell>
          <cell r="AH276">
            <v>0</v>
          </cell>
          <cell r="AI276">
            <v>0</v>
          </cell>
          <cell r="AJ276">
            <v>0</v>
          </cell>
          <cell r="AK276">
            <v>0</v>
          </cell>
          <cell r="AL276">
            <v>0</v>
          </cell>
        </row>
        <row r="277">
          <cell r="O277" t="str">
            <v>KTGP4R</v>
          </cell>
          <cell r="P277">
            <v>200</v>
          </cell>
          <cell r="Q277" t="str">
            <v>[3] Kc Telur</v>
          </cell>
          <cell r="R277">
            <v>14399.99</v>
          </cell>
          <cell r="S277">
            <v>223.655</v>
          </cell>
          <cell r="T277">
            <v>44731</v>
          </cell>
          <cell r="U277">
            <v>223</v>
          </cell>
          <cell r="V277">
            <v>131</v>
          </cell>
          <cell r="W277">
            <v>3220629.76345</v>
          </cell>
          <cell r="AG277" t="str">
            <v>KTGP4R</v>
          </cell>
          <cell r="AH277">
            <v>1990.33</v>
          </cell>
          <cell r="AI277">
            <v>398066</v>
          </cell>
          <cell r="AJ277">
            <v>1990</v>
          </cell>
          <cell r="AK277">
            <v>66</v>
          </cell>
          <cell r="AL277">
            <v>28660732.096699998</v>
          </cell>
        </row>
        <row r="278">
          <cell r="O278" t="str">
            <v>KCTGP3</v>
          </cell>
          <cell r="P278">
            <v>50</v>
          </cell>
          <cell r="Q278" t="str">
            <v>[3] Kc Telur</v>
          </cell>
          <cell r="R278">
            <v>0</v>
          </cell>
          <cell r="S278">
            <v>0</v>
          </cell>
          <cell r="T278">
            <v>0</v>
          </cell>
          <cell r="U278">
            <v>0</v>
          </cell>
          <cell r="V278">
            <v>0</v>
          </cell>
          <cell r="W278">
            <v>0</v>
          </cell>
          <cell r="AG278" t="str">
            <v>KCTGP3</v>
          </cell>
          <cell r="AH278">
            <v>0</v>
          </cell>
          <cell r="AI278">
            <v>0</v>
          </cell>
          <cell r="AJ278">
            <v>0</v>
          </cell>
          <cell r="AK278">
            <v>0</v>
          </cell>
          <cell r="AL278">
            <v>0</v>
          </cell>
        </row>
        <row r="279">
          <cell r="O279" t="str">
            <v>KCTGPE</v>
          </cell>
          <cell r="P279">
            <v>40</v>
          </cell>
          <cell r="Q279" t="str">
            <v>[3] Kc Telur</v>
          </cell>
          <cell r="R279">
            <v>0</v>
          </cell>
          <cell r="S279">
            <v>0</v>
          </cell>
          <cell r="T279">
            <v>0</v>
          </cell>
          <cell r="U279">
            <v>0</v>
          </cell>
          <cell r="V279">
            <v>0</v>
          </cell>
          <cell r="W279">
            <v>0</v>
          </cell>
          <cell r="AG279" t="str">
            <v>KCTGPE</v>
          </cell>
          <cell r="AH279">
            <v>0</v>
          </cell>
          <cell r="AI279">
            <v>0</v>
          </cell>
          <cell r="AJ279">
            <v>0</v>
          </cell>
          <cell r="AK279">
            <v>0</v>
          </cell>
          <cell r="AL279">
            <v>0</v>
          </cell>
        </row>
        <row r="280">
          <cell r="O280" t="str">
            <v>KCMG01</v>
          </cell>
          <cell r="P280">
            <v>30</v>
          </cell>
          <cell r="Q280" t="str">
            <v>[4] Kc Madu</v>
          </cell>
          <cell r="R280">
            <v>62553.07</v>
          </cell>
          <cell r="S280">
            <v>9</v>
          </cell>
          <cell r="T280">
            <v>270</v>
          </cell>
          <cell r="U280">
            <v>9</v>
          </cell>
          <cell r="V280">
            <v>0</v>
          </cell>
          <cell r="W280">
            <v>562977.63</v>
          </cell>
          <cell r="AG280" t="str">
            <v>KCMG01</v>
          </cell>
          <cell r="AH280">
            <v>5.8</v>
          </cell>
          <cell r="AI280">
            <v>174</v>
          </cell>
          <cell r="AJ280">
            <v>5</v>
          </cell>
          <cell r="AK280">
            <v>24</v>
          </cell>
          <cell r="AL280">
            <v>362807.80599999998</v>
          </cell>
        </row>
        <row r="281">
          <cell r="O281" t="str">
            <v>KCMG02</v>
          </cell>
          <cell r="P281">
            <v>60</v>
          </cell>
          <cell r="Q281" t="str">
            <v>[4] Kc Madu</v>
          </cell>
          <cell r="R281">
            <v>59437.77</v>
          </cell>
          <cell r="S281">
            <v>1.1000000000000001</v>
          </cell>
          <cell r="T281">
            <v>66</v>
          </cell>
          <cell r="U281">
            <v>1</v>
          </cell>
          <cell r="V281">
            <v>6</v>
          </cell>
          <cell r="W281">
            <v>65381.546999999999</v>
          </cell>
          <cell r="AG281" t="str">
            <v>KCMG02</v>
          </cell>
          <cell r="AH281">
            <v>13.000000000000002</v>
          </cell>
          <cell r="AI281">
            <v>780.00000000000011</v>
          </cell>
          <cell r="AJ281">
            <v>13</v>
          </cell>
          <cell r="AK281">
            <v>1.1368683772161603E-13</v>
          </cell>
          <cell r="AL281">
            <v>772691.01000000013</v>
          </cell>
        </row>
        <row r="282">
          <cell r="O282" t="str">
            <v>KCMBG1</v>
          </cell>
          <cell r="P282">
            <v>30</v>
          </cell>
          <cell r="Q282" t="str">
            <v>[4] Kc Madu</v>
          </cell>
          <cell r="R282">
            <v>63436.04</v>
          </cell>
          <cell r="S282">
            <v>3.1666666666666665</v>
          </cell>
          <cell r="T282">
            <v>95</v>
          </cell>
          <cell r="U282">
            <v>3</v>
          </cell>
          <cell r="V282">
            <v>5</v>
          </cell>
          <cell r="W282">
            <v>200880.79333333333</v>
          </cell>
          <cell r="AG282" t="str">
            <v>KCMBG1</v>
          </cell>
          <cell r="AH282">
            <v>0.6</v>
          </cell>
          <cell r="AI282">
            <v>18</v>
          </cell>
          <cell r="AJ282">
            <v>0</v>
          </cell>
          <cell r="AK282">
            <v>18</v>
          </cell>
          <cell r="AL282">
            <v>38061.624000000003</v>
          </cell>
        </row>
        <row r="283">
          <cell r="O283" t="str">
            <v>KCMBG2</v>
          </cell>
          <cell r="P283">
            <v>60</v>
          </cell>
          <cell r="Q283" t="str">
            <v>[4] Kc Madu</v>
          </cell>
          <cell r="R283">
            <v>57712.06</v>
          </cell>
          <cell r="S283">
            <v>1.9666666666666668</v>
          </cell>
          <cell r="T283">
            <v>118</v>
          </cell>
          <cell r="U283">
            <v>1</v>
          </cell>
          <cell r="V283">
            <v>58</v>
          </cell>
          <cell r="W283">
            <v>113500.38466666666</v>
          </cell>
          <cell r="AG283" t="str">
            <v>KCMBG2</v>
          </cell>
          <cell r="AH283">
            <v>5.1666666666666661</v>
          </cell>
          <cell r="AI283">
            <v>309.99999999999994</v>
          </cell>
          <cell r="AJ283">
            <v>5</v>
          </cell>
          <cell r="AK283">
            <v>9.9999999999999432</v>
          </cell>
          <cell r="AL283">
            <v>298178.97666666663</v>
          </cell>
        </row>
        <row r="284">
          <cell r="O284" t="str">
            <v>KCMCG1</v>
          </cell>
          <cell r="P284">
            <v>30</v>
          </cell>
          <cell r="Q284" t="str">
            <v>[4] Kc Madu</v>
          </cell>
          <cell r="R284">
            <v>58747.71</v>
          </cell>
          <cell r="S284">
            <v>4.5</v>
          </cell>
          <cell r="T284">
            <v>135</v>
          </cell>
          <cell r="U284">
            <v>4</v>
          </cell>
          <cell r="V284">
            <v>15</v>
          </cell>
          <cell r="W284">
            <v>264364.69500000001</v>
          </cell>
          <cell r="AG284" t="str">
            <v>KCMCG1</v>
          </cell>
          <cell r="AH284">
            <v>0.8</v>
          </cell>
          <cell r="AI284">
            <v>24</v>
          </cell>
          <cell r="AJ284">
            <v>0</v>
          </cell>
          <cell r="AK284">
            <v>24</v>
          </cell>
          <cell r="AL284">
            <v>46998.168000000005</v>
          </cell>
        </row>
        <row r="285">
          <cell r="O285" t="str">
            <v>KCMCG2</v>
          </cell>
          <cell r="P285">
            <v>60</v>
          </cell>
          <cell r="Q285" t="str">
            <v>[4] Kc Madu</v>
          </cell>
          <cell r="R285">
            <v>60611.71</v>
          </cell>
          <cell r="S285">
            <v>0.65</v>
          </cell>
          <cell r="T285">
            <v>39</v>
          </cell>
          <cell r="U285">
            <v>0</v>
          </cell>
          <cell r="V285">
            <v>39</v>
          </cell>
          <cell r="W285">
            <v>39397.611499999999</v>
          </cell>
          <cell r="AG285" t="str">
            <v>KCMCG2</v>
          </cell>
          <cell r="AH285">
            <v>1.3333333333333333</v>
          </cell>
          <cell r="AI285">
            <v>80</v>
          </cell>
          <cell r="AJ285">
            <v>1</v>
          </cell>
          <cell r="AK285">
            <v>20</v>
          </cell>
          <cell r="AL285">
            <v>80815.613333333327</v>
          </cell>
        </row>
        <row r="286">
          <cell r="O286" t="str">
            <v>KCMGP3</v>
          </cell>
          <cell r="P286">
            <v>240</v>
          </cell>
          <cell r="Q286" t="str">
            <v>[4] Kc Madu</v>
          </cell>
          <cell r="R286">
            <v>0</v>
          </cell>
          <cell r="S286">
            <v>0</v>
          </cell>
          <cell r="T286">
            <v>0</v>
          </cell>
          <cell r="U286">
            <v>0</v>
          </cell>
          <cell r="V286">
            <v>0</v>
          </cell>
          <cell r="W286">
            <v>0</v>
          </cell>
          <cell r="AG286" t="str">
            <v>KCMGP3</v>
          </cell>
          <cell r="AH286">
            <v>0</v>
          </cell>
          <cell r="AI286">
            <v>0</v>
          </cell>
          <cell r="AJ286">
            <v>0</v>
          </cell>
          <cell r="AK286">
            <v>0</v>
          </cell>
          <cell r="AL286">
            <v>0</v>
          </cell>
        </row>
        <row r="287">
          <cell r="O287" t="str">
            <v>MG1_A</v>
          </cell>
          <cell r="P287">
            <v>200</v>
          </cell>
          <cell r="Q287" t="str">
            <v>[4] Kc Madu</v>
          </cell>
          <cell r="R287">
            <v>58200</v>
          </cell>
          <cell r="S287">
            <v>0</v>
          </cell>
          <cell r="T287">
            <v>0</v>
          </cell>
          <cell r="U287">
            <v>0</v>
          </cell>
          <cell r="V287">
            <v>0</v>
          </cell>
          <cell r="W287">
            <v>0</v>
          </cell>
          <cell r="AG287" t="str">
            <v>MG1_A</v>
          </cell>
          <cell r="AH287">
            <v>0</v>
          </cell>
          <cell r="AI287">
            <v>0</v>
          </cell>
          <cell r="AJ287">
            <v>0</v>
          </cell>
          <cell r="AK287">
            <v>0</v>
          </cell>
          <cell r="AL287">
            <v>0</v>
          </cell>
        </row>
        <row r="288">
          <cell r="O288" t="str">
            <v>SCO001</v>
          </cell>
          <cell r="P288">
            <v>250</v>
          </cell>
          <cell r="Q288" t="str">
            <v>[5] Jelly</v>
          </cell>
          <cell r="R288">
            <v>12738.86</v>
          </cell>
          <cell r="S288">
            <v>0.28000000000000003</v>
          </cell>
          <cell r="T288">
            <v>70</v>
          </cell>
          <cell r="U288">
            <v>0</v>
          </cell>
          <cell r="V288">
            <v>70</v>
          </cell>
          <cell r="W288">
            <v>3566.8808000000004</v>
          </cell>
          <cell r="AG288" t="str">
            <v>SCO001</v>
          </cell>
          <cell r="AH288">
            <v>0</v>
          </cell>
          <cell r="AI288">
            <v>0</v>
          </cell>
          <cell r="AJ288">
            <v>0</v>
          </cell>
          <cell r="AK288">
            <v>0</v>
          </cell>
          <cell r="AL288">
            <v>0</v>
          </cell>
        </row>
        <row r="289">
          <cell r="O289" t="str">
            <v>SCO002</v>
          </cell>
          <cell r="P289">
            <v>600</v>
          </cell>
          <cell r="Q289" t="str">
            <v>[5] Jelly</v>
          </cell>
          <cell r="R289">
            <v>0</v>
          </cell>
          <cell r="S289">
            <v>0</v>
          </cell>
          <cell r="T289">
            <v>0</v>
          </cell>
          <cell r="U289">
            <v>0</v>
          </cell>
          <cell r="V289">
            <v>0</v>
          </cell>
          <cell r="W289">
            <v>0</v>
          </cell>
          <cell r="AG289" t="str">
            <v>SCO002</v>
          </cell>
          <cell r="AH289">
            <v>0</v>
          </cell>
          <cell r="AI289">
            <v>0</v>
          </cell>
          <cell r="AJ289">
            <v>0</v>
          </cell>
          <cell r="AK289">
            <v>0</v>
          </cell>
          <cell r="AL289">
            <v>0</v>
          </cell>
        </row>
        <row r="290">
          <cell r="O290" t="str">
            <v>SCO003</v>
          </cell>
          <cell r="P290">
            <v>480</v>
          </cell>
          <cell r="Q290" t="str">
            <v>[5] Jelly</v>
          </cell>
          <cell r="R290">
            <v>68948.36</v>
          </cell>
          <cell r="S290">
            <v>0.25</v>
          </cell>
          <cell r="T290">
            <v>120</v>
          </cell>
          <cell r="U290">
            <v>0</v>
          </cell>
          <cell r="V290">
            <v>120</v>
          </cell>
          <cell r="W290">
            <v>17237.09</v>
          </cell>
          <cell r="AG290" t="str">
            <v>SCO003</v>
          </cell>
          <cell r="AH290">
            <v>0</v>
          </cell>
          <cell r="AI290">
            <v>0</v>
          </cell>
          <cell r="AJ290">
            <v>0</v>
          </cell>
          <cell r="AK290">
            <v>0</v>
          </cell>
          <cell r="AL290">
            <v>0</v>
          </cell>
        </row>
        <row r="291">
          <cell r="O291" t="str">
            <v>JCK001</v>
          </cell>
          <cell r="P291">
            <v>48</v>
          </cell>
          <cell r="Q291" t="str">
            <v>[5] Jelly</v>
          </cell>
          <cell r="R291">
            <v>0</v>
          </cell>
          <cell r="S291">
            <v>0</v>
          </cell>
          <cell r="T291">
            <v>0</v>
          </cell>
          <cell r="U291">
            <v>0</v>
          </cell>
          <cell r="V291">
            <v>0</v>
          </cell>
          <cell r="W291">
            <v>0</v>
          </cell>
          <cell r="AG291" t="str">
            <v>JCK001</v>
          </cell>
          <cell r="AH291">
            <v>0</v>
          </cell>
          <cell r="AI291">
            <v>0</v>
          </cell>
          <cell r="AJ291">
            <v>0</v>
          </cell>
          <cell r="AK291">
            <v>0</v>
          </cell>
          <cell r="AL291">
            <v>0</v>
          </cell>
        </row>
        <row r="292">
          <cell r="O292" t="str">
            <v>JCK002</v>
          </cell>
          <cell r="P292">
            <v>48</v>
          </cell>
          <cell r="Q292" t="str">
            <v>[5] Jelly</v>
          </cell>
          <cell r="R292">
            <v>16164.71</v>
          </cell>
          <cell r="S292">
            <v>0</v>
          </cell>
          <cell r="T292">
            <v>0</v>
          </cell>
          <cell r="U292">
            <v>0</v>
          </cell>
          <cell r="V292">
            <v>0</v>
          </cell>
          <cell r="W292">
            <v>0</v>
          </cell>
          <cell r="AG292" t="str">
            <v>JCK002</v>
          </cell>
          <cell r="AH292">
            <v>0</v>
          </cell>
          <cell r="AI292">
            <v>0</v>
          </cell>
          <cell r="AJ292">
            <v>0</v>
          </cell>
          <cell r="AK292">
            <v>0</v>
          </cell>
          <cell r="AL292">
            <v>0</v>
          </cell>
        </row>
        <row r="293">
          <cell r="O293" t="str">
            <v>SCO010</v>
          </cell>
          <cell r="P293">
            <v>250</v>
          </cell>
          <cell r="Q293" t="str">
            <v>[5] Jelly</v>
          </cell>
          <cell r="R293">
            <v>17591.84</v>
          </cell>
          <cell r="S293">
            <v>73.36</v>
          </cell>
          <cell r="T293">
            <v>18340</v>
          </cell>
          <cell r="U293">
            <v>73</v>
          </cell>
          <cell r="V293">
            <v>90</v>
          </cell>
          <cell r="W293">
            <v>1290537.3824</v>
          </cell>
          <cell r="AG293" t="str">
            <v>SCO010</v>
          </cell>
          <cell r="AH293">
            <v>8318.119999999999</v>
          </cell>
          <cell r="AI293">
            <v>2079529.9999999998</v>
          </cell>
          <cell r="AJ293">
            <v>8318</v>
          </cell>
          <cell r="AK293">
            <v>29.999999999767169</v>
          </cell>
          <cell r="AL293">
            <v>146331036.1408</v>
          </cell>
        </row>
        <row r="294">
          <cell r="O294" t="str">
            <v>SCO011</v>
          </cell>
          <cell r="P294">
            <v>360</v>
          </cell>
          <cell r="Q294" t="str">
            <v>[5] Jelly</v>
          </cell>
          <cell r="R294">
            <v>0</v>
          </cell>
          <cell r="S294">
            <v>0</v>
          </cell>
          <cell r="T294">
            <v>0</v>
          </cell>
          <cell r="U294">
            <v>0</v>
          </cell>
          <cell r="V294">
            <v>0</v>
          </cell>
          <cell r="W294">
            <v>0</v>
          </cell>
          <cell r="AG294" t="str">
            <v>SCO011</v>
          </cell>
          <cell r="AH294">
            <v>0</v>
          </cell>
          <cell r="AI294">
            <v>0</v>
          </cell>
          <cell r="AJ294">
            <v>0</v>
          </cell>
          <cell r="AK294">
            <v>0</v>
          </cell>
          <cell r="AL294">
            <v>0</v>
          </cell>
        </row>
        <row r="295">
          <cell r="O295" t="str">
            <v>JCO_03</v>
          </cell>
          <cell r="P295">
            <v>48</v>
          </cell>
          <cell r="Q295" t="str">
            <v>[5] Jelly</v>
          </cell>
          <cell r="R295">
            <v>16628.400000000001</v>
          </cell>
          <cell r="S295">
            <v>58.604166666666664</v>
          </cell>
          <cell r="T295">
            <v>2813</v>
          </cell>
          <cell r="U295">
            <v>58</v>
          </cell>
          <cell r="V295">
            <v>29</v>
          </cell>
          <cell r="W295">
            <v>974493.52500000002</v>
          </cell>
          <cell r="AG295" t="str">
            <v>JCO_03</v>
          </cell>
          <cell r="AH295">
            <v>891.45833333333337</v>
          </cell>
          <cell r="AI295">
            <v>42790</v>
          </cell>
          <cell r="AJ295">
            <v>891</v>
          </cell>
          <cell r="AK295">
            <v>22</v>
          </cell>
          <cell r="AL295">
            <v>14823525.75</v>
          </cell>
        </row>
        <row r="296">
          <cell r="O296" t="str">
            <v>JCKB01</v>
          </cell>
          <cell r="P296">
            <v>24</v>
          </cell>
          <cell r="Q296" t="str">
            <v>[5] Jelly</v>
          </cell>
          <cell r="R296">
            <v>0</v>
          </cell>
          <cell r="S296">
            <v>0</v>
          </cell>
          <cell r="T296">
            <v>0</v>
          </cell>
          <cell r="U296">
            <v>0</v>
          </cell>
          <cell r="V296">
            <v>0</v>
          </cell>
          <cell r="W296">
            <v>0</v>
          </cell>
          <cell r="AG296" t="str">
            <v>JCKB01</v>
          </cell>
          <cell r="AH296">
            <v>0</v>
          </cell>
          <cell r="AI296">
            <v>0</v>
          </cell>
          <cell r="AJ296">
            <v>0</v>
          </cell>
          <cell r="AK296">
            <v>0</v>
          </cell>
          <cell r="AL296">
            <v>0</v>
          </cell>
        </row>
        <row r="297">
          <cell r="O297" t="str">
            <v>JCKB02</v>
          </cell>
          <cell r="P297">
            <v>24</v>
          </cell>
          <cell r="Q297" t="str">
            <v>[5] Jelly</v>
          </cell>
          <cell r="R297">
            <v>0</v>
          </cell>
          <cell r="S297">
            <v>0</v>
          </cell>
          <cell r="T297">
            <v>0</v>
          </cell>
          <cell r="U297">
            <v>0</v>
          </cell>
          <cell r="V297">
            <v>0</v>
          </cell>
          <cell r="W297">
            <v>0</v>
          </cell>
          <cell r="AG297" t="str">
            <v>JCKB02</v>
          </cell>
          <cell r="AH297">
            <v>0</v>
          </cell>
          <cell r="AI297">
            <v>0</v>
          </cell>
          <cell r="AJ297">
            <v>0</v>
          </cell>
          <cell r="AK297">
            <v>0</v>
          </cell>
          <cell r="AL297">
            <v>0</v>
          </cell>
        </row>
        <row r="298">
          <cell r="O298" t="str">
            <v>JCKB03</v>
          </cell>
          <cell r="P298">
            <v>24</v>
          </cell>
          <cell r="Q298" t="str">
            <v>[5] Jelly</v>
          </cell>
          <cell r="R298">
            <v>0</v>
          </cell>
          <cell r="S298">
            <v>0</v>
          </cell>
          <cell r="T298">
            <v>0</v>
          </cell>
          <cell r="U298">
            <v>0</v>
          </cell>
          <cell r="V298">
            <v>0</v>
          </cell>
          <cell r="W298">
            <v>0</v>
          </cell>
          <cell r="AG298" t="str">
            <v>JCKB03</v>
          </cell>
          <cell r="AH298">
            <v>0</v>
          </cell>
          <cell r="AI298">
            <v>0</v>
          </cell>
          <cell r="AJ298">
            <v>0</v>
          </cell>
          <cell r="AK298">
            <v>0</v>
          </cell>
          <cell r="AL298">
            <v>0</v>
          </cell>
        </row>
        <row r="299">
          <cell r="O299" t="str">
            <v>JCKB04</v>
          </cell>
          <cell r="P299">
            <v>24</v>
          </cell>
          <cell r="Q299" t="str">
            <v>[5] Jelly</v>
          </cell>
          <cell r="R299">
            <v>0</v>
          </cell>
          <cell r="S299">
            <v>0</v>
          </cell>
          <cell r="T299">
            <v>0</v>
          </cell>
          <cell r="U299">
            <v>0</v>
          </cell>
          <cell r="V299">
            <v>0</v>
          </cell>
          <cell r="W299">
            <v>0</v>
          </cell>
          <cell r="AG299" t="str">
            <v>JCKB04</v>
          </cell>
          <cell r="AH299">
            <v>0</v>
          </cell>
          <cell r="AI299">
            <v>0</v>
          </cell>
          <cell r="AJ299">
            <v>0</v>
          </cell>
          <cell r="AK299">
            <v>0</v>
          </cell>
          <cell r="AL299">
            <v>0</v>
          </cell>
        </row>
        <row r="300">
          <cell r="O300" t="str">
            <v>JCKN05</v>
          </cell>
          <cell r="P300">
            <v>24</v>
          </cell>
          <cell r="Q300" t="str">
            <v>[5] Jelly</v>
          </cell>
          <cell r="R300">
            <v>0</v>
          </cell>
          <cell r="S300">
            <v>0</v>
          </cell>
          <cell r="T300">
            <v>0</v>
          </cell>
          <cell r="U300">
            <v>0</v>
          </cell>
          <cell r="V300">
            <v>0</v>
          </cell>
          <cell r="W300">
            <v>0</v>
          </cell>
          <cell r="AG300" t="str">
            <v>JCKN05</v>
          </cell>
          <cell r="AH300">
            <v>0</v>
          </cell>
          <cell r="AI300">
            <v>0</v>
          </cell>
          <cell r="AJ300">
            <v>0</v>
          </cell>
          <cell r="AK300">
            <v>0</v>
          </cell>
          <cell r="AL300">
            <v>0</v>
          </cell>
        </row>
        <row r="301">
          <cell r="O301" t="str">
            <v>JCKN06</v>
          </cell>
          <cell r="P301">
            <v>24</v>
          </cell>
          <cell r="Q301" t="str">
            <v>[5] Jelly</v>
          </cell>
          <cell r="R301">
            <v>0</v>
          </cell>
          <cell r="S301">
            <v>0</v>
          </cell>
          <cell r="T301">
            <v>0</v>
          </cell>
          <cell r="U301">
            <v>0</v>
          </cell>
          <cell r="V301">
            <v>0</v>
          </cell>
          <cell r="W301">
            <v>0</v>
          </cell>
          <cell r="AG301" t="str">
            <v>JCKN06</v>
          </cell>
          <cell r="AH301">
            <v>0</v>
          </cell>
          <cell r="AI301">
            <v>0</v>
          </cell>
          <cell r="AJ301">
            <v>0</v>
          </cell>
          <cell r="AK301">
            <v>0</v>
          </cell>
          <cell r="AL301">
            <v>0</v>
          </cell>
        </row>
        <row r="302">
          <cell r="O302" t="str">
            <v>JKM001</v>
          </cell>
          <cell r="P302">
            <v>24</v>
          </cell>
          <cell r="Q302" t="str">
            <v>[5] Jelly</v>
          </cell>
          <cell r="R302">
            <v>26770.05</v>
          </cell>
          <cell r="S302">
            <v>0.29166666666666669</v>
          </cell>
          <cell r="T302">
            <v>7</v>
          </cell>
          <cell r="U302">
            <v>0</v>
          </cell>
          <cell r="V302">
            <v>7</v>
          </cell>
          <cell r="W302">
            <v>7807.9312500000005</v>
          </cell>
          <cell r="AG302" t="str">
            <v>JKM001</v>
          </cell>
          <cell r="AH302">
            <v>0</v>
          </cell>
          <cell r="AI302">
            <v>0</v>
          </cell>
          <cell r="AJ302">
            <v>0</v>
          </cell>
          <cell r="AK302">
            <v>0</v>
          </cell>
          <cell r="AL302">
            <v>0</v>
          </cell>
        </row>
        <row r="303">
          <cell r="O303" t="str">
            <v>JCOP_1</v>
          </cell>
          <cell r="P303">
            <v>24</v>
          </cell>
          <cell r="Q303" t="str">
            <v>[5] Jelly</v>
          </cell>
          <cell r="R303">
            <v>24286.1</v>
          </cell>
          <cell r="S303">
            <v>1.4166666666666667</v>
          </cell>
          <cell r="T303">
            <v>34</v>
          </cell>
          <cell r="U303">
            <v>1</v>
          </cell>
          <cell r="V303">
            <v>10</v>
          </cell>
          <cell r="W303">
            <v>34405.308333333334</v>
          </cell>
          <cell r="AG303" t="str">
            <v>JCOP_1</v>
          </cell>
          <cell r="AH303">
            <v>0</v>
          </cell>
          <cell r="AI303">
            <v>0</v>
          </cell>
          <cell r="AJ303">
            <v>0</v>
          </cell>
          <cell r="AK303">
            <v>0</v>
          </cell>
          <cell r="AL303">
            <v>0</v>
          </cell>
        </row>
        <row r="304">
          <cell r="O304" t="str">
            <v>SCOP_1</v>
          </cell>
          <cell r="P304">
            <v>300</v>
          </cell>
          <cell r="Q304" t="str">
            <v>[5] Jelly</v>
          </cell>
          <cell r="R304">
            <v>48751.61</v>
          </cell>
          <cell r="S304">
            <v>23.25</v>
          </cell>
          <cell r="T304">
            <v>6975</v>
          </cell>
          <cell r="U304">
            <v>23</v>
          </cell>
          <cell r="V304">
            <v>75</v>
          </cell>
          <cell r="W304">
            <v>1133474.9325000001</v>
          </cell>
          <cell r="AG304" t="str">
            <v>SCOP_1</v>
          </cell>
          <cell r="AH304">
            <v>264.41666666666663</v>
          </cell>
          <cell r="AI304">
            <v>79324.999999999985</v>
          </cell>
          <cell r="AJ304">
            <v>264</v>
          </cell>
          <cell r="AK304">
            <v>124.99999999998545</v>
          </cell>
          <cell r="AL304">
            <v>12890738.210833332</v>
          </cell>
        </row>
        <row r="305">
          <cell r="O305" t="str">
            <v>JCOP_2</v>
          </cell>
          <cell r="P305">
            <v>24</v>
          </cell>
          <cell r="Q305" t="str">
            <v>[5] Jelly</v>
          </cell>
          <cell r="R305">
            <v>25013.59</v>
          </cell>
          <cell r="S305">
            <v>3.625</v>
          </cell>
          <cell r="T305">
            <v>87</v>
          </cell>
          <cell r="U305">
            <v>3</v>
          </cell>
          <cell r="V305">
            <v>15</v>
          </cell>
          <cell r="W305">
            <v>90674.263749999998</v>
          </cell>
          <cell r="AG305" t="str">
            <v>JCOP_2</v>
          </cell>
          <cell r="AH305">
            <v>0</v>
          </cell>
          <cell r="AI305">
            <v>0</v>
          </cell>
          <cell r="AJ305">
            <v>0</v>
          </cell>
          <cell r="AK305">
            <v>0</v>
          </cell>
          <cell r="AL305">
            <v>0</v>
          </cell>
        </row>
        <row r="306">
          <cell r="O306" t="str">
            <v>SCOP_4</v>
          </cell>
          <cell r="P306">
            <v>360</v>
          </cell>
          <cell r="Q306" t="str">
            <v>[5] Jelly</v>
          </cell>
          <cell r="R306">
            <v>50314.03</v>
          </cell>
          <cell r="S306">
            <v>9.8611111111111107</v>
          </cell>
          <cell r="T306">
            <v>3550</v>
          </cell>
          <cell r="U306">
            <v>9</v>
          </cell>
          <cell r="V306">
            <v>310</v>
          </cell>
          <cell r="W306">
            <v>496152.24027777778</v>
          </cell>
          <cell r="AG306" t="str">
            <v>SCOP_4</v>
          </cell>
          <cell r="AH306">
            <v>107.63055555555556</v>
          </cell>
          <cell r="AI306">
            <v>38747</v>
          </cell>
          <cell r="AJ306">
            <v>107</v>
          </cell>
          <cell r="AK306">
            <v>227</v>
          </cell>
          <cell r="AL306">
            <v>5415327.0011388892</v>
          </cell>
        </row>
        <row r="307">
          <cell r="O307" t="str">
            <v>SCOP_3</v>
          </cell>
          <cell r="P307">
            <v>480</v>
          </cell>
          <cell r="Q307" t="str">
            <v>[5] Jelly</v>
          </cell>
          <cell r="R307">
            <v>66520.38</v>
          </cell>
          <cell r="S307">
            <v>5.5416666666666661</v>
          </cell>
          <cell r="T307">
            <v>2659.9999999999995</v>
          </cell>
          <cell r="U307">
            <v>5</v>
          </cell>
          <cell r="V307">
            <v>259.99999999999955</v>
          </cell>
          <cell r="W307">
            <v>368633.77249999996</v>
          </cell>
          <cell r="AG307" t="str">
            <v>SCOP_3</v>
          </cell>
          <cell r="AH307">
            <v>123.41666666666664</v>
          </cell>
          <cell r="AI307">
            <v>59239.999999999985</v>
          </cell>
          <cell r="AJ307">
            <v>123</v>
          </cell>
          <cell r="AK307">
            <v>199.99999999998545</v>
          </cell>
          <cell r="AL307">
            <v>8209723.5649999985</v>
          </cell>
        </row>
        <row r="308">
          <cell r="O308" t="str">
            <v>JCO_04</v>
          </cell>
          <cell r="P308">
            <v>48</v>
          </cell>
          <cell r="Q308" t="str">
            <v>[5] Jelly</v>
          </cell>
          <cell r="R308">
            <v>16822.68</v>
          </cell>
          <cell r="S308">
            <v>268.56250000000006</v>
          </cell>
          <cell r="T308">
            <v>12891.000000000004</v>
          </cell>
          <cell r="U308">
            <v>268</v>
          </cell>
          <cell r="V308">
            <v>27.000000000003638</v>
          </cell>
          <cell r="W308">
            <v>4517940.9975000015</v>
          </cell>
          <cell r="AG308" t="str">
            <v>JCO_04</v>
          </cell>
          <cell r="AH308">
            <v>1766.5833333333335</v>
          </cell>
          <cell r="AI308">
            <v>84796</v>
          </cell>
          <cell r="AJ308">
            <v>1766</v>
          </cell>
          <cell r="AK308">
            <v>28</v>
          </cell>
          <cell r="AL308">
            <v>29718666.109999999</v>
          </cell>
        </row>
        <row r="309">
          <cell r="O309" t="str">
            <v>SCO013</v>
          </cell>
          <cell r="P309">
            <v>360</v>
          </cell>
          <cell r="Q309" t="str">
            <v>[5] Jelly</v>
          </cell>
          <cell r="R309">
            <v>26219.599999999999</v>
          </cell>
          <cell r="S309">
            <v>13.041666666666668</v>
          </cell>
          <cell r="T309">
            <v>4695</v>
          </cell>
          <cell r="U309">
            <v>13</v>
          </cell>
          <cell r="V309">
            <v>15</v>
          </cell>
          <cell r="W309">
            <v>341947.28333333333</v>
          </cell>
          <cell r="AG309" t="str">
            <v>SCO013</v>
          </cell>
          <cell r="AH309">
            <v>447.40277777777777</v>
          </cell>
          <cell r="AI309">
            <v>161065</v>
          </cell>
          <cell r="AJ309">
            <v>447</v>
          </cell>
          <cell r="AK309">
            <v>145</v>
          </cell>
          <cell r="AL309">
            <v>11730721.872222222</v>
          </cell>
        </row>
        <row r="310">
          <cell r="O310" t="str">
            <v>JSO 1</v>
          </cell>
          <cell r="P310">
            <v>48</v>
          </cell>
          <cell r="Q310" t="str">
            <v>[5] Jelly</v>
          </cell>
          <cell r="R310">
            <v>16631.78</v>
          </cell>
          <cell r="S310">
            <v>222.8125</v>
          </cell>
          <cell r="T310">
            <v>10695</v>
          </cell>
          <cell r="U310">
            <v>222</v>
          </cell>
          <cell r="V310">
            <v>39</v>
          </cell>
          <cell r="W310">
            <v>3705768.4812499997</v>
          </cell>
          <cell r="AG310" t="str">
            <v>JSO 1</v>
          </cell>
          <cell r="AH310">
            <v>3084.0833333333335</v>
          </cell>
          <cell r="AI310">
            <v>148036</v>
          </cell>
          <cell r="AJ310">
            <v>3084</v>
          </cell>
          <cell r="AK310">
            <v>4</v>
          </cell>
          <cell r="AL310">
            <v>51293795.501666665</v>
          </cell>
        </row>
        <row r="311">
          <cell r="O311" t="str">
            <v>JKC1</v>
          </cell>
          <cell r="P311">
            <v>48</v>
          </cell>
          <cell r="Q311" t="str">
            <v>[5] Jelly</v>
          </cell>
          <cell r="R311">
            <v>42059.3</v>
          </cell>
          <cell r="S311">
            <v>68.145833333333329</v>
          </cell>
          <cell r="T311">
            <v>3271</v>
          </cell>
          <cell r="U311">
            <v>68</v>
          </cell>
          <cell r="V311">
            <v>7</v>
          </cell>
          <cell r="W311">
            <v>2866166.0479166671</v>
          </cell>
          <cell r="AG311" t="str">
            <v>JKC1</v>
          </cell>
          <cell r="AH311">
            <v>96.833333333333329</v>
          </cell>
          <cell r="AI311">
            <v>4648</v>
          </cell>
          <cell r="AJ311">
            <v>96</v>
          </cell>
          <cell r="AK311">
            <v>40</v>
          </cell>
          <cell r="AL311">
            <v>4072742.2166666668</v>
          </cell>
        </row>
        <row r="312">
          <cell r="O312" t="str">
            <v>JDO1</v>
          </cell>
          <cell r="P312">
            <v>24</v>
          </cell>
          <cell r="Q312" t="str">
            <v>[5] Jelly</v>
          </cell>
          <cell r="R312">
            <v>11636.96</v>
          </cell>
          <cell r="S312">
            <v>123.58333333333333</v>
          </cell>
          <cell r="T312">
            <v>2966</v>
          </cell>
          <cell r="U312">
            <v>123</v>
          </cell>
          <cell r="V312">
            <v>14</v>
          </cell>
          <cell r="W312">
            <v>1438134.3066666664</v>
          </cell>
          <cell r="AG312" t="str">
            <v>JDO1</v>
          </cell>
          <cell r="AH312">
            <v>6276.9583333333339</v>
          </cell>
          <cell r="AI312">
            <v>150647</v>
          </cell>
          <cell r="AJ312">
            <v>6276</v>
          </cell>
          <cell r="AK312">
            <v>23</v>
          </cell>
          <cell r="AL312">
            <v>73044713.046666667</v>
          </cell>
        </row>
        <row r="313">
          <cell r="O313" t="str">
            <v>SPO1</v>
          </cell>
          <cell r="P313">
            <v>250</v>
          </cell>
          <cell r="Q313" t="str">
            <v>[5] Jelly</v>
          </cell>
          <cell r="R313">
            <v>17178.09</v>
          </cell>
          <cell r="S313">
            <v>48.355999999999995</v>
          </cell>
          <cell r="T313">
            <v>12088.999999999998</v>
          </cell>
          <cell r="U313">
            <v>48</v>
          </cell>
          <cell r="V313">
            <v>88.999999999998181</v>
          </cell>
          <cell r="W313">
            <v>830663.72003999993</v>
          </cell>
          <cell r="AG313" t="str">
            <v>SPO1</v>
          </cell>
          <cell r="AH313">
            <v>1350.7840000000001</v>
          </cell>
          <cell r="AI313">
            <v>337696</v>
          </cell>
          <cell r="AJ313">
            <v>1350</v>
          </cell>
          <cell r="AK313">
            <v>196</v>
          </cell>
          <cell r="AL313">
            <v>23203889.122559998</v>
          </cell>
        </row>
        <row r="314">
          <cell r="O314" t="str">
            <v>SCO 10 L</v>
          </cell>
          <cell r="P314">
            <v>250</v>
          </cell>
          <cell r="Q314" t="str">
            <v>[5] Jelly</v>
          </cell>
          <cell r="R314">
            <v>0</v>
          </cell>
          <cell r="S314">
            <v>0</v>
          </cell>
          <cell r="T314">
            <v>0</v>
          </cell>
          <cell r="U314">
            <v>0</v>
          </cell>
          <cell r="V314">
            <v>0</v>
          </cell>
          <cell r="W314">
            <v>0</v>
          </cell>
          <cell r="AG314" t="str">
            <v>SCO 10 L</v>
          </cell>
          <cell r="AH314">
            <v>0</v>
          </cell>
          <cell r="AI314">
            <v>0</v>
          </cell>
          <cell r="AJ314">
            <v>0</v>
          </cell>
          <cell r="AK314">
            <v>0</v>
          </cell>
          <cell r="AL314">
            <v>0</v>
          </cell>
        </row>
        <row r="315">
          <cell r="O315" t="str">
            <v>SPO2</v>
          </cell>
          <cell r="P315">
            <v>250</v>
          </cell>
          <cell r="Q315" t="str">
            <v>[5] Jelly</v>
          </cell>
          <cell r="R315">
            <v>17088.71</v>
          </cell>
          <cell r="S315">
            <v>0.5</v>
          </cell>
          <cell r="T315">
            <v>125</v>
          </cell>
          <cell r="U315">
            <v>0</v>
          </cell>
          <cell r="V315">
            <v>125</v>
          </cell>
          <cell r="W315">
            <v>8544.3549999999996</v>
          </cell>
          <cell r="AG315" t="str">
            <v>SPO2</v>
          </cell>
          <cell r="AH315">
            <v>132.19999999999999</v>
          </cell>
          <cell r="AI315">
            <v>33050</v>
          </cell>
          <cell r="AJ315">
            <v>132</v>
          </cell>
          <cell r="AK315">
            <v>50</v>
          </cell>
          <cell r="AL315">
            <v>2259127.4619999998</v>
          </cell>
        </row>
        <row r="316">
          <cell r="O316" t="str">
            <v>SROP1</v>
          </cell>
          <cell r="P316">
            <v>240</v>
          </cell>
          <cell r="Q316" t="str">
            <v>[5] Jelly</v>
          </cell>
          <cell r="R316">
            <v>49000</v>
          </cell>
          <cell r="S316">
            <v>0</v>
          </cell>
          <cell r="T316">
            <v>0</v>
          </cell>
          <cell r="U316">
            <v>0</v>
          </cell>
          <cell r="V316">
            <v>0</v>
          </cell>
          <cell r="W316">
            <v>0</v>
          </cell>
          <cell r="AG316" t="str">
            <v>SROP1</v>
          </cell>
          <cell r="AH316">
            <v>245.5</v>
          </cell>
          <cell r="AI316">
            <v>58920</v>
          </cell>
          <cell r="AJ316">
            <v>245</v>
          </cell>
          <cell r="AK316">
            <v>120</v>
          </cell>
          <cell r="AL316">
            <v>12029500</v>
          </cell>
        </row>
        <row r="317">
          <cell r="O317" t="str">
            <v>SROP2</v>
          </cell>
          <cell r="P317">
            <v>240</v>
          </cell>
          <cell r="Q317" t="str">
            <v>[5] Jelly</v>
          </cell>
          <cell r="R317">
            <v>67300</v>
          </cell>
          <cell r="S317">
            <v>0</v>
          </cell>
          <cell r="T317">
            <v>0</v>
          </cell>
          <cell r="U317">
            <v>0</v>
          </cell>
          <cell r="V317">
            <v>0</v>
          </cell>
          <cell r="W317">
            <v>0</v>
          </cell>
          <cell r="AG317" t="str">
            <v>SROP2</v>
          </cell>
          <cell r="AH317">
            <v>252.5</v>
          </cell>
          <cell r="AI317">
            <v>60600</v>
          </cell>
          <cell r="AJ317">
            <v>252</v>
          </cell>
          <cell r="AK317">
            <v>120</v>
          </cell>
          <cell r="AL317">
            <v>16993250</v>
          </cell>
        </row>
        <row r="318">
          <cell r="O318" t="str">
            <v>DC0001</v>
          </cell>
          <cell r="P318">
            <v>144</v>
          </cell>
          <cell r="Q318" t="str">
            <v>[6] Wafer</v>
          </cell>
          <cell r="R318">
            <v>100499.19</v>
          </cell>
          <cell r="S318">
            <v>6.9513888888888884</v>
          </cell>
          <cell r="T318">
            <v>1000.9999999999999</v>
          </cell>
          <cell r="U318">
            <v>6</v>
          </cell>
          <cell r="V318">
            <v>136.99999999999989</v>
          </cell>
          <cell r="W318">
            <v>698608.95270833327</v>
          </cell>
          <cell r="AG318" t="str">
            <v>DC0001</v>
          </cell>
          <cell r="AH318">
            <v>129.72916666666666</v>
          </cell>
          <cell r="AI318">
            <v>18681</v>
          </cell>
          <cell r="AJ318">
            <v>129</v>
          </cell>
          <cell r="AK318">
            <v>105</v>
          </cell>
          <cell r="AL318">
            <v>13037676.169375001</v>
          </cell>
        </row>
        <row r="319">
          <cell r="O319" t="str">
            <v>WSC001</v>
          </cell>
          <cell r="P319">
            <v>6</v>
          </cell>
          <cell r="Q319" t="str">
            <v>[6] Wafer</v>
          </cell>
          <cell r="R319">
            <v>0</v>
          </cell>
          <cell r="S319">
            <v>0</v>
          </cell>
          <cell r="T319">
            <v>0</v>
          </cell>
          <cell r="U319">
            <v>0</v>
          </cell>
          <cell r="V319">
            <v>0</v>
          </cell>
          <cell r="W319">
            <v>0</v>
          </cell>
          <cell r="AG319" t="str">
            <v>WSC001</v>
          </cell>
          <cell r="AH319">
            <v>0</v>
          </cell>
          <cell r="AI319">
            <v>0</v>
          </cell>
          <cell r="AJ319">
            <v>0</v>
          </cell>
          <cell r="AK319">
            <v>0</v>
          </cell>
          <cell r="AL319">
            <v>0</v>
          </cell>
        </row>
        <row r="320">
          <cell r="O320" t="str">
            <v>WSC002</v>
          </cell>
          <cell r="P320">
            <v>6</v>
          </cell>
          <cell r="Q320" t="str">
            <v>[6] Wafer</v>
          </cell>
          <cell r="R320">
            <v>36899.980000000003</v>
          </cell>
          <cell r="S320">
            <v>82</v>
          </cell>
          <cell r="T320">
            <v>492</v>
          </cell>
          <cell r="U320">
            <v>82</v>
          </cell>
          <cell r="V320">
            <v>0</v>
          </cell>
          <cell r="W320">
            <v>3025798.3600000003</v>
          </cell>
          <cell r="AG320" t="str">
            <v>WSC002</v>
          </cell>
          <cell r="AH320">
            <v>159.83333333333334</v>
          </cell>
          <cell r="AI320">
            <v>959</v>
          </cell>
          <cell r="AJ320">
            <v>159</v>
          </cell>
          <cell r="AK320">
            <v>5</v>
          </cell>
          <cell r="AL320">
            <v>5897846.8033333337</v>
          </cell>
        </row>
        <row r="321">
          <cell r="O321" t="str">
            <v>WBS003</v>
          </cell>
          <cell r="P321">
            <v>3</v>
          </cell>
          <cell r="Q321" t="str">
            <v>[6] Wafer</v>
          </cell>
          <cell r="R321">
            <v>0</v>
          </cell>
          <cell r="S321">
            <v>0</v>
          </cell>
          <cell r="T321">
            <v>0</v>
          </cell>
          <cell r="U321">
            <v>0</v>
          </cell>
          <cell r="V321">
            <v>0</v>
          </cell>
          <cell r="W321">
            <v>0</v>
          </cell>
          <cell r="AG321" t="str">
            <v>WBS003</v>
          </cell>
          <cell r="AH321">
            <v>0</v>
          </cell>
          <cell r="AI321">
            <v>0</v>
          </cell>
          <cell r="AJ321">
            <v>0</v>
          </cell>
          <cell r="AK321">
            <v>0</v>
          </cell>
          <cell r="AL321">
            <v>0</v>
          </cell>
        </row>
        <row r="322">
          <cell r="O322" t="str">
            <v>WCG</v>
          </cell>
          <cell r="P322">
            <v>20</v>
          </cell>
          <cell r="Q322" t="str">
            <v>[6] Wafer</v>
          </cell>
          <cell r="R322">
            <v>48151.88</v>
          </cell>
          <cell r="S322">
            <v>0.3</v>
          </cell>
          <cell r="T322">
            <v>6</v>
          </cell>
          <cell r="U322">
            <v>0</v>
          </cell>
          <cell r="V322">
            <v>6</v>
          </cell>
          <cell r="W322">
            <v>14445.564</v>
          </cell>
          <cell r="AG322" t="str">
            <v>WCG</v>
          </cell>
          <cell r="AH322">
            <v>0</v>
          </cell>
          <cell r="AI322">
            <v>0</v>
          </cell>
          <cell r="AJ322">
            <v>0</v>
          </cell>
          <cell r="AK322">
            <v>0</v>
          </cell>
          <cell r="AL322">
            <v>0</v>
          </cell>
        </row>
        <row r="323">
          <cell r="O323" t="str">
            <v>WSC02S</v>
          </cell>
          <cell r="P323">
            <v>6</v>
          </cell>
          <cell r="Q323" t="str">
            <v>[6] Wafer</v>
          </cell>
          <cell r="R323">
            <v>0</v>
          </cell>
          <cell r="S323">
            <v>0</v>
          </cell>
          <cell r="T323">
            <v>0</v>
          </cell>
          <cell r="U323">
            <v>0</v>
          </cell>
          <cell r="V323">
            <v>0</v>
          </cell>
          <cell r="W323">
            <v>0</v>
          </cell>
          <cell r="AG323" t="str">
            <v>WSC02S</v>
          </cell>
          <cell r="AH323">
            <v>0</v>
          </cell>
          <cell r="AI323">
            <v>0</v>
          </cell>
          <cell r="AJ323">
            <v>0</v>
          </cell>
          <cell r="AK323">
            <v>0</v>
          </cell>
          <cell r="AL323">
            <v>0</v>
          </cell>
        </row>
        <row r="324">
          <cell r="O324" t="str">
            <v>SC-05P</v>
          </cell>
          <cell r="P324">
            <v>30</v>
          </cell>
          <cell r="Q324" t="str">
            <v>[6] Wafer</v>
          </cell>
          <cell r="R324">
            <v>13961.49</v>
          </cell>
          <cell r="S324">
            <v>292.93333333333334</v>
          </cell>
          <cell r="T324">
            <v>8788</v>
          </cell>
          <cell r="U324">
            <v>292</v>
          </cell>
          <cell r="V324">
            <v>28</v>
          </cell>
          <cell r="W324">
            <v>4089785.804</v>
          </cell>
          <cell r="AG324" t="str">
            <v>SC-05P</v>
          </cell>
          <cell r="AH324">
            <v>3.3333333333333333E-2</v>
          </cell>
          <cell r="AI324">
            <v>1</v>
          </cell>
          <cell r="AJ324">
            <v>0</v>
          </cell>
          <cell r="AK324">
            <v>1</v>
          </cell>
          <cell r="AL324">
            <v>465.38299999999998</v>
          </cell>
        </row>
        <row r="325">
          <cell r="O325" t="str">
            <v>DCM001</v>
          </cell>
          <cell r="P325">
            <v>144</v>
          </cell>
          <cell r="Q325" t="str">
            <v>[6] Wafer</v>
          </cell>
          <cell r="R325">
            <v>100448.86</v>
          </cell>
          <cell r="S325">
            <v>1.4930555555555554</v>
          </cell>
          <cell r="T325">
            <v>214.99999999999997</v>
          </cell>
          <cell r="U325">
            <v>1</v>
          </cell>
          <cell r="V325">
            <v>70.999999999999972</v>
          </cell>
          <cell r="W325">
            <v>149975.7284722222</v>
          </cell>
          <cell r="AG325" t="str">
            <v>DCM001</v>
          </cell>
          <cell r="AH325">
            <v>109.05555555555556</v>
          </cell>
          <cell r="AI325">
            <v>15704</v>
          </cell>
          <cell r="AJ325">
            <v>109</v>
          </cell>
          <cell r="AK325">
            <v>8</v>
          </cell>
          <cell r="AL325">
            <v>10954506.232222222</v>
          </cell>
        </row>
        <row r="326">
          <cell r="O326" t="str">
            <v>DCA001</v>
          </cell>
          <cell r="P326">
            <v>72</v>
          </cell>
          <cell r="Q326" t="str">
            <v>[6] Wafer</v>
          </cell>
          <cell r="R326">
            <v>50248.31</v>
          </cell>
          <cell r="S326">
            <v>1.1388888888888888</v>
          </cell>
          <cell r="T326">
            <v>82</v>
          </cell>
          <cell r="U326">
            <v>1</v>
          </cell>
          <cell r="V326">
            <v>10</v>
          </cell>
          <cell r="W326">
            <v>57227.241944444439</v>
          </cell>
          <cell r="AG326" t="str">
            <v>DCA001</v>
          </cell>
          <cell r="AH326">
            <v>2.25</v>
          </cell>
          <cell r="AI326">
            <v>162</v>
          </cell>
          <cell r="AJ326">
            <v>2</v>
          </cell>
          <cell r="AK326">
            <v>18</v>
          </cell>
          <cell r="AL326">
            <v>113058.69749999999</v>
          </cell>
        </row>
        <row r="327">
          <cell r="O327" t="str">
            <v>CCM_K</v>
          </cell>
          <cell r="P327">
            <v>1</v>
          </cell>
          <cell r="Q327" t="str">
            <v>[6] Wafer</v>
          </cell>
          <cell r="R327">
            <v>0</v>
          </cell>
          <cell r="S327">
            <v>0</v>
          </cell>
          <cell r="T327">
            <v>0</v>
          </cell>
          <cell r="U327">
            <v>0</v>
          </cell>
          <cell r="V327">
            <v>0</v>
          </cell>
          <cell r="W327">
            <v>0</v>
          </cell>
          <cell r="AG327" t="str">
            <v>CCM_K</v>
          </cell>
          <cell r="AH327">
            <v>0</v>
          </cell>
          <cell r="AI327">
            <v>0</v>
          </cell>
          <cell r="AJ327">
            <v>0</v>
          </cell>
          <cell r="AK327">
            <v>0</v>
          </cell>
          <cell r="AL327">
            <v>0</v>
          </cell>
        </row>
        <row r="328">
          <cell r="O328" t="str">
            <v>WSN</v>
          </cell>
          <cell r="P328">
            <v>2</v>
          </cell>
          <cell r="Q328" t="str">
            <v>[6] Wafer</v>
          </cell>
          <cell r="R328">
            <v>450</v>
          </cell>
          <cell r="S328">
            <v>2</v>
          </cell>
          <cell r="T328">
            <v>4</v>
          </cell>
          <cell r="U328">
            <v>2</v>
          </cell>
          <cell r="V328">
            <v>0</v>
          </cell>
          <cell r="W328">
            <v>900</v>
          </cell>
          <cell r="AG328" t="str">
            <v>WSN</v>
          </cell>
          <cell r="AH328">
            <v>0</v>
          </cell>
          <cell r="AI328">
            <v>0</v>
          </cell>
          <cell r="AJ328">
            <v>0</v>
          </cell>
          <cell r="AK328">
            <v>0</v>
          </cell>
          <cell r="AL328">
            <v>0</v>
          </cell>
        </row>
        <row r="329">
          <cell r="O329" t="str">
            <v>DCMA01</v>
          </cell>
          <cell r="P329">
            <v>72</v>
          </cell>
          <cell r="Q329" t="str">
            <v>[6] Wafer</v>
          </cell>
          <cell r="R329">
            <v>50250</v>
          </cell>
          <cell r="S329">
            <v>0.16666666666666666</v>
          </cell>
          <cell r="T329">
            <v>12</v>
          </cell>
          <cell r="U329">
            <v>0</v>
          </cell>
          <cell r="V329">
            <v>12</v>
          </cell>
          <cell r="W329">
            <v>8375</v>
          </cell>
          <cell r="AG329" t="str">
            <v>DCMA01</v>
          </cell>
          <cell r="AH329">
            <v>0.83333333333333337</v>
          </cell>
          <cell r="AI329">
            <v>60</v>
          </cell>
          <cell r="AJ329">
            <v>0</v>
          </cell>
          <cell r="AK329">
            <v>60</v>
          </cell>
          <cell r="AL329">
            <v>41875</v>
          </cell>
        </row>
        <row r="330">
          <cell r="O330" t="str">
            <v>DRC-01</v>
          </cell>
          <cell r="P330">
            <v>120</v>
          </cell>
          <cell r="Q330" t="str">
            <v>[6] Wafer</v>
          </cell>
          <cell r="R330">
            <v>43199.38</v>
          </cell>
          <cell r="S330">
            <v>32.06666666666667</v>
          </cell>
          <cell r="T330">
            <v>3848.0000000000005</v>
          </cell>
          <cell r="U330">
            <v>32</v>
          </cell>
          <cell r="V330">
            <v>8.0000000000004547</v>
          </cell>
          <cell r="W330">
            <v>1385260.1186666668</v>
          </cell>
          <cell r="AG330" t="str">
            <v>DRC-01</v>
          </cell>
          <cell r="AH330">
            <v>235.07500000000002</v>
          </cell>
          <cell r="AI330">
            <v>28209.000000000004</v>
          </cell>
          <cell r="AJ330">
            <v>235</v>
          </cell>
          <cell r="AK330">
            <v>9.000000000003638</v>
          </cell>
          <cell r="AL330">
            <v>10155094.2535</v>
          </cell>
        </row>
        <row r="331">
          <cell r="O331" t="str">
            <v>SC-00L</v>
          </cell>
          <cell r="P331">
            <v>300</v>
          </cell>
          <cell r="Q331" t="str">
            <v>[6] Wafer</v>
          </cell>
          <cell r="R331">
            <v>0</v>
          </cell>
          <cell r="S331">
            <v>0</v>
          </cell>
          <cell r="T331">
            <v>0</v>
          </cell>
          <cell r="U331">
            <v>0</v>
          </cell>
          <cell r="V331">
            <v>0</v>
          </cell>
          <cell r="W331">
            <v>0</v>
          </cell>
          <cell r="AG331" t="str">
            <v>SC-00L</v>
          </cell>
          <cell r="AH331">
            <v>0</v>
          </cell>
          <cell r="AI331">
            <v>0</v>
          </cell>
          <cell r="AJ331">
            <v>0</v>
          </cell>
          <cell r="AK331">
            <v>0</v>
          </cell>
          <cell r="AL331">
            <v>0</v>
          </cell>
        </row>
        <row r="332">
          <cell r="O332" t="str">
            <v>WSC2S</v>
          </cell>
          <cell r="P332">
            <v>24</v>
          </cell>
          <cell r="Q332" t="str">
            <v>[6] Wafer</v>
          </cell>
          <cell r="R332">
            <v>31250.14</v>
          </cell>
          <cell r="S332">
            <v>1.8333333333333335</v>
          </cell>
          <cell r="T332">
            <v>44</v>
          </cell>
          <cell r="U332">
            <v>1</v>
          </cell>
          <cell r="V332">
            <v>20</v>
          </cell>
          <cell r="W332">
            <v>57291.923333333332</v>
          </cell>
          <cell r="AG332" t="str">
            <v>WSC2S</v>
          </cell>
          <cell r="AH332">
            <v>0</v>
          </cell>
          <cell r="AI332">
            <v>0</v>
          </cell>
          <cell r="AJ332">
            <v>0</v>
          </cell>
          <cell r="AK332">
            <v>0</v>
          </cell>
          <cell r="AL332">
            <v>0</v>
          </cell>
        </row>
        <row r="333">
          <cell r="O333" t="str">
            <v>WSLC_M</v>
          </cell>
          <cell r="P333">
            <v>12</v>
          </cell>
          <cell r="Q333" t="str">
            <v>[6] Wafer</v>
          </cell>
          <cell r="R333">
            <v>38010.57</v>
          </cell>
          <cell r="S333">
            <v>17.5</v>
          </cell>
          <cell r="T333">
            <v>210</v>
          </cell>
          <cell r="U333">
            <v>17</v>
          </cell>
          <cell r="V333">
            <v>6</v>
          </cell>
          <cell r="W333">
            <v>665184.97499999998</v>
          </cell>
          <cell r="AG333" t="str">
            <v>WSLC_M</v>
          </cell>
          <cell r="AH333">
            <v>1.0833333333333333</v>
          </cell>
          <cell r="AI333">
            <v>13</v>
          </cell>
          <cell r="AJ333">
            <v>1</v>
          </cell>
          <cell r="AK333">
            <v>1</v>
          </cell>
          <cell r="AL333">
            <v>41178.1175</v>
          </cell>
        </row>
        <row r="334">
          <cell r="O334" t="str">
            <v>WSLC_2</v>
          </cell>
          <cell r="P334">
            <v>144</v>
          </cell>
          <cell r="Q334" t="str">
            <v>[6] Wafer</v>
          </cell>
          <cell r="R334">
            <v>0</v>
          </cell>
          <cell r="S334">
            <v>0</v>
          </cell>
          <cell r="T334">
            <v>0</v>
          </cell>
          <cell r="U334">
            <v>0</v>
          </cell>
          <cell r="V334">
            <v>0</v>
          </cell>
          <cell r="W334">
            <v>0</v>
          </cell>
          <cell r="AG334" t="str">
            <v>WSLC_2</v>
          </cell>
          <cell r="AH334">
            <v>0</v>
          </cell>
          <cell r="AI334">
            <v>0</v>
          </cell>
          <cell r="AJ334">
            <v>0</v>
          </cell>
          <cell r="AK334">
            <v>0</v>
          </cell>
          <cell r="AL334">
            <v>0</v>
          </cell>
        </row>
        <row r="335">
          <cell r="O335" t="str">
            <v>WSPR_S</v>
          </cell>
          <cell r="P335">
            <v>24</v>
          </cell>
          <cell r="Q335" t="str">
            <v>[6] Wafer</v>
          </cell>
          <cell r="R335">
            <v>50397.57</v>
          </cell>
          <cell r="S335">
            <v>11.875</v>
          </cell>
          <cell r="T335">
            <v>285</v>
          </cell>
          <cell r="U335">
            <v>11</v>
          </cell>
          <cell r="V335">
            <v>21</v>
          </cell>
          <cell r="W335">
            <v>598471.14375000005</v>
          </cell>
          <cell r="AG335" t="str">
            <v>WSPR_S</v>
          </cell>
          <cell r="AH335">
            <v>1.8333333333333335</v>
          </cell>
          <cell r="AI335">
            <v>44</v>
          </cell>
          <cell r="AJ335">
            <v>1</v>
          </cell>
          <cell r="AK335">
            <v>20</v>
          </cell>
          <cell r="AL335">
            <v>92395.544999999998</v>
          </cell>
        </row>
        <row r="336">
          <cell r="O336" t="str">
            <v>WSPR_4</v>
          </cell>
          <cell r="P336">
            <v>144</v>
          </cell>
          <cell r="Q336" t="str">
            <v>[6] Wafer</v>
          </cell>
          <cell r="R336">
            <v>50400.01</v>
          </cell>
          <cell r="S336">
            <v>22.604166666666668</v>
          </cell>
          <cell r="T336">
            <v>3255</v>
          </cell>
          <cell r="U336">
            <v>22</v>
          </cell>
          <cell r="V336">
            <v>87</v>
          </cell>
          <cell r="W336">
            <v>1139250.2260416667</v>
          </cell>
          <cell r="AG336" t="str">
            <v>WSPR_4</v>
          </cell>
          <cell r="AH336">
            <v>1047.0902777777778</v>
          </cell>
          <cell r="AI336">
            <v>150781</v>
          </cell>
          <cell r="AJ336">
            <v>1047</v>
          </cell>
          <cell r="AK336">
            <v>13</v>
          </cell>
          <cell r="AL336">
            <v>52773360.470902778</v>
          </cell>
        </row>
        <row r="337">
          <cell r="O337" t="str">
            <v>WSCLCL</v>
          </cell>
          <cell r="P337">
            <v>6</v>
          </cell>
          <cell r="Q337" t="str">
            <v>[6] Wafer</v>
          </cell>
          <cell r="R337">
            <v>35495.769999999997</v>
          </cell>
          <cell r="S337">
            <v>9.3333333333333339</v>
          </cell>
          <cell r="T337">
            <v>56</v>
          </cell>
          <cell r="U337">
            <v>9</v>
          </cell>
          <cell r="V337">
            <v>2</v>
          </cell>
          <cell r="W337">
            <v>331293.85333333333</v>
          </cell>
          <cell r="AG337" t="str">
            <v>WSCLCL</v>
          </cell>
          <cell r="AH337">
            <v>1.5</v>
          </cell>
          <cell r="AI337">
            <v>9</v>
          </cell>
          <cell r="AJ337">
            <v>1</v>
          </cell>
          <cell r="AK337">
            <v>3</v>
          </cell>
          <cell r="AL337">
            <v>53243.654999999999</v>
          </cell>
        </row>
        <row r="338">
          <cell r="O338" t="str">
            <v>DPR_05</v>
          </cell>
          <cell r="P338">
            <v>144</v>
          </cell>
          <cell r="Q338" t="str">
            <v>[6] Wafer</v>
          </cell>
          <cell r="R338">
            <v>75653.7</v>
          </cell>
          <cell r="S338">
            <v>0</v>
          </cell>
          <cell r="T338">
            <v>0</v>
          </cell>
          <cell r="U338">
            <v>0</v>
          </cell>
          <cell r="V338">
            <v>0</v>
          </cell>
          <cell r="W338">
            <v>0</v>
          </cell>
          <cell r="AG338" t="str">
            <v>DPR_05</v>
          </cell>
          <cell r="AH338">
            <v>0.1736111111111111</v>
          </cell>
          <cell r="AI338">
            <v>25</v>
          </cell>
          <cell r="AJ338">
            <v>0</v>
          </cell>
          <cell r="AK338">
            <v>25</v>
          </cell>
          <cell r="AL338">
            <v>13134.322916666668</v>
          </cell>
        </row>
        <row r="339">
          <cell r="O339" t="str">
            <v>Paket Parcel</v>
          </cell>
          <cell r="P339">
            <v>1</v>
          </cell>
          <cell r="Q339" t="str">
            <v>[7] paket</v>
          </cell>
          <cell r="R339">
            <v>0</v>
          </cell>
          <cell r="S339">
            <v>0</v>
          </cell>
          <cell r="T339">
            <v>0</v>
          </cell>
          <cell r="U339">
            <v>0</v>
          </cell>
          <cell r="V339">
            <v>0</v>
          </cell>
          <cell r="W339">
            <v>0</v>
          </cell>
          <cell r="AG339" t="str">
            <v>Paket Parcel</v>
          </cell>
          <cell r="AH339">
            <v>0</v>
          </cell>
          <cell r="AI339">
            <v>0</v>
          </cell>
          <cell r="AJ339">
            <v>0</v>
          </cell>
          <cell r="AK339">
            <v>0</v>
          </cell>
          <cell r="AL339">
            <v>0</v>
          </cell>
        </row>
        <row r="340">
          <cell r="O340" t="str">
            <v>PG3</v>
          </cell>
          <cell r="P340">
            <v>1</v>
          </cell>
          <cell r="Q340" t="str">
            <v>[7] paket</v>
          </cell>
          <cell r="R340">
            <v>0</v>
          </cell>
          <cell r="S340">
            <v>0</v>
          </cell>
          <cell r="T340">
            <v>0</v>
          </cell>
          <cell r="U340">
            <v>0</v>
          </cell>
          <cell r="V340">
            <v>0</v>
          </cell>
          <cell r="W340">
            <v>0</v>
          </cell>
          <cell r="AG340" t="str">
            <v>PG3</v>
          </cell>
          <cell r="AH340">
            <v>0</v>
          </cell>
          <cell r="AI340">
            <v>0</v>
          </cell>
          <cell r="AJ340">
            <v>0</v>
          </cell>
          <cell r="AK340">
            <v>0</v>
          </cell>
          <cell r="AL340">
            <v>0</v>
          </cell>
        </row>
        <row r="341">
          <cell r="O341" t="str">
            <v>WSCLC4</v>
          </cell>
          <cell r="P341">
            <v>144</v>
          </cell>
          <cell r="Q341" t="str">
            <v>[6] Wafer</v>
          </cell>
          <cell r="R341">
            <v>51000.02</v>
          </cell>
          <cell r="S341">
            <v>14.819444444444446</v>
          </cell>
          <cell r="T341">
            <v>2134.0000000000005</v>
          </cell>
          <cell r="U341">
            <v>14</v>
          </cell>
          <cell r="V341">
            <v>118.00000000000045</v>
          </cell>
          <cell r="W341">
            <v>755791.96305555559</v>
          </cell>
          <cell r="AG341" t="str">
            <v>WSCLC4</v>
          </cell>
          <cell r="AH341">
            <v>2371.7638888888891</v>
          </cell>
          <cell r="AI341">
            <v>341534.00000000006</v>
          </cell>
          <cell r="AJ341">
            <v>2371</v>
          </cell>
          <cell r="AK341">
            <v>110.00000000005821</v>
          </cell>
          <cell r="AL341">
            <v>120960005.76861112</v>
          </cell>
        </row>
        <row r="342">
          <cell r="O342" t="str">
            <v>SC5M</v>
          </cell>
          <cell r="P342">
            <v>50</v>
          </cell>
          <cell r="Q342" t="str">
            <v>[6] Wafer</v>
          </cell>
          <cell r="R342">
            <v>18000</v>
          </cell>
          <cell r="S342">
            <v>116.18</v>
          </cell>
          <cell r="T342">
            <v>5809</v>
          </cell>
          <cell r="U342">
            <v>116</v>
          </cell>
          <cell r="V342">
            <v>9</v>
          </cell>
          <cell r="W342">
            <v>2091240</v>
          </cell>
          <cell r="AG342" t="str">
            <v>SC5M</v>
          </cell>
          <cell r="AH342">
            <v>465.15999999999997</v>
          </cell>
          <cell r="AI342">
            <v>23258</v>
          </cell>
          <cell r="AJ342">
            <v>465</v>
          </cell>
          <cell r="AK342">
            <v>8</v>
          </cell>
          <cell r="AL342">
            <v>8372880</v>
          </cell>
        </row>
        <row r="343">
          <cell r="O343" t="str">
            <v>WLCK</v>
          </cell>
          <cell r="P343">
            <v>6</v>
          </cell>
          <cell r="Q343" t="str">
            <v>[6] Wafer</v>
          </cell>
          <cell r="R343">
            <v>63000.71</v>
          </cell>
          <cell r="S343">
            <v>49</v>
          </cell>
          <cell r="T343">
            <v>294</v>
          </cell>
          <cell r="U343">
            <v>49</v>
          </cell>
          <cell r="V343">
            <v>0</v>
          </cell>
          <cell r="W343">
            <v>3087034.79</v>
          </cell>
          <cell r="AG343" t="str">
            <v>WLCK</v>
          </cell>
          <cell r="AH343">
            <v>269.83333333333337</v>
          </cell>
          <cell r="AI343">
            <v>1619.0000000000002</v>
          </cell>
          <cell r="AJ343">
            <v>269</v>
          </cell>
          <cell r="AK343">
            <v>5.0000000000002274</v>
          </cell>
          <cell r="AL343">
            <v>16999691.581666667</v>
          </cell>
        </row>
        <row r="344">
          <cell r="O344" t="str">
            <v>WPR5</v>
          </cell>
          <cell r="P344">
            <v>48</v>
          </cell>
          <cell r="Q344" t="str">
            <v>[6] Wafer</v>
          </cell>
          <cell r="R344">
            <v>50400.160000000003</v>
          </cell>
          <cell r="S344">
            <v>13.958333333333332</v>
          </cell>
          <cell r="T344">
            <v>670</v>
          </cell>
          <cell r="U344">
            <v>13</v>
          </cell>
          <cell r="V344">
            <v>46</v>
          </cell>
          <cell r="W344">
            <v>703502.2333333334</v>
          </cell>
          <cell r="AG344" t="str">
            <v>WPR5</v>
          </cell>
          <cell r="AH344">
            <v>454.27083333333331</v>
          </cell>
          <cell r="AI344">
            <v>21805</v>
          </cell>
          <cell r="AJ344">
            <v>454</v>
          </cell>
          <cell r="AK344">
            <v>13</v>
          </cell>
          <cell r="AL344">
            <v>22895322.683333334</v>
          </cell>
        </row>
        <row r="345">
          <cell r="O345" t="str">
            <v>WPR6</v>
          </cell>
          <cell r="P345">
            <v>24</v>
          </cell>
          <cell r="Q345" t="str">
            <v>[6] Wafer</v>
          </cell>
          <cell r="R345">
            <v>50394.45</v>
          </cell>
          <cell r="S345">
            <v>4.5416666666666661</v>
          </cell>
          <cell r="T345">
            <v>108.99999999999999</v>
          </cell>
          <cell r="U345">
            <v>4</v>
          </cell>
          <cell r="V345">
            <v>12.999999999999986</v>
          </cell>
          <cell r="W345">
            <v>228874.79374999995</v>
          </cell>
          <cell r="AG345" t="str">
            <v>WPR6</v>
          </cell>
          <cell r="AH345">
            <v>21.708333333333336</v>
          </cell>
          <cell r="AI345">
            <v>521</v>
          </cell>
          <cell r="AJ345">
            <v>21</v>
          </cell>
          <cell r="AK345">
            <v>17</v>
          </cell>
          <cell r="AL345">
            <v>1093979.51875</v>
          </cell>
        </row>
        <row r="346">
          <cell r="O346" t="str">
            <v>DBC</v>
          </cell>
          <cell r="P346">
            <v>144</v>
          </cell>
          <cell r="Q346" t="str">
            <v>[6] Wafer</v>
          </cell>
          <cell r="R346">
            <v>50299.99</v>
          </cell>
          <cell r="S346">
            <v>11.611111111111112</v>
          </cell>
          <cell r="T346">
            <v>1672.0000000000002</v>
          </cell>
          <cell r="U346">
            <v>11</v>
          </cell>
          <cell r="V346">
            <v>88.000000000000227</v>
          </cell>
          <cell r="W346">
            <v>584038.77277777786</v>
          </cell>
          <cell r="AG346" t="str">
            <v>DBC</v>
          </cell>
          <cell r="AH346">
            <v>1464.5486111111113</v>
          </cell>
          <cell r="AI346">
            <v>210895.00000000003</v>
          </cell>
          <cell r="AJ346">
            <v>1464</v>
          </cell>
          <cell r="AK346">
            <v>79.000000000029104</v>
          </cell>
          <cell r="AL346">
            <v>73666780.493402794</v>
          </cell>
        </row>
        <row r="347">
          <cell r="O347" t="str">
            <v>WPC5</v>
          </cell>
          <cell r="P347">
            <v>48</v>
          </cell>
          <cell r="Q347" t="str">
            <v>[6] Wafer</v>
          </cell>
          <cell r="R347">
            <v>50400.05</v>
          </cell>
          <cell r="S347">
            <v>1.0625</v>
          </cell>
          <cell r="T347">
            <v>51</v>
          </cell>
          <cell r="U347">
            <v>1</v>
          </cell>
          <cell r="V347">
            <v>3</v>
          </cell>
          <cell r="W347">
            <v>53550.053125000006</v>
          </cell>
          <cell r="AG347" t="str">
            <v>WPC5</v>
          </cell>
          <cell r="AH347">
            <v>314.70833333333337</v>
          </cell>
          <cell r="AI347">
            <v>15106.000000000002</v>
          </cell>
          <cell r="AJ347">
            <v>314</v>
          </cell>
          <cell r="AK347">
            <v>34.000000000001819</v>
          </cell>
          <cell r="AL347">
            <v>15861315.735416669</v>
          </cell>
        </row>
        <row r="348">
          <cell r="O348" t="str">
            <v>WPC4</v>
          </cell>
          <cell r="P348">
            <v>144</v>
          </cell>
          <cell r="Q348" t="str">
            <v>[6] Wafer</v>
          </cell>
          <cell r="R348">
            <v>50399.99</v>
          </cell>
          <cell r="S348">
            <v>1.7083333333333335</v>
          </cell>
          <cell r="T348">
            <v>246.00000000000003</v>
          </cell>
          <cell r="U348">
            <v>1</v>
          </cell>
          <cell r="V348">
            <v>102.00000000000003</v>
          </cell>
          <cell r="W348">
            <v>86099.98291666666</v>
          </cell>
          <cell r="AG348" t="str">
            <v>WPC4</v>
          </cell>
          <cell r="AH348">
            <v>2450.2638888888887</v>
          </cell>
          <cell r="AI348">
            <v>352838</v>
          </cell>
          <cell r="AJ348">
            <v>2450</v>
          </cell>
          <cell r="AK348">
            <v>38</v>
          </cell>
          <cell r="AL348">
            <v>123493275.49736111</v>
          </cell>
        </row>
        <row r="349">
          <cell r="O349" t="str">
            <v>BIC4</v>
          </cell>
          <cell r="P349">
            <v>60</v>
          </cell>
          <cell r="Q349" t="str">
            <v>[6] Wafer</v>
          </cell>
          <cell r="R349">
            <v>21000.01</v>
          </cell>
          <cell r="S349">
            <v>0.81666666666666665</v>
          </cell>
          <cell r="T349">
            <v>49</v>
          </cell>
          <cell r="U349">
            <v>0</v>
          </cell>
          <cell r="V349">
            <v>49</v>
          </cell>
          <cell r="W349">
            <v>17150.008166666667</v>
          </cell>
          <cell r="AG349" t="str">
            <v>BIC4</v>
          </cell>
          <cell r="AH349">
            <v>1665.65</v>
          </cell>
          <cell r="AI349">
            <v>99939</v>
          </cell>
          <cell r="AJ349">
            <v>1665</v>
          </cell>
          <cell r="AK349">
            <v>39</v>
          </cell>
          <cell r="AL349">
            <v>34978666.656499997</v>
          </cell>
        </row>
        <row r="350">
          <cell r="O350" t="str">
            <v>SC3</v>
          </cell>
          <cell r="P350">
            <v>6</v>
          </cell>
          <cell r="Q350" t="str">
            <v>[6] Wafer</v>
          </cell>
          <cell r="R350">
            <v>34000</v>
          </cell>
          <cell r="S350">
            <v>3</v>
          </cell>
          <cell r="T350">
            <v>18</v>
          </cell>
          <cell r="U350">
            <v>3</v>
          </cell>
          <cell r="V350">
            <v>0</v>
          </cell>
          <cell r="W350">
            <v>102000</v>
          </cell>
          <cell r="AG350" t="str">
            <v>SC3</v>
          </cell>
          <cell r="AH350">
            <v>640.5</v>
          </cell>
          <cell r="AI350">
            <v>3843</v>
          </cell>
          <cell r="AJ350">
            <v>640</v>
          </cell>
          <cell r="AK350">
            <v>3</v>
          </cell>
          <cell r="AL350">
            <v>21777000</v>
          </cell>
        </row>
        <row r="351">
          <cell r="O351" t="str">
            <v>BRP4</v>
          </cell>
          <cell r="P351">
            <v>360</v>
          </cell>
          <cell r="Q351" t="str">
            <v>[6] Wafer</v>
          </cell>
          <cell r="R351">
            <v>73750</v>
          </cell>
          <cell r="S351">
            <v>0</v>
          </cell>
          <cell r="T351">
            <v>0</v>
          </cell>
          <cell r="U351">
            <v>0</v>
          </cell>
          <cell r="V351">
            <v>0</v>
          </cell>
          <cell r="W351">
            <v>0</v>
          </cell>
          <cell r="AG351" t="str">
            <v>BRP4</v>
          </cell>
          <cell r="AH351">
            <v>1823.2444444444443</v>
          </cell>
          <cell r="AI351">
            <v>656368</v>
          </cell>
          <cell r="AJ351">
            <v>1823</v>
          </cell>
          <cell r="AK351">
            <v>88</v>
          </cell>
          <cell r="AL351">
            <v>134464277.77777779</v>
          </cell>
        </row>
        <row r="352">
          <cell r="O352" t="str">
            <v>CLS4</v>
          </cell>
          <cell r="P352">
            <v>144</v>
          </cell>
          <cell r="Q352" t="str">
            <v>[6] Wafer</v>
          </cell>
          <cell r="R352">
            <v>51000</v>
          </cell>
          <cell r="AG352" t="str">
            <v>CLS4</v>
          </cell>
          <cell r="AH352">
            <v>3</v>
          </cell>
          <cell r="AI352">
            <v>432</v>
          </cell>
          <cell r="AJ352">
            <v>3</v>
          </cell>
          <cell r="AK352">
            <v>0</v>
          </cell>
          <cell r="AL352">
            <v>153000</v>
          </cell>
        </row>
        <row r="353">
          <cell r="O353" t="str">
            <v>BIC5</v>
          </cell>
          <cell r="P353">
            <v>48</v>
          </cell>
          <cell r="Q353" t="str">
            <v>[6] Wafer</v>
          </cell>
          <cell r="R353">
            <v>65000</v>
          </cell>
          <cell r="AG353" t="str">
            <v>BIC5</v>
          </cell>
          <cell r="AH353">
            <v>17.71</v>
          </cell>
          <cell r="AI353">
            <v>850.08</v>
          </cell>
          <cell r="AJ353">
            <v>17</v>
          </cell>
          <cell r="AK353">
            <v>34.080000000000041</v>
          </cell>
          <cell r="AL353">
            <v>1151150</v>
          </cell>
        </row>
        <row r="354">
          <cell r="O354" t="str">
            <v>DYC010</v>
          </cell>
          <cell r="P354">
            <v>720</v>
          </cell>
          <cell r="Q354" t="str">
            <v>[8] Permen</v>
          </cell>
          <cell r="R354">
            <v>44247.28</v>
          </cell>
          <cell r="S354">
            <v>29.887500000000003</v>
          </cell>
          <cell r="T354">
            <v>21519.000000000004</v>
          </cell>
          <cell r="U354">
            <v>29</v>
          </cell>
          <cell r="V354">
            <v>639.00000000000364</v>
          </cell>
          <cell r="W354">
            <v>1322440.581</v>
          </cell>
          <cell r="AG354" t="str">
            <v>DYC010</v>
          </cell>
          <cell r="AH354">
            <v>744.73611111111109</v>
          </cell>
          <cell r="AI354">
            <v>536210</v>
          </cell>
          <cell r="AJ354">
            <v>744</v>
          </cell>
          <cell r="AK354">
            <v>530</v>
          </cell>
          <cell r="AL354">
            <v>32952547.234444443</v>
          </cell>
        </row>
        <row r="355">
          <cell r="O355" t="str">
            <v>DYC050</v>
          </cell>
          <cell r="P355">
            <v>1000</v>
          </cell>
          <cell r="Q355" t="str">
            <v>[8] Permen</v>
          </cell>
          <cell r="R355">
            <v>59534.54</v>
          </cell>
          <cell r="S355">
            <v>40.539000000000001</v>
          </cell>
          <cell r="T355">
            <v>40539</v>
          </cell>
          <cell r="U355">
            <v>40</v>
          </cell>
          <cell r="V355">
            <v>539</v>
          </cell>
          <cell r="W355">
            <v>2413470.7170600002</v>
          </cell>
          <cell r="AG355" t="str">
            <v>DYC050</v>
          </cell>
          <cell r="AH355">
            <v>2287.1709999999998</v>
          </cell>
          <cell r="AI355">
            <v>2287171</v>
          </cell>
          <cell r="AJ355">
            <v>2287</v>
          </cell>
          <cell r="AK355">
            <v>171</v>
          </cell>
          <cell r="AL355">
            <v>136165673.38633999</v>
          </cell>
        </row>
        <row r="356">
          <cell r="O356" t="str">
            <v>DYC200</v>
          </cell>
          <cell r="P356">
            <v>1200</v>
          </cell>
          <cell r="Q356" t="str">
            <v>[8] Permen</v>
          </cell>
          <cell r="R356">
            <v>69136.399999999994</v>
          </cell>
          <cell r="S356">
            <v>25.453333333333333</v>
          </cell>
          <cell r="T356">
            <v>30544</v>
          </cell>
          <cell r="U356">
            <v>25</v>
          </cell>
          <cell r="V356">
            <v>544</v>
          </cell>
          <cell r="W356">
            <v>1759751.8346666663</v>
          </cell>
          <cell r="AG356" t="str">
            <v>DYC200</v>
          </cell>
          <cell r="AH356">
            <v>4267.833333333333</v>
          </cell>
          <cell r="AI356">
            <v>5121400</v>
          </cell>
          <cell r="AJ356">
            <v>4267</v>
          </cell>
          <cell r="AK356">
            <v>1000</v>
          </cell>
          <cell r="AL356">
            <v>295062632.46666664</v>
          </cell>
        </row>
        <row r="357">
          <cell r="O357" t="str">
            <v>DY200T</v>
          </cell>
          <cell r="P357">
            <v>1200</v>
          </cell>
          <cell r="Q357" t="str">
            <v>[8] Permen</v>
          </cell>
          <cell r="R357">
            <v>73745.48</v>
          </cell>
          <cell r="S357">
            <v>12.5</v>
          </cell>
          <cell r="T357">
            <v>15000</v>
          </cell>
          <cell r="U357">
            <v>12</v>
          </cell>
          <cell r="V357">
            <v>600</v>
          </cell>
          <cell r="W357">
            <v>921818.5</v>
          </cell>
          <cell r="AG357" t="str">
            <v>DY200T</v>
          </cell>
          <cell r="AH357">
            <v>3260.8333333333335</v>
          </cell>
          <cell r="AI357">
            <v>3913000</v>
          </cell>
          <cell r="AJ357">
            <v>3260</v>
          </cell>
          <cell r="AK357">
            <v>1000</v>
          </cell>
          <cell r="AL357">
            <v>240471719.36666664</v>
          </cell>
        </row>
        <row r="358">
          <cell r="O358" t="str">
            <v>CLO20</v>
          </cell>
          <cell r="P358">
            <v>360</v>
          </cell>
          <cell r="Q358" t="str">
            <v>[8] Permen</v>
          </cell>
          <cell r="R358">
            <v>110618.24000000001</v>
          </cell>
          <cell r="S358">
            <v>11.81388888888889</v>
          </cell>
          <cell r="T358">
            <v>4253</v>
          </cell>
          <cell r="U358">
            <v>11</v>
          </cell>
          <cell r="V358">
            <v>293</v>
          </cell>
          <cell r="W358">
            <v>1306831.5964444445</v>
          </cell>
          <cell r="AG358" t="str">
            <v>CLO20</v>
          </cell>
          <cell r="AH358">
            <v>808.49722222222226</v>
          </cell>
          <cell r="AI358">
            <v>291059</v>
          </cell>
          <cell r="AJ358">
            <v>808</v>
          </cell>
          <cell r="AK358">
            <v>179</v>
          </cell>
          <cell r="AL358">
            <v>89434539.767111108</v>
          </cell>
        </row>
        <row r="359">
          <cell r="O359" t="str">
            <v>CLO25</v>
          </cell>
          <cell r="P359">
            <v>200</v>
          </cell>
          <cell r="Q359" t="str">
            <v>[8] Permen</v>
          </cell>
          <cell r="R359">
            <v>130590.15</v>
          </cell>
          <cell r="S359">
            <v>19.399999999999999</v>
          </cell>
          <cell r="T359">
            <v>3879.9999999999995</v>
          </cell>
          <cell r="U359">
            <v>19</v>
          </cell>
          <cell r="V359">
            <v>79.999999999999545</v>
          </cell>
          <cell r="W359">
            <v>2533448.9099999997</v>
          </cell>
          <cell r="AG359" t="str">
            <v>CLO25</v>
          </cell>
          <cell r="AH359">
            <v>185.08999999999997</v>
          </cell>
          <cell r="AI359">
            <v>37017.999999999993</v>
          </cell>
          <cell r="AJ359">
            <v>185</v>
          </cell>
          <cell r="AK359">
            <v>17.999999999992724</v>
          </cell>
          <cell r="AL359">
            <v>24170930.863499995</v>
          </cell>
        </row>
        <row r="360">
          <cell r="O360" t="str">
            <v>DY150T</v>
          </cell>
          <cell r="P360">
            <v>900</v>
          </cell>
          <cell r="Q360" t="str">
            <v>[8] Permen</v>
          </cell>
          <cell r="R360">
            <v>57974.91</v>
          </cell>
          <cell r="S360">
            <v>0.5</v>
          </cell>
          <cell r="T360">
            <v>450</v>
          </cell>
          <cell r="U360">
            <v>0</v>
          </cell>
          <cell r="V360">
            <v>450</v>
          </cell>
          <cell r="W360">
            <v>28987.455000000002</v>
          </cell>
          <cell r="AG360" t="str">
            <v>DY150T</v>
          </cell>
          <cell r="AH360">
            <v>0.33333333333333331</v>
          </cell>
          <cell r="AI360">
            <v>300</v>
          </cell>
          <cell r="AJ360">
            <v>0</v>
          </cell>
          <cell r="AK360">
            <v>300</v>
          </cell>
          <cell r="AL360">
            <v>19324.97</v>
          </cell>
        </row>
        <row r="361">
          <cell r="O361" t="str">
            <v>ALB010</v>
          </cell>
          <cell r="P361">
            <v>720</v>
          </cell>
          <cell r="Q361" t="str">
            <v>[8] Permen</v>
          </cell>
          <cell r="R361">
            <v>0</v>
          </cell>
          <cell r="S361">
            <v>0</v>
          </cell>
          <cell r="T361">
            <v>0</v>
          </cell>
          <cell r="U361">
            <v>0</v>
          </cell>
          <cell r="V361">
            <v>0</v>
          </cell>
          <cell r="W361">
            <v>0</v>
          </cell>
          <cell r="AG361" t="str">
            <v>ALB010</v>
          </cell>
          <cell r="AH361">
            <v>0</v>
          </cell>
          <cell r="AI361">
            <v>0</v>
          </cell>
          <cell r="AJ361">
            <v>0</v>
          </cell>
          <cell r="AK361">
            <v>0</v>
          </cell>
          <cell r="AL361">
            <v>0</v>
          </cell>
        </row>
        <row r="362">
          <cell r="O362" t="str">
            <v>ALB050</v>
          </cell>
          <cell r="P362">
            <v>1000</v>
          </cell>
          <cell r="Q362" t="str">
            <v>[8] Permen</v>
          </cell>
          <cell r="R362">
            <v>53772.71</v>
          </cell>
          <cell r="S362">
            <v>3.24</v>
          </cell>
          <cell r="T362">
            <v>3240</v>
          </cell>
          <cell r="U362">
            <v>3</v>
          </cell>
          <cell r="V362">
            <v>240</v>
          </cell>
          <cell r="W362">
            <v>174223.58040000001</v>
          </cell>
          <cell r="AG362" t="str">
            <v>ALB050</v>
          </cell>
          <cell r="AH362">
            <v>1203.3499999999999</v>
          </cell>
          <cell r="AI362">
            <v>1203350</v>
          </cell>
          <cell r="AJ362">
            <v>1203</v>
          </cell>
          <cell r="AK362">
            <v>350</v>
          </cell>
          <cell r="AL362">
            <v>64707390.578499995</v>
          </cell>
        </row>
        <row r="363">
          <cell r="O363" t="str">
            <v>ALB200</v>
          </cell>
          <cell r="P363">
            <v>1200</v>
          </cell>
          <cell r="Q363" t="str">
            <v>[8] Permen</v>
          </cell>
          <cell r="R363">
            <v>0</v>
          </cell>
          <cell r="S363">
            <v>0</v>
          </cell>
          <cell r="T363">
            <v>0</v>
          </cell>
          <cell r="U363">
            <v>0</v>
          </cell>
          <cell r="V363">
            <v>0</v>
          </cell>
          <cell r="W363">
            <v>0</v>
          </cell>
          <cell r="AG363" t="str">
            <v>ALB200</v>
          </cell>
          <cell r="AH363">
            <v>0</v>
          </cell>
          <cell r="AI363">
            <v>0</v>
          </cell>
          <cell r="AJ363">
            <v>0</v>
          </cell>
          <cell r="AK363">
            <v>0</v>
          </cell>
          <cell r="AL363">
            <v>0</v>
          </cell>
        </row>
        <row r="364">
          <cell r="O364" t="str">
            <v>ALK010</v>
          </cell>
          <cell r="P364">
            <v>720</v>
          </cell>
          <cell r="Q364" t="str">
            <v>[8] Permen</v>
          </cell>
          <cell r="R364">
            <v>0</v>
          </cell>
          <cell r="S364">
            <v>0</v>
          </cell>
          <cell r="T364">
            <v>0</v>
          </cell>
          <cell r="U364">
            <v>0</v>
          </cell>
          <cell r="V364">
            <v>0</v>
          </cell>
          <cell r="W364">
            <v>0</v>
          </cell>
          <cell r="AG364" t="str">
            <v>ALK010</v>
          </cell>
          <cell r="AH364">
            <v>0</v>
          </cell>
          <cell r="AI364">
            <v>0</v>
          </cell>
          <cell r="AJ364">
            <v>0</v>
          </cell>
          <cell r="AK364">
            <v>0</v>
          </cell>
          <cell r="AL364">
            <v>0</v>
          </cell>
        </row>
        <row r="365">
          <cell r="O365" t="str">
            <v>ALK050</v>
          </cell>
          <cell r="P365">
            <v>1000</v>
          </cell>
          <cell r="Q365" t="str">
            <v>[8] Permen</v>
          </cell>
          <cell r="R365">
            <v>53772.79</v>
          </cell>
          <cell r="S365">
            <v>4.2050000000000001</v>
          </cell>
          <cell r="T365">
            <v>4205</v>
          </cell>
          <cell r="U365">
            <v>4</v>
          </cell>
          <cell r="V365">
            <v>205</v>
          </cell>
          <cell r="W365">
            <v>226114.58194999999</v>
          </cell>
          <cell r="AG365" t="str">
            <v>ALK050</v>
          </cell>
          <cell r="AH365">
            <v>1167.0500000000002</v>
          </cell>
          <cell r="AI365">
            <v>1167050.0000000002</v>
          </cell>
          <cell r="AJ365">
            <v>1167</v>
          </cell>
          <cell r="AK365">
            <v>50.000000000232831</v>
          </cell>
          <cell r="AL365">
            <v>62755534.569500014</v>
          </cell>
        </row>
        <row r="366">
          <cell r="O366" t="str">
            <v>ALK200</v>
          </cell>
          <cell r="P366">
            <v>1200</v>
          </cell>
          <cell r="Q366" t="str">
            <v>[8] Permen</v>
          </cell>
          <cell r="R366">
            <v>0</v>
          </cell>
          <cell r="S366">
            <v>0</v>
          </cell>
          <cell r="T366">
            <v>0</v>
          </cell>
          <cell r="U366">
            <v>0</v>
          </cell>
          <cell r="V366">
            <v>0</v>
          </cell>
          <cell r="W366">
            <v>0</v>
          </cell>
          <cell r="AG366" t="str">
            <v>ALK200</v>
          </cell>
          <cell r="AH366">
            <v>0</v>
          </cell>
          <cell r="AI366">
            <v>0</v>
          </cell>
          <cell r="AJ366">
            <v>0</v>
          </cell>
          <cell r="AK366">
            <v>0</v>
          </cell>
          <cell r="AL366">
            <v>0</v>
          </cell>
        </row>
        <row r="367">
          <cell r="O367" t="str">
            <v>ALT010</v>
          </cell>
          <cell r="P367">
            <v>720</v>
          </cell>
          <cell r="Q367" t="str">
            <v>[8] Permen</v>
          </cell>
          <cell r="R367">
            <v>0</v>
          </cell>
          <cell r="S367">
            <v>0</v>
          </cell>
          <cell r="T367">
            <v>0</v>
          </cell>
          <cell r="U367">
            <v>0</v>
          </cell>
          <cell r="V367">
            <v>0</v>
          </cell>
          <cell r="W367">
            <v>0</v>
          </cell>
          <cell r="AG367" t="str">
            <v>ALT010</v>
          </cell>
          <cell r="AH367">
            <v>0</v>
          </cell>
          <cell r="AI367">
            <v>0</v>
          </cell>
          <cell r="AJ367">
            <v>0</v>
          </cell>
          <cell r="AK367">
            <v>0</v>
          </cell>
          <cell r="AL367">
            <v>0</v>
          </cell>
        </row>
        <row r="368">
          <cell r="O368" t="str">
            <v>ALT050</v>
          </cell>
          <cell r="P368">
            <v>1000</v>
          </cell>
          <cell r="Q368" t="str">
            <v>[8] Permen</v>
          </cell>
          <cell r="R368">
            <v>53772.76</v>
          </cell>
          <cell r="S368">
            <v>6.4019999999999992</v>
          </cell>
          <cell r="T368">
            <v>6401.9999999999991</v>
          </cell>
          <cell r="U368">
            <v>6</v>
          </cell>
          <cell r="V368">
            <v>401.99999999999909</v>
          </cell>
          <cell r="W368">
            <v>344253.20951999997</v>
          </cell>
          <cell r="AG368" t="str">
            <v>ALT050</v>
          </cell>
          <cell r="AH368">
            <v>3958.57</v>
          </cell>
          <cell r="AI368">
            <v>3958570</v>
          </cell>
          <cell r="AJ368">
            <v>3958</v>
          </cell>
          <cell r="AK368">
            <v>570</v>
          </cell>
          <cell r="AL368">
            <v>212863234.55320001</v>
          </cell>
        </row>
        <row r="369">
          <cell r="O369" t="str">
            <v>ALT200</v>
          </cell>
          <cell r="P369">
            <v>1200</v>
          </cell>
          <cell r="Q369" t="str">
            <v>[8] Permen</v>
          </cell>
          <cell r="R369">
            <v>0</v>
          </cell>
          <cell r="S369">
            <v>0</v>
          </cell>
          <cell r="T369">
            <v>0</v>
          </cell>
          <cell r="U369">
            <v>0</v>
          </cell>
          <cell r="V369">
            <v>0</v>
          </cell>
          <cell r="W369">
            <v>0</v>
          </cell>
          <cell r="AG369" t="str">
            <v>ALT200</v>
          </cell>
          <cell r="AH369">
            <v>0</v>
          </cell>
          <cell r="AI369">
            <v>0</v>
          </cell>
          <cell r="AJ369">
            <v>0</v>
          </cell>
          <cell r="AK369">
            <v>0</v>
          </cell>
          <cell r="AL369">
            <v>0</v>
          </cell>
        </row>
        <row r="370">
          <cell r="O370" t="str">
            <v>AA200T</v>
          </cell>
          <cell r="P370">
            <v>1200</v>
          </cell>
          <cell r="Q370" t="str">
            <v>[8] Permen</v>
          </cell>
          <cell r="R370">
            <v>69184.27</v>
          </cell>
          <cell r="S370">
            <v>0</v>
          </cell>
          <cell r="T370">
            <v>0</v>
          </cell>
          <cell r="U370">
            <v>0</v>
          </cell>
          <cell r="V370">
            <v>0</v>
          </cell>
          <cell r="W370">
            <v>0</v>
          </cell>
          <cell r="AG370" t="str">
            <v>AA200T</v>
          </cell>
          <cell r="AH370">
            <v>0</v>
          </cell>
          <cell r="AI370">
            <v>0</v>
          </cell>
          <cell r="AJ370">
            <v>0</v>
          </cell>
          <cell r="AK370">
            <v>0</v>
          </cell>
          <cell r="AL370">
            <v>0</v>
          </cell>
        </row>
        <row r="371">
          <cell r="O371" t="str">
            <v>ALB200T</v>
          </cell>
          <cell r="P371">
            <v>1200</v>
          </cell>
          <cell r="Q371" t="str">
            <v>[8] Permen</v>
          </cell>
          <cell r="R371">
            <v>69136.350000000006</v>
          </cell>
          <cell r="S371">
            <v>1.6666666666666667</v>
          </cell>
          <cell r="T371">
            <v>2000</v>
          </cell>
          <cell r="U371">
            <v>1</v>
          </cell>
          <cell r="V371">
            <v>800</v>
          </cell>
          <cell r="W371">
            <v>115227.25</v>
          </cell>
          <cell r="AG371" t="str">
            <v>ALB200T</v>
          </cell>
          <cell r="AH371">
            <v>999.16666666666674</v>
          </cell>
          <cell r="AI371">
            <v>1199000</v>
          </cell>
          <cell r="AJ371">
            <v>999</v>
          </cell>
          <cell r="AK371">
            <v>200</v>
          </cell>
          <cell r="AL371">
            <v>69078736.375</v>
          </cell>
        </row>
        <row r="372">
          <cell r="O372" t="str">
            <v>AK200T</v>
          </cell>
          <cell r="P372">
            <v>1200</v>
          </cell>
          <cell r="Q372" t="str">
            <v>[8] Permen</v>
          </cell>
          <cell r="R372">
            <v>69136.53</v>
          </cell>
          <cell r="S372">
            <v>6.833333333333333</v>
          </cell>
          <cell r="T372">
            <v>8200</v>
          </cell>
          <cell r="U372">
            <v>6</v>
          </cell>
          <cell r="V372">
            <v>1000</v>
          </cell>
          <cell r="W372">
            <v>472432.95499999996</v>
          </cell>
          <cell r="AG372" t="str">
            <v>AK200T</v>
          </cell>
          <cell r="AH372">
            <v>752.33333333333337</v>
          </cell>
          <cell r="AI372">
            <v>902800</v>
          </cell>
          <cell r="AJ372">
            <v>752</v>
          </cell>
          <cell r="AK372">
            <v>400</v>
          </cell>
          <cell r="AL372">
            <v>52013716.07</v>
          </cell>
        </row>
        <row r="373">
          <cell r="O373" t="str">
            <v>AT200T</v>
          </cell>
          <cell r="P373">
            <v>1200</v>
          </cell>
          <cell r="Q373" t="str">
            <v>[8] Permen</v>
          </cell>
          <cell r="R373">
            <v>69136.33</v>
          </cell>
          <cell r="S373">
            <v>1.1666666666666667</v>
          </cell>
          <cell r="T373">
            <v>1400</v>
          </cell>
          <cell r="U373">
            <v>1</v>
          </cell>
          <cell r="V373">
            <v>200</v>
          </cell>
          <cell r="W373">
            <v>80659.051666666666</v>
          </cell>
          <cell r="AG373" t="str">
            <v>AT200T</v>
          </cell>
          <cell r="AH373">
            <v>3354.3333333333335</v>
          </cell>
          <cell r="AI373">
            <v>4025200</v>
          </cell>
          <cell r="AJ373">
            <v>3354</v>
          </cell>
          <cell r="AK373">
            <v>400</v>
          </cell>
          <cell r="AL373">
            <v>231906296.26333332</v>
          </cell>
        </row>
        <row r="374">
          <cell r="O374" t="str">
            <v>KLB LION</v>
          </cell>
          <cell r="P374">
            <v>70</v>
          </cell>
          <cell r="Q374" t="str">
            <v>[2] Kc Atom</v>
          </cell>
          <cell r="R374">
            <v>0</v>
          </cell>
          <cell r="S374">
            <v>0</v>
          </cell>
          <cell r="T374">
            <v>0</v>
          </cell>
          <cell r="U374">
            <v>0</v>
          </cell>
          <cell r="V374">
            <v>0</v>
          </cell>
          <cell r="W374">
            <v>0</v>
          </cell>
          <cell r="AG374" t="str">
            <v>KLB LION</v>
          </cell>
          <cell r="AH374">
            <v>0</v>
          </cell>
          <cell r="AI374">
            <v>0</v>
          </cell>
          <cell r="AJ374">
            <v>0</v>
          </cell>
          <cell r="AK374">
            <v>0</v>
          </cell>
          <cell r="AL374">
            <v>0</v>
          </cell>
        </row>
        <row r="375">
          <cell r="O375" t="str">
            <v>WSO</v>
          </cell>
          <cell r="P375">
            <v>12</v>
          </cell>
          <cell r="Q375" t="str">
            <v>[9] Sirup</v>
          </cell>
          <cell r="R375">
            <v>0</v>
          </cell>
          <cell r="S375">
            <v>0</v>
          </cell>
          <cell r="T375">
            <v>0</v>
          </cell>
          <cell r="U375">
            <v>0</v>
          </cell>
          <cell r="V375">
            <v>0</v>
          </cell>
          <cell r="W375">
            <v>0</v>
          </cell>
          <cell r="AG375" t="str">
            <v>WSO</v>
          </cell>
          <cell r="AH375">
            <v>0</v>
          </cell>
          <cell r="AI375">
            <v>0</v>
          </cell>
          <cell r="AJ375">
            <v>0</v>
          </cell>
          <cell r="AK375">
            <v>0</v>
          </cell>
          <cell r="AL375">
            <v>0</v>
          </cell>
        </row>
        <row r="376">
          <cell r="O376" t="str">
            <v>WSO2</v>
          </cell>
          <cell r="P376">
            <v>6</v>
          </cell>
          <cell r="Q376" t="str">
            <v>[9] Sirup</v>
          </cell>
          <cell r="R376">
            <v>0</v>
          </cell>
          <cell r="S376">
            <v>3.3333333333333335</v>
          </cell>
          <cell r="T376">
            <v>20</v>
          </cell>
          <cell r="U376">
            <v>3</v>
          </cell>
          <cell r="V376">
            <v>2</v>
          </cell>
          <cell r="W376">
            <v>0</v>
          </cell>
          <cell r="AG376" t="str">
            <v>WSO2</v>
          </cell>
          <cell r="AH376">
            <v>0</v>
          </cell>
          <cell r="AI376">
            <v>0</v>
          </cell>
          <cell r="AJ376">
            <v>0</v>
          </cell>
          <cell r="AK376">
            <v>0</v>
          </cell>
          <cell r="AL376">
            <v>0</v>
          </cell>
        </row>
        <row r="377">
          <cell r="O377" t="str">
            <v>WSO1</v>
          </cell>
          <cell r="P377">
            <v>12</v>
          </cell>
          <cell r="Q377" t="str">
            <v>[9] Sirup</v>
          </cell>
          <cell r="R377">
            <v>114492.18</v>
          </cell>
          <cell r="S377">
            <v>0.16666666666666666</v>
          </cell>
          <cell r="T377">
            <v>2</v>
          </cell>
          <cell r="U377">
            <v>0</v>
          </cell>
          <cell r="V377">
            <v>2</v>
          </cell>
          <cell r="W377">
            <v>19082.03</v>
          </cell>
          <cell r="AG377" t="str">
            <v>WSO1</v>
          </cell>
          <cell r="AH377">
            <v>0</v>
          </cell>
          <cell r="AI377">
            <v>0</v>
          </cell>
          <cell r="AJ377">
            <v>0</v>
          </cell>
          <cell r="AK377">
            <v>0</v>
          </cell>
          <cell r="AL377">
            <v>0</v>
          </cell>
        </row>
        <row r="378">
          <cell r="O378" t="str">
            <v>WSL</v>
          </cell>
          <cell r="P378">
            <v>12</v>
          </cell>
          <cell r="Q378" t="str">
            <v>[9] Sirup</v>
          </cell>
          <cell r="R378">
            <v>0</v>
          </cell>
          <cell r="S378">
            <v>0</v>
          </cell>
          <cell r="T378">
            <v>0</v>
          </cell>
          <cell r="U378">
            <v>0</v>
          </cell>
          <cell r="V378">
            <v>0</v>
          </cell>
          <cell r="W378">
            <v>0</v>
          </cell>
          <cell r="AG378" t="str">
            <v>WSL</v>
          </cell>
          <cell r="AH378">
            <v>0</v>
          </cell>
          <cell r="AI378">
            <v>0</v>
          </cell>
          <cell r="AJ378">
            <v>0</v>
          </cell>
          <cell r="AK378">
            <v>0</v>
          </cell>
          <cell r="AL378">
            <v>0</v>
          </cell>
        </row>
        <row r="379">
          <cell r="O379" t="str">
            <v>WSL2</v>
          </cell>
          <cell r="P379">
            <v>6</v>
          </cell>
          <cell r="Q379" t="str">
            <v>[9] Sirup</v>
          </cell>
          <cell r="R379">
            <v>0</v>
          </cell>
          <cell r="S379">
            <v>0</v>
          </cell>
          <cell r="T379">
            <v>0</v>
          </cell>
          <cell r="U379">
            <v>0</v>
          </cell>
          <cell r="V379">
            <v>0</v>
          </cell>
          <cell r="W379">
            <v>0</v>
          </cell>
          <cell r="AG379" t="str">
            <v>WSL2</v>
          </cell>
          <cell r="AH379">
            <v>0</v>
          </cell>
          <cell r="AI379">
            <v>0</v>
          </cell>
          <cell r="AJ379">
            <v>0</v>
          </cell>
          <cell r="AK379">
            <v>0</v>
          </cell>
          <cell r="AL379">
            <v>0</v>
          </cell>
        </row>
        <row r="380">
          <cell r="O380" t="str">
            <v>WSL1</v>
          </cell>
          <cell r="P380">
            <v>12</v>
          </cell>
          <cell r="Q380" t="str">
            <v>[9] Sirup</v>
          </cell>
          <cell r="R380">
            <v>0</v>
          </cell>
          <cell r="S380">
            <v>0</v>
          </cell>
          <cell r="T380">
            <v>0</v>
          </cell>
          <cell r="U380">
            <v>0</v>
          </cell>
          <cell r="V380">
            <v>0</v>
          </cell>
          <cell r="W380">
            <v>0</v>
          </cell>
          <cell r="AG380" t="str">
            <v>WSL1</v>
          </cell>
          <cell r="AH380">
            <v>0</v>
          </cell>
          <cell r="AI380">
            <v>0</v>
          </cell>
          <cell r="AJ380">
            <v>0</v>
          </cell>
          <cell r="AK380">
            <v>0</v>
          </cell>
          <cell r="AL380">
            <v>0</v>
          </cell>
        </row>
        <row r="381">
          <cell r="O381" t="str">
            <v>WSS</v>
          </cell>
          <cell r="P381">
            <v>12</v>
          </cell>
          <cell r="Q381" t="str">
            <v>[9] Sirup</v>
          </cell>
          <cell r="R381">
            <v>54639.93</v>
          </cell>
          <cell r="S381">
            <v>8.3333333333333329E-2</v>
          </cell>
          <cell r="T381">
            <v>1</v>
          </cell>
          <cell r="U381">
            <v>0</v>
          </cell>
          <cell r="V381">
            <v>1</v>
          </cell>
          <cell r="W381">
            <v>4553.3275000000003</v>
          </cell>
          <cell r="AG381" t="str">
            <v>WSS</v>
          </cell>
          <cell r="AH381">
            <v>0</v>
          </cell>
          <cell r="AI381">
            <v>0</v>
          </cell>
          <cell r="AJ381">
            <v>0</v>
          </cell>
          <cell r="AK381">
            <v>0</v>
          </cell>
          <cell r="AL381">
            <v>0</v>
          </cell>
        </row>
        <row r="382">
          <cell r="O382" t="str">
            <v>WSS2</v>
          </cell>
          <cell r="P382">
            <v>6</v>
          </cell>
          <cell r="Q382" t="str">
            <v>[9] Sirup</v>
          </cell>
          <cell r="R382">
            <v>0</v>
          </cell>
          <cell r="S382">
            <v>0</v>
          </cell>
          <cell r="T382">
            <v>0</v>
          </cell>
          <cell r="U382">
            <v>0</v>
          </cell>
          <cell r="V382">
            <v>0</v>
          </cell>
          <cell r="W382">
            <v>0</v>
          </cell>
          <cell r="AG382" t="str">
            <v>WSS2</v>
          </cell>
          <cell r="AH382">
            <v>0</v>
          </cell>
          <cell r="AI382">
            <v>0</v>
          </cell>
          <cell r="AJ382">
            <v>0</v>
          </cell>
          <cell r="AK382">
            <v>0</v>
          </cell>
          <cell r="AL382">
            <v>0</v>
          </cell>
        </row>
        <row r="383">
          <cell r="O383" t="str">
            <v>WSS1</v>
          </cell>
          <cell r="P383">
            <v>12</v>
          </cell>
          <cell r="Q383" t="str">
            <v>[9] Sirup</v>
          </cell>
          <cell r="R383">
            <v>0</v>
          </cell>
          <cell r="S383">
            <v>0</v>
          </cell>
          <cell r="T383">
            <v>0</v>
          </cell>
          <cell r="U383">
            <v>0</v>
          </cell>
          <cell r="V383">
            <v>0</v>
          </cell>
          <cell r="W383">
            <v>0</v>
          </cell>
          <cell r="AG383" t="str">
            <v>WSS1</v>
          </cell>
          <cell r="AH383">
            <v>0</v>
          </cell>
          <cell r="AI383">
            <v>0</v>
          </cell>
          <cell r="AJ383">
            <v>0</v>
          </cell>
          <cell r="AK383">
            <v>0</v>
          </cell>
          <cell r="AL383">
            <v>0</v>
          </cell>
        </row>
        <row r="384">
          <cell r="O384" t="str">
            <v>WSA</v>
          </cell>
          <cell r="P384">
            <v>12</v>
          </cell>
          <cell r="Q384" t="str">
            <v>[9] Sirup</v>
          </cell>
          <cell r="R384">
            <v>0</v>
          </cell>
          <cell r="S384">
            <v>0</v>
          </cell>
          <cell r="T384">
            <v>0</v>
          </cell>
          <cell r="U384">
            <v>0</v>
          </cell>
          <cell r="V384">
            <v>0</v>
          </cell>
          <cell r="W384">
            <v>0</v>
          </cell>
          <cell r="AG384" t="str">
            <v>WSA</v>
          </cell>
          <cell r="AH384">
            <v>0.33333333333333331</v>
          </cell>
          <cell r="AI384">
            <v>4</v>
          </cell>
          <cell r="AJ384">
            <v>0</v>
          </cell>
          <cell r="AK384">
            <v>4</v>
          </cell>
          <cell r="AL384">
            <v>0</v>
          </cell>
        </row>
        <row r="385">
          <cell r="O385" t="str">
            <v>WSA2</v>
          </cell>
          <cell r="P385">
            <v>6</v>
          </cell>
          <cell r="Q385" t="str">
            <v>[9] Sirup</v>
          </cell>
          <cell r="R385">
            <v>0</v>
          </cell>
          <cell r="S385">
            <v>0</v>
          </cell>
          <cell r="T385">
            <v>0</v>
          </cell>
          <cell r="U385">
            <v>0</v>
          </cell>
          <cell r="V385">
            <v>0</v>
          </cell>
          <cell r="W385">
            <v>0</v>
          </cell>
          <cell r="AG385" t="str">
            <v>WSA2</v>
          </cell>
          <cell r="AH385">
            <v>0</v>
          </cell>
          <cell r="AI385">
            <v>0</v>
          </cell>
          <cell r="AJ385">
            <v>0</v>
          </cell>
          <cell r="AK385">
            <v>0</v>
          </cell>
          <cell r="AL385">
            <v>0</v>
          </cell>
        </row>
        <row r="386">
          <cell r="O386" t="str">
            <v>WSA1</v>
          </cell>
          <cell r="P386">
            <v>12</v>
          </cell>
          <cell r="Q386" t="str">
            <v>[9] Sirup</v>
          </cell>
          <cell r="R386">
            <v>0</v>
          </cell>
          <cell r="S386">
            <v>0</v>
          </cell>
          <cell r="T386">
            <v>0</v>
          </cell>
          <cell r="U386">
            <v>0</v>
          </cell>
          <cell r="V386">
            <v>0</v>
          </cell>
          <cell r="W386">
            <v>0</v>
          </cell>
          <cell r="AG386" t="str">
            <v>WSA1</v>
          </cell>
          <cell r="AH386">
            <v>0</v>
          </cell>
          <cell r="AI386">
            <v>0</v>
          </cell>
          <cell r="AJ386">
            <v>0</v>
          </cell>
          <cell r="AK386">
            <v>0</v>
          </cell>
          <cell r="AL386">
            <v>0</v>
          </cell>
        </row>
        <row r="387">
          <cell r="O387" t="str">
            <v>WSJ</v>
          </cell>
          <cell r="P387">
            <v>12</v>
          </cell>
          <cell r="Q387" t="str">
            <v>[9] Sirup</v>
          </cell>
          <cell r="R387">
            <v>0</v>
          </cell>
          <cell r="S387">
            <v>0</v>
          </cell>
          <cell r="T387">
            <v>0</v>
          </cell>
          <cell r="U387">
            <v>0</v>
          </cell>
          <cell r="V387">
            <v>0</v>
          </cell>
          <cell r="W387">
            <v>0</v>
          </cell>
          <cell r="AG387" t="str">
            <v>WSJ</v>
          </cell>
          <cell r="AH387">
            <v>0</v>
          </cell>
          <cell r="AI387">
            <v>0</v>
          </cell>
          <cell r="AJ387">
            <v>0</v>
          </cell>
          <cell r="AK387">
            <v>0</v>
          </cell>
          <cell r="AL387">
            <v>0</v>
          </cell>
        </row>
        <row r="388">
          <cell r="O388" t="str">
            <v>WSJ2</v>
          </cell>
          <cell r="P388">
            <v>6</v>
          </cell>
          <cell r="Q388" t="str">
            <v>[9] Sirup</v>
          </cell>
          <cell r="R388">
            <v>0</v>
          </cell>
          <cell r="S388">
            <v>0</v>
          </cell>
          <cell r="T388">
            <v>0</v>
          </cell>
          <cell r="U388">
            <v>0</v>
          </cell>
          <cell r="V388">
            <v>0</v>
          </cell>
          <cell r="W388">
            <v>0</v>
          </cell>
          <cell r="AG388" t="str">
            <v>WSJ2</v>
          </cell>
          <cell r="AH388">
            <v>0</v>
          </cell>
          <cell r="AI388">
            <v>0</v>
          </cell>
          <cell r="AJ388">
            <v>0</v>
          </cell>
          <cell r="AK388">
            <v>0</v>
          </cell>
          <cell r="AL388">
            <v>0</v>
          </cell>
        </row>
        <row r="389">
          <cell r="O389" t="str">
            <v>WSJ1</v>
          </cell>
          <cell r="P389">
            <v>12</v>
          </cell>
          <cell r="Q389" t="str">
            <v>[9] Sirup</v>
          </cell>
          <cell r="R389">
            <v>0</v>
          </cell>
          <cell r="S389">
            <v>0</v>
          </cell>
          <cell r="T389">
            <v>0</v>
          </cell>
          <cell r="U389">
            <v>0</v>
          </cell>
          <cell r="V389">
            <v>0</v>
          </cell>
          <cell r="W389">
            <v>0</v>
          </cell>
          <cell r="AG389" t="str">
            <v>WSJ1</v>
          </cell>
          <cell r="AH389">
            <v>0</v>
          </cell>
          <cell r="AI389">
            <v>0</v>
          </cell>
          <cell r="AJ389">
            <v>0</v>
          </cell>
          <cell r="AK389">
            <v>0</v>
          </cell>
          <cell r="AL389">
            <v>0</v>
          </cell>
        </row>
        <row r="390">
          <cell r="O390" t="str">
            <v>WSM</v>
          </cell>
          <cell r="P390">
            <v>12</v>
          </cell>
          <cell r="Q390" t="str">
            <v>[9] Sirup</v>
          </cell>
          <cell r="R390">
            <v>0</v>
          </cell>
          <cell r="S390">
            <v>0</v>
          </cell>
          <cell r="T390">
            <v>0</v>
          </cell>
          <cell r="U390">
            <v>0</v>
          </cell>
          <cell r="V390">
            <v>0</v>
          </cell>
          <cell r="W390">
            <v>0</v>
          </cell>
          <cell r="AG390" t="str">
            <v>WSM</v>
          </cell>
          <cell r="AH390">
            <v>0</v>
          </cell>
          <cell r="AI390">
            <v>0</v>
          </cell>
          <cell r="AJ390">
            <v>0</v>
          </cell>
          <cell r="AK390">
            <v>0</v>
          </cell>
          <cell r="AL390">
            <v>0</v>
          </cell>
        </row>
        <row r="391">
          <cell r="O391" t="str">
            <v>WSM2</v>
          </cell>
          <cell r="P391">
            <v>6</v>
          </cell>
          <cell r="Q391" t="str">
            <v>[9] Sirup</v>
          </cell>
          <cell r="R391">
            <v>0</v>
          </cell>
          <cell r="S391">
            <v>0</v>
          </cell>
          <cell r="T391">
            <v>0</v>
          </cell>
          <cell r="U391">
            <v>0</v>
          </cell>
          <cell r="V391">
            <v>0</v>
          </cell>
          <cell r="W391">
            <v>0</v>
          </cell>
          <cell r="AG391" t="str">
            <v>WSM2</v>
          </cell>
          <cell r="AH391">
            <v>0</v>
          </cell>
          <cell r="AI391">
            <v>0</v>
          </cell>
          <cell r="AJ391">
            <v>0</v>
          </cell>
          <cell r="AK391">
            <v>0</v>
          </cell>
          <cell r="AL391">
            <v>0</v>
          </cell>
        </row>
        <row r="392">
          <cell r="O392" t="str">
            <v>WSM1</v>
          </cell>
          <cell r="P392">
            <v>12</v>
          </cell>
          <cell r="Q392" t="str">
            <v>[9] Sirup</v>
          </cell>
          <cell r="R392">
            <v>0</v>
          </cell>
          <cell r="S392">
            <v>0</v>
          </cell>
          <cell r="T392">
            <v>0</v>
          </cell>
          <cell r="U392">
            <v>0</v>
          </cell>
          <cell r="V392">
            <v>0</v>
          </cell>
          <cell r="W392">
            <v>0</v>
          </cell>
          <cell r="AG392" t="str">
            <v>WSM1</v>
          </cell>
          <cell r="AH392">
            <v>0</v>
          </cell>
          <cell r="AI392">
            <v>0</v>
          </cell>
          <cell r="AJ392">
            <v>0</v>
          </cell>
          <cell r="AK392">
            <v>0</v>
          </cell>
          <cell r="AL392">
            <v>0</v>
          </cell>
        </row>
        <row r="393">
          <cell r="O393" t="str">
            <v>WSR</v>
          </cell>
          <cell r="P393">
            <v>12</v>
          </cell>
          <cell r="Q393" t="str">
            <v>[9] Sirup</v>
          </cell>
          <cell r="R393">
            <v>0</v>
          </cell>
          <cell r="S393">
            <v>0</v>
          </cell>
          <cell r="T393">
            <v>0</v>
          </cell>
          <cell r="U393">
            <v>0</v>
          </cell>
          <cell r="V393">
            <v>0</v>
          </cell>
          <cell r="W393">
            <v>0</v>
          </cell>
          <cell r="AG393" t="str">
            <v>WSR</v>
          </cell>
          <cell r="AH393">
            <v>0</v>
          </cell>
          <cell r="AI393">
            <v>0</v>
          </cell>
          <cell r="AJ393">
            <v>0</v>
          </cell>
          <cell r="AK393">
            <v>0</v>
          </cell>
          <cell r="AL393">
            <v>0</v>
          </cell>
        </row>
        <row r="394">
          <cell r="O394" t="str">
            <v>WSR2</v>
          </cell>
          <cell r="P394">
            <v>6</v>
          </cell>
          <cell r="Q394" t="str">
            <v>[9] Sirup</v>
          </cell>
          <cell r="R394">
            <v>0</v>
          </cell>
          <cell r="S394">
            <v>0</v>
          </cell>
          <cell r="T394">
            <v>0</v>
          </cell>
          <cell r="U394">
            <v>0</v>
          </cell>
          <cell r="V394">
            <v>0</v>
          </cell>
          <cell r="W394">
            <v>0</v>
          </cell>
          <cell r="AG394" t="str">
            <v>WSR2</v>
          </cell>
          <cell r="AH394">
            <v>0</v>
          </cell>
          <cell r="AI394">
            <v>0</v>
          </cell>
          <cell r="AJ394">
            <v>0</v>
          </cell>
          <cell r="AK394">
            <v>0</v>
          </cell>
          <cell r="AL394">
            <v>0</v>
          </cell>
        </row>
        <row r="395">
          <cell r="O395" t="str">
            <v>WSR1</v>
          </cell>
          <cell r="P395">
            <v>12</v>
          </cell>
          <cell r="Q395" t="str">
            <v>[9] Sirup</v>
          </cell>
          <cell r="R395">
            <v>0</v>
          </cell>
          <cell r="S395">
            <v>0</v>
          </cell>
          <cell r="T395">
            <v>0</v>
          </cell>
          <cell r="U395">
            <v>0</v>
          </cell>
          <cell r="V395">
            <v>0</v>
          </cell>
          <cell r="W395">
            <v>0</v>
          </cell>
          <cell r="AG395" t="str">
            <v>WSR1</v>
          </cell>
          <cell r="AH395">
            <v>0</v>
          </cell>
          <cell r="AI395">
            <v>0</v>
          </cell>
          <cell r="AJ395">
            <v>0</v>
          </cell>
          <cell r="AK395">
            <v>0</v>
          </cell>
          <cell r="AL395">
            <v>0</v>
          </cell>
        </row>
        <row r="396">
          <cell r="O396" t="str">
            <v>PK2002</v>
          </cell>
          <cell r="P396">
            <v>1</v>
          </cell>
          <cell r="Q396" t="str">
            <v>[7] paket</v>
          </cell>
          <cell r="R396">
            <v>0</v>
          </cell>
          <cell r="S396">
            <v>0</v>
          </cell>
          <cell r="T396">
            <v>0</v>
          </cell>
          <cell r="U396">
            <v>0</v>
          </cell>
          <cell r="V396">
            <v>0</v>
          </cell>
          <cell r="W396">
            <v>0</v>
          </cell>
          <cell r="AG396" t="str">
            <v>PK2002</v>
          </cell>
          <cell r="AH396">
            <v>0</v>
          </cell>
          <cell r="AI396">
            <v>0</v>
          </cell>
          <cell r="AJ396">
            <v>0</v>
          </cell>
          <cell r="AK396">
            <v>0</v>
          </cell>
          <cell r="AL396">
            <v>0</v>
          </cell>
        </row>
        <row r="398">
          <cell r="W398">
            <v>145642242.94944009</v>
          </cell>
        </row>
      </sheetData>
      <sheetData sheetId="11"/>
      <sheetData sheetId="12"/>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Cash on hand and in banks"/>
      <sheetName val="C.2 Time deposit"/>
      <sheetName val="D. Notes Receivable"/>
      <sheetName val="D.2 Laverton"/>
      <sheetName val="E. Accounts receivable"/>
      <sheetName val="I. Other receivable (payable)"/>
      <sheetName val="F. Inventories"/>
      <sheetName val="G.1 Advance to supplier"/>
      <sheetName val="G.2 Prepaid Exp"/>
      <sheetName val="G.3 Prepaid Taxes"/>
      <sheetName val="G.3.2 Ps 23"/>
      <sheetName val="G.3.3 PPN"/>
      <sheetName val="K. Fixed Assets"/>
      <sheetName val="K Memo"/>
      <sheetName val="K Lead"/>
      <sheetName val="K1 Movement"/>
      <sheetName val="K.1.1 SME"/>
      <sheetName val="K.1.1.1 HGU"/>
      <sheetName val="K.1.1.2 TM"/>
      <sheetName val="K.1.1.3 BUILDINGS"/>
      <sheetName val="K.1.1.4 LAND.IMPVMT"/>
      <sheetName val="K.1.1.5 MACHINERY &amp; EQUIPMENT"/>
      <sheetName val="K.1.1.6 HEAVY EQP.&amp;VEHICLE"/>
      <sheetName val="K.1.1.7 OFF.EQUIP.&amp;FIXTURES"/>
      <sheetName val="K.1.2 KKE"/>
      <sheetName val="K.1.2.1 TM"/>
      <sheetName val="K.1.2.2 BUILDINGS"/>
      <sheetName val="K.1.2.3 LAND.IMPRVT."/>
      <sheetName val="K.1.2.4 MACHINERY &amp;EQUIP"/>
      <sheetName val="K.1.2.5 HEAVY EQUIP.&amp;VEHICLE"/>
      <sheetName val="K.1.2.6 OFF.EQUIP&amp;FIXTURE"/>
      <sheetName val="K.1.3 SIE"/>
      <sheetName val="K.1.3.1 TM "/>
      <sheetName val="K.1.3.2 BUILDINGS"/>
      <sheetName val="K.1.3.3 MACHINERY&amp;EQUIPT"/>
      <sheetName val="K.1.3.4 HEAVY EQUIP.&amp;VEHICLE"/>
      <sheetName val="K.1.3.5 OFF.EQUIP&amp;FIX"/>
      <sheetName val="K.1.4 SMF"/>
      <sheetName val="K.1.4.1 BUILDINGS"/>
      <sheetName val="K.1.4.2 LAND.IMPRVT"/>
      <sheetName val="K.1.4.3 MACHINERY&amp;EQUIP"/>
      <sheetName val="K.1.4.4 HEAVY EQUIP.&amp;VEHICLE"/>
      <sheetName val="K.1.4.5 OFF.EQUIP"/>
      <sheetName val="K1.7Report CIP"/>
      <sheetName val="K1.7.1 CIP Manual"/>
      <sheetName val="K3 Vouching"/>
      <sheetName val="K4 Disposal"/>
      <sheetName val="J. Other Assets"/>
      <sheetName val="Laverton"/>
      <sheetName val="N. AP trade"/>
      <sheetName val="P.1 Accrued expense"/>
      <sheetName val="P.2 Advance from customer"/>
      <sheetName val="O. Taxes payable"/>
      <sheetName val="Q.1 Bank Loan"/>
      <sheetName val="Q.2 Leasing"/>
      <sheetName val="Q.3 Pension Fund"/>
      <sheetName val="R.Deferred tax liabilities"/>
      <sheetName val="T.CAPITAL STOCK"/>
      <sheetName val="U.1.1 Sales"/>
      <sheetName val="U.2.1 COGS"/>
      <sheetName val="U.2.2 Opex"/>
      <sheetName val="U.1.2 Other charges (income)"/>
      <sheetName val="PROVISION INCOME TAX"/>
      <sheetName val="U.2.1.1"/>
      <sheetName val="K_1_1_1 HGU"/>
      <sheetName val="TBM"/>
      <sheetName val="Setup"/>
      <sheetName val="Content 3"/>
      <sheetName val="Macro5"/>
      <sheetName val="GeneralInfo"/>
      <sheetName val="PopCache"/>
      <sheetName val="11b"/>
      <sheetName val="Marshal"/>
      <sheetName val="Sheet1"/>
      <sheetName val="Marks-up"/>
      <sheetName val="Statutory Query"/>
      <sheetName val="Sheet2"/>
      <sheetName val="Irregular Income"/>
      <sheetName val="FE-1770.P1"/>
      <sheetName val="Other Current"/>
      <sheetName val="Other YTD"/>
      <sheetName val="bs"/>
      <sheetName val="HARGA"/>
      <sheetName val="HPP_19_"/>
      <sheetName val="Penyusutan Kendaraan"/>
      <sheetName val="A"/>
      <sheetName val="HPP_20_"/>
      <sheetName val="C_1_Cash_on_hand_and_in_banks"/>
      <sheetName val="C_2_Time_deposit"/>
      <sheetName val="D__Notes_Receivable"/>
      <sheetName val="D_2_Laverton"/>
      <sheetName val="E__Accounts_receivable"/>
      <sheetName val="I__Other_receivable_(payable)"/>
      <sheetName val="F__Inventories"/>
      <sheetName val="G_1_Advance_to_supplier"/>
      <sheetName val="G_2_Prepaid_Exp"/>
      <sheetName val="G_3_Prepaid_Taxes"/>
      <sheetName val="G_3_2_Ps_23"/>
      <sheetName val="G_3_3_PPN"/>
      <sheetName val="K__Fixed_Assets"/>
      <sheetName val="K_Memo"/>
      <sheetName val="K_Lead"/>
      <sheetName val="K1_Movement"/>
      <sheetName val="K_1_1_SME"/>
      <sheetName val="K_1_1_1_HGU"/>
      <sheetName val="K_1_1_2_TM"/>
      <sheetName val="K_1_1_3_BUILDINGS"/>
      <sheetName val="K_1_1_4_LAND_IMPVMT"/>
      <sheetName val="K_1_1_5_MACHINERY_&amp;_EQUIPMENT"/>
      <sheetName val="K_1_1_6_HEAVY_EQP_&amp;VEHICLE"/>
      <sheetName val="K_1_1_7_OFF_EQUIP_&amp;FIXTURES"/>
      <sheetName val="K_1_2_KKE"/>
      <sheetName val="K_1_2_1_TM"/>
      <sheetName val="K_1_2_2_BUILDINGS"/>
      <sheetName val="K_1_2_3_LAND_IMPRVT_"/>
      <sheetName val="K_1_2_4_MACHINERY_&amp;EQUIP"/>
      <sheetName val="K_1_2_5_HEAVY_EQUIP_&amp;VEHICLE"/>
      <sheetName val="K_1_2_6_OFF_EQUIP&amp;FIXTURE"/>
      <sheetName val="K_1_3_SIE"/>
      <sheetName val="K_1_3_1_TM_"/>
      <sheetName val="K_1_3_2_BUILDINGS"/>
      <sheetName val="K_1_3_3_MACHINERY&amp;EQUIPT"/>
      <sheetName val="K_1_3_4_HEAVY_EQUIP_&amp;VEHICLE"/>
      <sheetName val="K_1_3_5_OFF_EQUIP&amp;FIX"/>
      <sheetName val="K_1_4_SMF"/>
      <sheetName val="K_1_4_1_BUILDINGS"/>
      <sheetName val="K_1_4_2_LAND_IMPRVT"/>
      <sheetName val="K_1_4_3_MACHINERY&amp;EQUIP"/>
      <sheetName val="K_1_4_4_HEAVY_EQUIP_&amp;VEHICLE"/>
      <sheetName val="K_1_4_5_OFF_EQUIP"/>
      <sheetName val="K1_7Report_CIP"/>
      <sheetName val="K1_7_1_CIP_Manual"/>
      <sheetName val="K3_Vouching"/>
      <sheetName val="K4_Disposal"/>
      <sheetName val="J__Other_Assets"/>
      <sheetName val="N__AP_trade"/>
      <sheetName val="P_1_Accrued_expense"/>
      <sheetName val="P_2_Advance_from_customer"/>
      <sheetName val="O__Taxes_payable"/>
      <sheetName val="Q_1_Bank_Loan"/>
      <sheetName val="Q_2_Leasing"/>
      <sheetName val="Q_3_Pension_Fund"/>
      <sheetName val="R_Deferred_tax_liabilities"/>
      <sheetName val="T_CAPITAL_STOCK"/>
      <sheetName val="U_1_1_Sales"/>
      <sheetName val="U_2_1_COGS"/>
      <sheetName val="U_2_2_Opex"/>
      <sheetName val="U_1_2_Other_charges_(income)"/>
      <sheetName val="PROVISION_INCOME_TAX"/>
      <sheetName val="U_2_1_1"/>
      <sheetName val="Statutory_Query"/>
      <sheetName val="Irregular_Income"/>
      <sheetName val="FE-1770_P1"/>
      <sheetName val="Other_Current"/>
      <sheetName val="Other_YTD"/>
      <sheetName val="Penyusutan_Kendaraan"/>
      <sheetName val="C_1_Cash_on_hand_and_in_banks1"/>
      <sheetName val="C_2_Time_deposit1"/>
      <sheetName val="D__Notes_Receivable1"/>
      <sheetName val="D_2_Laverton1"/>
      <sheetName val="E__Accounts_receivable1"/>
      <sheetName val="I__Other_receivable_(payable)1"/>
      <sheetName val="F__Inventories1"/>
      <sheetName val="G_1_Advance_to_supplier1"/>
      <sheetName val="G_2_Prepaid_Exp1"/>
      <sheetName val="G_3_Prepaid_Taxes1"/>
      <sheetName val="G_3_2_Ps_231"/>
      <sheetName val="G_3_3_PPN1"/>
      <sheetName val="K__Fixed_Assets1"/>
      <sheetName val="K_Memo1"/>
      <sheetName val="K_Lead1"/>
      <sheetName val="K1_Movement1"/>
      <sheetName val="K_1_1_SME1"/>
      <sheetName val="K_1_1_1_HGU1"/>
      <sheetName val="K_1_1_2_TM1"/>
      <sheetName val="K_1_1_3_BUILDINGS1"/>
      <sheetName val="K_1_1_4_LAND_IMPVMT1"/>
      <sheetName val="K_1_1_5_MACHINERY_&amp;_EQUIPMENT1"/>
      <sheetName val="K_1_1_6_HEAVY_EQP_&amp;VEHICLE1"/>
      <sheetName val="K_1_1_7_OFF_EQUIP_&amp;FIXTURES1"/>
      <sheetName val="K_1_2_KKE1"/>
      <sheetName val="K_1_2_1_TM1"/>
      <sheetName val="K_1_2_2_BUILDINGS1"/>
      <sheetName val="K_1_2_3_LAND_IMPRVT_1"/>
      <sheetName val="K_1_2_4_MACHINERY_&amp;EQUIP1"/>
      <sheetName val="K_1_2_5_HEAVY_EQUIP_&amp;VEHICLE1"/>
      <sheetName val="K_1_2_6_OFF_EQUIP&amp;FIXTURE1"/>
      <sheetName val="K_1_3_SIE1"/>
      <sheetName val="K_1_3_1_TM_1"/>
      <sheetName val="K_1_3_2_BUILDINGS1"/>
      <sheetName val="K_1_3_3_MACHINERY&amp;EQUIPT1"/>
      <sheetName val="K_1_3_4_HEAVY_EQUIP_&amp;VEHICLE1"/>
      <sheetName val="K_1_3_5_OFF_EQUIP&amp;FIX1"/>
      <sheetName val="K_1_4_SMF1"/>
      <sheetName val="K_1_4_1_BUILDINGS1"/>
      <sheetName val="K_1_4_2_LAND_IMPRVT1"/>
      <sheetName val="K_1_4_3_MACHINERY&amp;EQUIP1"/>
      <sheetName val="K_1_4_4_HEAVY_EQUIP_&amp;VEHICLE1"/>
      <sheetName val="K_1_4_5_OFF_EQUIP1"/>
      <sheetName val="K1_7Report_CIP1"/>
      <sheetName val="K1_7_1_CIP_Manual1"/>
      <sheetName val="K3_Vouching1"/>
      <sheetName val="K4_Disposal1"/>
      <sheetName val="J__Other_Assets1"/>
      <sheetName val="N__AP_trade1"/>
      <sheetName val="P_1_Accrued_expense1"/>
      <sheetName val="P_2_Advance_from_customer1"/>
      <sheetName val="O__Taxes_payable1"/>
      <sheetName val="Q_1_Bank_Loan1"/>
      <sheetName val="Q_2_Leasing1"/>
      <sheetName val="Q_3_Pension_Fund1"/>
      <sheetName val="R_Deferred_tax_liabilities1"/>
      <sheetName val="T_CAPITAL_STOCK1"/>
      <sheetName val="U_1_1_Sales1"/>
      <sheetName val="U_2_1_COGS1"/>
      <sheetName val="U_2_2_Opex1"/>
      <sheetName val="U_1_2_Other_charges_(income)1"/>
      <sheetName val="PROVISION_INCOME_TAX1"/>
      <sheetName val="U_2_1_11"/>
      <sheetName val="Statutory_Query1"/>
      <sheetName val="Irregular_Income1"/>
      <sheetName val="FE-1770_P11"/>
      <sheetName val="Other_Current1"/>
      <sheetName val="Other_YTD1"/>
      <sheetName val="Penyusutan_Kendaraan1"/>
      <sheetName val="GVL"/>
      <sheetName val="View-Assumption"/>
      <sheetName val="C_1_Cash_on_hand_and_in_banks2"/>
      <sheetName val="C_2_Time_deposit2"/>
      <sheetName val="D__Notes_Receivable2"/>
      <sheetName val="D_2_Laverton2"/>
      <sheetName val="E__Accounts_receivable2"/>
      <sheetName val="I__Other_receivable_(payable)2"/>
      <sheetName val="F__Inventories2"/>
      <sheetName val="G_1_Advance_to_supplier2"/>
      <sheetName val="G_2_Prepaid_Exp2"/>
      <sheetName val="G_3_Prepaid_Taxes2"/>
      <sheetName val="G_3_2_Ps_232"/>
      <sheetName val="G_3_3_PPN2"/>
      <sheetName val="K__Fixed_Assets2"/>
      <sheetName val="K_Memo2"/>
      <sheetName val="K_Lead2"/>
      <sheetName val="K1_Movement2"/>
      <sheetName val="K_1_1_SME2"/>
      <sheetName val="K_1_1_1_HGU2"/>
      <sheetName val="K_1_1_2_TM2"/>
      <sheetName val="K_1_1_3_BUILDINGS2"/>
      <sheetName val="K_1_1_4_LAND_IMPVMT2"/>
      <sheetName val="K_1_1_5_MACHINERY_&amp;_EQUIPMENT2"/>
      <sheetName val="K_1_1_6_HEAVY_EQP_&amp;VEHICLE2"/>
      <sheetName val="K_1_1_7_OFF_EQUIP_&amp;FIXTURES2"/>
      <sheetName val="K_1_2_KKE2"/>
      <sheetName val="K_1_2_1_TM2"/>
      <sheetName val="K_1_2_2_BUILDINGS2"/>
      <sheetName val="K_1_2_3_LAND_IMPRVT_2"/>
      <sheetName val="K_1_2_4_MACHINERY_&amp;EQUIP2"/>
      <sheetName val="K_1_2_5_HEAVY_EQUIP_&amp;VEHICLE2"/>
      <sheetName val="K_1_2_6_OFF_EQUIP&amp;FIXTURE2"/>
      <sheetName val="K_1_3_SIE2"/>
      <sheetName val="K_1_3_1_TM_2"/>
      <sheetName val="K_1_3_2_BUILDINGS2"/>
      <sheetName val="K_1_3_3_MACHINERY&amp;EQUIPT2"/>
      <sheetName val="K_1_3_4_HEAVY_EQUIP_&amp;VEHICLE2"/>
      <sheetName val="K_1_3_5_OFF_EQUIP&amp;FIX2"/>
      <sheetName val="K_1_4_SMF2"/>
      <sheetName val="K_1_4_1_BUILDINGS2"/>
      <sheetName val="K_1_4_2_LAND_IMPRVT2"/>
      <sheetName val="K_1_4_3_MACHINERY&amp;EQUIP2"/>
      <sheetName val="K_1_4_4_HEAVY_EQUIP_&amp;VEHICLE2"/>
      <sheetName val="K_1_4_5_OFF_EQUIP2"/>
      <sheetName val="K1_7Report_CIP2"/>
      <sheetName val="K1_7_1_CIP_Manual2"/>
      <sheetName val="K3_Vouching2"/>
      <sheetName val="K4_Disposal2"/>
      <sheetName val="J__Other_Assets2"/>
      <sheetName val="N__AP_trade2"/>
      <sheetName val="P_1_Accrued_expense2"/>
      <sheetName val="P_2_Advance_from_customer2"/>
      <sheetName val="O__Taxes_payable2"/>
      <sheetName val="Q_1_Bank_Loan2"/>
      <sheetName val="Q_2_Leasing2"/>
      <sheetName val="Q_3_Pension_Fund2"/>
      <sheetName val="R_Deferred_tax_liabilities2"/>
      <sheetName val="T_CAPITAL_STOCK2"/>
      <sheetName val="U_1_1_Sales2"/>
      <sheetName val="U_2_1_COGS2"/>
      <sheetName val="U_2_2_Opex2"/>
      <sheetName val="U_1_2_Other_charges_(income)2"/>
      <sheetName val="PROVISION_INCOME_TAX2"/>
      <sheetName val="U_2_1_12"/>
      <sheetName val="K_1_1_1_HGU3"/>
      <sheetName val="Content_3"/>
      <sheetName val="Statutory_Query2"/>
      <sheetName val="Irregular_Income2"/>
      <sheetName val="FE-1770_P12"/>
      <sheetName val="Other_Current2"/>
      <sheetName val="Other_YTD2"/>
      <sheetName val="Penyusutan_Kendaraan2"/>
      <sheetName val="LIST"/>
      <sheetName val="C_1_Cash_on_hand_and_in_banks3"/>
      <sheetName val="C_2_Time_deposit3"/>
      <sheetName val="D__Notes_Receivable3"/>
      <sheetName val="D_2_Laverton3"/>
      <sheetName val="E__Accounts_receivable3"/>
      <sheetName val="I__Other_receivable_(payable)3"/>
      <sheetName val="F__Inventories3"/>
      <sheetName val="G_1_Advance_to_supplier3"/>
      <sheetName val="G_2_Prepaid_Exp3"/>
      <sheetName val="G_3_Prepaid_Taxes3"/>
      <sheetName val="G_3_2_Ps_233"/>
      <sheetName val="G_3_3_PPN3"/>
      <sheetName val="K__Fixed_Assets3"/>
      <sheetName val="K_Memo3"/>
      <sheetName val="K_Lead3"/>
      <sheetName val="K1_Movement3"/>
      <sheetName val="K_1_1_SME3"/>
      <sheetName val="K_1_1_1_HGU4"/>
      <sheetName val="K_1_1_2_TM3"/>
      <sheetName val="K_1_1_3_BUILDINGS3"/>
      <sheetName val="K_1_1_4_LAND_IMPVMT3"/>
      <sheetName val="K_1_1_5_MACHINERY_&amp;_EQUIPMENT3"/>
      <sheetName val="K_1_1_6_HEAVY_EQP_&amp;VEHICLE3"/>
      <sheetName val="K_1_1_7_OFF_EQUIP_&amp;FIXTURES3"/>
      <sheetName val="K_1_2_KKE3"/>
      <sheetName val="K_1_2_1_TM3"/>
      <sheetName val="K_1_2_2_BUILDINGS3"/>
      <sheetName val="K_1_2_3_LAND_IMPRVT_3"/>
      <sheetName val="K_1_2_4_MACHINERY_&amp;EQUIP3"/>
      <sheetName val="K_1_2_5_HEAVY_EQUIP_&amp;VEHICLE3"/>
      <sheetName val="K_1_2_6_OFF_EQUIP&amp;FIXTURE3"/>
      <sheetName val="K_1_3_SIE3"/>
      <sheetName val="K_1_3_1_TM_3"/>
      <sheetName val="K_1_3_2_BUILDINGS3"/>
      <sheetName val="K_1_3_3_MACHINERY&amp;EQUIPT3"/>
      <sheetName val="K_1_3_4_HEAVY_EQUIP_&amp;VEHICLE3"/>
      <sheetName val="K_1_3_5_OFF_EQUIP&amp;FIX3"/>
      <sheetName val="K_1_4_SMF3"/>
      <sheetName val="K_1_4_1_BUILDINGS3"/>
      <sheetName val="K_1_4_2_LAND_IMPRVT3"/>
      <sheetName val="K_1_4_3_MACHINERY&amp;EQUIP3"/>
      <sheetName val="K_1_4_4_HEAVY_EQUIP_&amp;VEHICLE3"/>
      <sheetName val="K_1_4_5_OFF_EQUIP3"/>
      <sheetName val="K1_7Report_CIP3"/>
      <sheetName val="K1_7_1_CIP_Manual3"/>
      <sheetName val="K3_Vouching3"/>
      <sheetName val="K4_Disposal3"/>
      <sheetName val="J__Other_Assets3"/>
      <sheetName val="N__AP_trade3"/>
      <sheetName val="P_1_Accrued_expense3"/>
      <sheetName val="P_2_Advance_from_customer3"/>
      <sheetName val="O__Taxes_payable3"/>
      <sheetName val="Q_1_Bank_Loan3"/>
      <sheetName val="Q_2_Leasing3"/>
      <sheetName val="Q_3_Pension_Fund3"/>
      <sheetName val="R_Deferred_tax_liabilities3"/>
      <sheetName val="T_CAPITAL_STOCK3"/>
      <sheetName val="U_1_1_Sales3"/>
      <sheetName val="U_2_1_COGS3"/>
      <sheetName val="U_2_2_Opex3"/>
      <sheetName val="U_1_2_Other_charges_(income)3"/>
      <sheetName val="PROVISION_INCOME_TAX3"/>
      <sheetName val="U_2_1_13"/>
      <sheetName val="K_1_1_1_HGU5"/>
      <sheetName val="Content_31"/>
      <sheetName val="Statutory_Query3"/>
      <sheetName val="Irregular_Income3"/>
      <sheetName val="FE-1770_P13"/>
      <sheetName val="Other_Current3"/>
      <sheetName val="Other_YTD3"/>
      <sheetName val="Penyusutan_Kendaraan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000"/>
      <sheetName val="00000"/>
      <sheetName val="10000"/>
      <sheetName val="Materiality and TE"/>
      <sheetName val="PAJE '04"/>
      <sheetName val="PRJE '04"/>
      <sheetName val="CAJE-04"/>
      <sheetName val="PYJE '04"/>
      <sheetName val="WP-PBM-04"/>
      <sheetName val="WBS2005"/>
      <sheetName val="Rincian BS"/>
      <sheetName val="IS"/>
      <sheetName val="C"/>
      <sheetName val="C-1"/>
      <sheetName val="CC "/>
      <sheetName val="G"/>
      <sheetName val="G-1"/>
      <sheetName val="J"/>
      <sheetName val="K"/>
      <sheetName val="K Movement"/>
      <sheetName val="K-1"/>
      <sheetName val="M"/>
      <sheetName val="M-4"/>
      <sheetName val="N-1"/>
      <sheetName val="N-2"/>
      <sheetName val="NN "/>
      <sheetName val="I"/>
      <sheetName val="O"/>
      <sheetName val="FISKAL"/>
      <sheetName val="O-1_PPh 21"/>
      <sheetName val="O-1.1 Rekap gaji"/>
      <sheetName val="O-2_PPh 23"/>
      <sheetName val="O-3_PPh 25"/>
      <sheetName val="O-5_PPN"/>
      <sheetName val="P"/>
      <sheetName val="P-1"/>
      <sheetName val="Q"/>
      <sheetName val="Q-3"/>
      <sheetName val="Q-3.1"/>
      <sheetName val="QQ"/>
      <sheetName val="R"/>
      <sheetName val="R-1 Perhitungan def. tax"/>
      <sheetName val="T"/>
      <sheetName val="T-1"/>
      <sheetName val="TT"/>
      <sheetName val="U-3"/>
      <sheetName val="U-4"/>
      <sheetName val="U-5"/>
      <sheetName val="Kep-150"/>
      <sheetName val="WP_PBM_04"/>
      <sheetName val="ad_n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Ex-Rate"/>
      <sheetName val="Exc. Rate"/>
      <sheetName val="FA_TP99"/>
      <sheetName val="5"/>
      <sheetName val="(Global Parameters)"/>
      <sheetName val="GeneralInfo"/>
      <sheetName val="K.1.1.1 HGU"/>
      <sheetName val="Marshal"/>
      <sheetName val="PopCache"/>
      <sheetName val="CL-SWITZ"/>
      <sheetName val="Marks-up"/>
      <sheetName val="Statutory Query"/>
      <sheetName val="ASUNSUB1"/>
      <sheetName val="AS1MODD"/>
      <sheetName val="COPPER ACCESS"/>
      <sheetName val="CIP_USD"/>
      <sheetName val="WP-Panu'02"/>
      <sheetName val="Database"/>
      <sheetName val="Input - Revenue"/>
      <sheetName val="A.4.3"/>
      <sheetName val="J.1 Deffered Landright"/>
      <sheetName val="PRE"/>
      <sheetName val="HPP_20_"/>
      <sheetName val="HPP_19_"/>
      <sheetName val="Track"/>
      <sheetName val="A"/>
      <sheetName val="K_1_1_1_HGU"/>
      <sheetName val="(Global_Parameters)"/>
      <sheetName val="Statutory_Query"/>
      <sheetName val="COPPER_ACCESS"/>
      <sheetName val="Exc__Rate"/>
      <sheetName val="Input_-_Revenue"/>
      <sheetName val="A_4_3"/>
      <sheetName val="J_1_Deffered_Landright"/>
      <sheetName val="K_1_1_1_HGU1"/>
      <sheetName val="(Global_Parameters)1"/>
      <sheetName val="Statutory_Query1"/>
      <sheetName val="COPPER_ACCESS1"/>
      <sheetName val="Exc__Rate1"/>
      <sheetName val="Input_-_Revenue1"/>
      <sheetName val="A_4_31"/>
      <sheetName val="J_1_Deffered_Landright1"/>
      <sheetName val="MTX21 (4)-Daily"/>
      <sheetName val="F1771-IV"/>
      <sheetName val="F1771-V"/>
      <sheetName val="Sheet2"/>
      <sheetName val="Table Array"/>
      <sheetName val="LBR-LBRN"/>
      <sheetName val="FRYPROD"/>
      <sheetName val="Exc__Rate2"/>
      <sheetName val="(Global_Parameters)2"/>
      <sheetName val="K_1_1_1_HGU2"/>
      <sheetName val="Statutory_Query2"/>
      <sheetName val="COPPER_ACCESS2"/>
      <sheetName val="Input_-_Revenue2"/>
      <sheetName val="A_4_32"/>
      <sheetName val="J_1_Deffered_Landright2"/>
      <sheetName val="MTX21_(4)-Daily"/>
      <sheetName val="Table_Array"/>
      <sheetName val="fiscal_depr(E)"/>
      <sheetName val="fiscal depr(E)"/>
      <sheetName val="Exc__Rate3"/>
      <sheetName val="(Global_Parameters)3"/>
      <sheetName val="K_1_1_1_HGU3"/>
      <sheetName val="Statutory_Query3"/>
      <sheetName val="COPPER_ACCESS3"/>
      <sheetName val="Input_-_Revenue3"/>
      <sheetName val="A_4_33"/>
      <sheetName val="J_1_Deffered_Landright3"/>
      <sheetName val="MTX21_(4)-Daily1"/>
      <sheetName val="Table_Array1"/>
      <sheetName val="Graphs"/>
      <sheetName val="EB NetIncomeMthlyTrendAnalysis"/>
      <sheetName val="EB P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6DEPOSIT"/>
      <sheetName val="K.4CASHINBANK"/>
      <sheetName val="K.5CASHONHAND"/>
      <sheetName val="Sheet1"/>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Prod Calc"/>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Backup_Erklärun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Sales"/>
      <sheetName val="AVG"/>
      <sheetName val="BY DCN"/>
      <sheetName val="BY PRincipalN"/>
      <sheetName val="PGM I"/>
      <sheetName val="PGM II"/>
      <sheetName val="PGM III"/>
      <sheetName val="Cigaret"/>
      <sheetName val="From RDC"/>
      <sheetName val="rata2"/>
      <sheetName val="bs"/>
      <sheetName val="BY_DCN1"/>
      <sheetName val="BY_PRincipalN1"/>
      <sheetName val="PGM_I1"/>
      <sheetName val="PGM_II1"/>
      <sheetName val="PGM_III1"/>
      <sheetName val="From_RDC1"/>
      <sheetName val="BY_DCN"/>
      <sheetName val="BY_PRincipalN"/>
      <sheetName val="PGM_I"/>
      <sheetName val="PGM_II"/>
      <sheetName val="PGM_III"/>
      <sheetName val="From_RDC"/>
      <sheetName val="K.1.1.1 HGU"/>
      <sheetName val="BAD STOCK"/>
      <sheetName val="GeneralInfo"/>
      <sheetName val="BY_DCN2"/>
      <sheetName val="BY_PRincipalN2"/>
      <sheetName val="PGM_I2"/>
      <sheetName val="PGM_II2"/>
      <sheetName val="PGM_III2"/>
      <sheetName val="From_RDC2"/>
      <sheetName val="K_1_1_1_HGU"/>
      <sheetName val="BY_DCN3"/>
      <sheetName val="BY_PRincipalN3"/>
      <sheetName val="PGM_I3"/>
      <sheetName val="PGM_II3"/>
      <sheetName val="PGM_III3"/>
      <sheetName val="From_RDC3"/>
      <sheetName val="K_1_1_1_HGU1"/>
      <sheetName val="34"/>
      <sheetName val="35"/>
      <sheetName val="27"/>
      <sheetName val="46"/>
      <sheetName val="4"/>
      <sheetName val="33"/>
      <sheetName val="9"/>
      <sheetName val="8"/>
      <sheetName val="26"/>
      <sheetName val="42"/>
      <sheetName val="32"/>
      <sheetName val="41"/>
      <sheetName val="31"/>
      <sheetName val="64_6"/>
      <sheetName val="37"/>
      <sheetName val="62"/>
      <sheetName val="7"/>
      <sheetName val="61"/>
      <sheetName val="24"/>
      <sheetName val="43"/>
      <sheetName val="53 "/>
      <sheetName val="54"/>
      <sheetName val="MH CIVIL"/>
      <sheetName val="30"/>
      <sheetName val="64_14"/>
      <sheetName val="64_1"/>
      <sheetName val="64_2"/>
      <sheetName val="64_3"/>
      <sheetName val="64_4"/>
      <sheetName val="64_5"/>
      <sheetName val="17"/>
      <sheetName val="51"/>
      <sheetName val="38"/>
      <sheetName val="52"/>
      <sheetName val="23"/>
      <sheetName val="20"/>
      <sheetName val="49"/>
      <sheetName val="28"/>
      <sheetName val="29"/>
      <sheetName val="36_3"/>
      <sheetName val="36_4"/>
      <sheetName val="36_2"/>
      <sheetName val="36_1"/>
      <sheetName val="44"/>
      <sheetName val="45"/>
      <sheetName val="63"/>
      <sheetName val="K.Lokal"/>
      <sheetName val="Marshal"/>
      <sheetName val="GLOBAL"/>
    </sheetNames>
    <sheetDataSet>
      <sheetData sheetId="0"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101</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210094.22641604164</v>
          </cell>
          <cell r="G8">
            <v>0</v>
          </cell>
          <cell r="H8">
            <v>0</v>
          </cell>
          <cell r="I8">
            <v>19430.224999999999</v>
          </cell>
          <cell r="J8">
            <v>11740.583000000004</v>
          </cell>
          <cell r="K8">
            <v>0</v>
          </cell>
          <cell r="L8">
            <v>80980.389441666659</v>
          </cell>
          <cell r="M8">
            <v>49652.880801504623</v>
          </cell>
          <cell r="N8">
            <v>0</v>
          </cell>
          <cell r="O8">
            <v>0</v>
          </cell>
          <cell r="P8">
            <v>0</v>
          </cell>
          <cell r="Q8">
            <v>0</v>
          </cell>
          <cell r="R8">
            <v>0</v>
          </cell>
          <cell r="S8">
            <v>0</v>
          </cell>
          <cell r="T8">
            <v>0</v>
          </cell>
          <cell r="U8">
            <v>0</v>
          </cell>
          <cell r="V8">
            <v>0</v>
          </cell>
          <cell r="W8">
            <v>0</v>
          </cell>
          <cell r="X8">
            <v>25974</v>
          </cell>
          <cell r="Y8">
            <v>0</v>
          </cell>
          <cell r="Z8">
            <v>0</v>
          </cell>
          <cell r="AA8">
            <v>0</v>
          </cell>
          <cell r="AB8">
            <v>41695.75</v>
          </cell>
          <cell r="AC8">
            <v>0</v>
          </cell>
          <cell r="AD8">
            <v>72252.975000000006</v>
          </cell>
          <cell r="AE8">
            <v>5981.25</v>
          </cell>
          <cell r="AF8">
            <v>0</v>
          </cell>
          <cell r="AG8">
            <v>0</v>
          </cell>
          <cell r="AH8">
            <v>0</v>
          </cell>
          <cell r="AI8">
            <v>0</v>
          </cell>
          <cell r="AJ8">
            <v>0</v>
          </cell>
          <cell r="AK8">
            <v>0</v>
          </cell>
          <cell r="AL8">
            <v>0</v>
          </cell>
          <cell r="AM8">
            <v>0</v>
          </cell>
          <cell r="AN8">
            <v>0</v>
          </cell>
          <cell r="AO8">
            <v>0</v>
          </cell>
          <cell r="AP8">
            <v>23738.565500000001</v>
          </cell>
          <cell r="AQ8">
            <v>219421.98432000002</v>
          </cell>
          <cell r="AR8">
            <v>0</v>
          </cell>
          <cell r="AS8">
            <v>0</v>
          </cell>
          <cell r="AT8">
            <v>0</v>
          </cell>
          <cell r="AU8">
            <v>0</v>
          </cell>
          <cell r="AV8">
            <v>760962.82947921299</v>
          </cell>
        </row>
        <row r="9">
          <cell r="A9" t="str">
            <v>01110</v>
          </cell>
          <cell r="B9" t="str">
            <v>Pematang Siantar</v>
          </cell>
          <cell r="C9">
            <v>0</v>
          </cell>
          <cell r="D9">
            <v>0</v>
          </cell>
          <cell r="E9">
            <v>0</v>
          </cell>
          <cell r="F9">
            <v>0</v>
          </cell>
          <cell r="G9">
            <v>0</v>
          </cell>
          <cell r="H9">
            <v>0</v>
          </cell>
          <cell r="I9">
            <v>12958.92</v>
          </cell>
          <cell r="J9">
            <v>9778.4730000000018</v>
          </cell>
          <cell r="K9">
            <v>0</v>
          </cell>
          <cell r="L9">
            <v>0</v>
          </cell>
          <cell r="M9">
            <v>0</v>
          </cell>
          <cell r="N9">
            <v>0</v>
          </cell>
          <cell r="O9">
            <v>0</v>
          </cell>
          <cell r="P9">
            <v>0</v>
          </cell>
          <cell r="Q9">
            <v>0</v>
          </cell>
          <cell r="R9">
            <v>0</v>
          </cell>
          <cell r="S9">
            <v>0</v>
          </cell>
          <cell r="T9">
            <v>0</v>
          </cell>
          <cell r="U9">
            <v>0</v>
          </cell>
          <cell r="V9">
            <v>0</v>
          </cell>
          <cell r="W9">
            <v>0</v>
          </cell>
          <cell r="X9">
            <v>42348</v>
          </cell>
          <cell r="Y9">
            <v>0</v>
          </cell>
          <cell r="Z9">
            <v>0</v>
          </cell>
          <cell r="AA9">
            <v>0</v>
          </cell>
          <cell r="AB9">
            <v>169207.92499999999</v>
          </cell>
          <cell r="AC9">
            <v>0</v>
          </cell>
          <cell r="AD9">
            <v>0</v>
          </cell>
          <cell r="AE9">
            <v>2885.85</v>
          </cell>
          <cell r="AF9">
            <v>0</v>
          </cell>
          <cell r="AG9">
            <v>0</v>
          </cell>
          <cell r="AH9">
            <v>0</v>
          </cell>
          <cell r="AI9">
            <v>0</v>
          </cell>
          <cell r="AJ9">
            <v>0</v>
          </cell>
          <cell r="AK9">
            <v>0</v>
          </cell>
          <cell r="AL9">
            <v>0</v>
          </cell>
          <cell r="AM9">
            <v>0</v>
          </cell>
          <cell r="AN9">
            <v>0</v>
          </cell>
          <cell r="AO9">
            <v>0</v>
          </cell>
          <cell r="AP9">
            <v>6408.3909999999996</v>
          </cell>
          <cell r="AQ9">
            <v>27173.023680000002</v>
          </cell>
          <cell r="AR9">
            <v>0</v>
          </cell>
          <cell r="AS9">
            <v>0</v>
          </cell>
          <cell r="AT9">
            <v>0</v>
          </cell>
          <cell r="AU9">
            <v>0</v>
          </cell>
          <cell r="AV9">
            <v>270760.58267999999</v>
          </cell>
        </row>
        <row r="10">
          <cell r="A10" t="str">
            <v>01120</v>
          </cell>
          <cell r="B10" t="str">
            <v>Kisaran</v>
          </cell>
          <cell r="C10">
            <v>0</v>
          </cell>
          <cell r="D10">
            <v>0</v>
          </cell>
          <cell r="E10">
            <v>0</v>
          </cell>
          <cell r="F10">
            <v>0</v>
          </cell>
          <cell r="G10">
            <v>0</v>
          </cell>
          <cell r="H10">
            <v>0</v>
          </cell>
          <cell r="I10">
            <v>12443.550000000001</v>
          </cell>
          <cell r="J10">
            <v>0</v>
          </cell>
          <cell r="K10">
            <v>0</v>
          </cell>
          <cell r="L10">
            <v>0</v>
          </cell>
          <cell r="M10">
            <v>0</v>
          </cell>
          <cell r="N10">
            <v>0</v>
          </cell>
          <cell r="O10">
            <v>0</v>
          </cell>
          <cell r="P10">
            <v>0</v>
          </cell>
          <cell r="Q10">
            <v>0</v>
          </cell>
          <cell r="R10">
            <v>0</v>
          </cell>
          <cell r="S10">
            <v>0</v>
          </cell>
          <cell r="T10">
            <v>0</v>
          </cell>
          <cell r="U10">
            <v>528389.22962499992</v>
          </cell>
          <cell r="V10">
            <v>0</v>
          </cell>
          <cell r="W10">
            <v>0</v>
          </cell>
          <cell r="X10">
            <v>88434.9</v>
          </cell>
          <cell r="Y10">
            <v>0</v>
          </cell>
          <cell r="Z10">
            <v>0</v>
          </cell>
          <cell r="AA10">
            <v>0</v>
          </cell>
          <cell r="AB10">
            <v>63781.474999999999</v>
          </cell>
          <cell r="AC10">
            <v>0</v>
          </cell>
          <cell r="AD10">
            <v>0</v>
          </cell>
          <cell r="AE10">
            <v>22543.95</v>
          </cell>
          <cell r="AF10">
            <v>0</v>
          </cell>
          <cell r="AG10">
            <v>0</v>
          </cell>
          <cell r="AH10">
            <v>0</v>
          </cell>
          <cell r="AI10">
            <v>0</v>
          </cell>
          <cell r="AJ10">
            <v>0</v>
          </cell>
          <cell r="AK10">
            <v>0</v>
          </cell>
          <cell r="AL10">
            <v>0</v>
          </cell>
          <cell r="AM10">
            <v>0</v>
          </cell>
          <cell r="AN10">
            <v>0</v>
          </cell>
          <cell r="AO10">
            <v>0</v>
          </cell>
          <cell r="AP10">
            <v>11689.951999999999</v>
          </cell>
          <cell r="AQ10">
            <v>16334.82048</v>
          </cell>
          <cell r="AR10">
            <v>0</v>
          </cell>
          <cell r="AS10">
            <v>0</v>
          </cell>
          <cell r="AT10">
            <v>0</v>
          </cell>
          <cell r="AU10">
            <v>0</v>
          </cell>
          <cell r="AV10">
            <v>743617.87710499996</v>
          </cell>
        </row>
        <row r="11">
          <cell r="A11" t="str">
            <v>01121</v>
          </cell>
          <cell r="B11" t="str">
            <v>Rantau Prapat</v>
          </cell>
          <cell r="C11">
            <v>0</v>
          </cell>
          <cell r="D11">
            <v>0</v>
          </cell>
          <cell r="E11">
            <v>0</v>
          </cell>
          <cell r="F11">
            <v>0</v>
          </cell>
          <cell r="G11">
            <v>0</v>
          </cell>
          <cell r="H11">
            <v>0</v>
          </cell>
          <cell r="I11">
            <v>6765.915</v>
          </cell>
          <cell r="J11">
            <v>0</v>
          </cell>
          <cell r="K11">
            <v>0</v>
          </cell>
          <cell r="L11">
            <v>0</v>
          </cell>
          <cell r="M11">
            <v>0</v>
          </cell>
          <cell r="N11">
            <v>0</v>
          </cell>
          <cell r="O11">
            <v>0</v>
          </cell>
          <cell r="P11">
            <v>0</v>
          </cell>
          <cell r="Q11">
            <v>0</v>
          </cell>
          <cell r="R11">
            <v>0</v>
          </cell>
          <cell r="S11">
            <v>0</v>
          </cell>
          <cell r="T11">
            <v>0</v>
          </cell>
          <cell r="U11">
            <v>520228.96500000014</v>
          </cell>
          <cell r="V11">
            <v>262.14999999999998</v>
          </cell>
          <cell r="W11">
            <v>0</v>
          </cell>
          <cell r="X11">
            <v>66682.2</v>
          </cell>
          <cell r="Y11">
            <v>0</v>
          </cell>
          <cell r="Z11">
            <v>0</v>
          </cell>
          <cell r="AA11">
            <v>0</v>
          </cell>
          <cell r="AB11">
            <v>59140.5</v>
          </cell>
          <cell r="AC11">
            <v>0</v>
          </cell>
          <cell r="AD11">
            <v>0</v>
          </cell>
          <cell r="AE11">
            <v>5544</v>
          </cell>
          <cell r="AF11">
            <v>0</v>
          </cell>
          <cell r="AG11">
            <v>0</v>
          </cell>
          <cell r="AH11">
            <v>0</v>
          </cell>
          <cell r="AI11">
            <v>0</v>
          </cell>
          <cell r="AJ11">
            <v>0</v>
          </cell>
          <cell r="AK11">
            <v>0</v>
          </cell>
          <cell r="AL11">
            <v>0</v>
          </cell>
          <cell r="AM11">
            <v>0</v>
          </cell>
          <cell r="AN11">
            <v>0</v>
          </cell>
          <cell r="AO11">
            <v>0</v>
          </cell>
          <cell r="AP11">
            <v>3864.3865999999998</v>
          </cell>
          <cell r="AQ11">
            <v>10931.110080000002</v>
          </cell>
          <cell r="AR11">
            <v>0</v>
          </cell>
          <cell r="AS11">
            <v>0</v>
          </cell>
          <cell r="AT11">
            <v>0</v>
          </cell>
          <cell r="AU11">
            <v>0</v>
          </cell>
          <cell r="AV11">
            <v>673419.22668000008</v>
          </cell>
        </row>
        <row r="12">
          <cell r="A12" t="str">
            <v>01130</v>
          </cell>
          <cell r="B12" t="str">
            <v>Padang Sidempuan</v>
          </cell>
          <cell r="C12">
            <v>0</v>
          </cell>
          <cell r="D12">
            <v>0</v>
          </cell>
          <cell r="E12">
            <v>0</v>
          </cell>
          <cell r="F12">
            <v>0</v>
          </cell>
          <cell r="G12">
            <v>0</v>
          </cell>
          <cell r="H12">
            <v>589522.57799999998</v>
          </cell>
          <cell r="I12">
            <v>4056.8449999999998</v>
          </cell>
          <cell r="J12">
            <v>0</v>
          </cell>
          <cell r="K12">
            <v>0</v>
          </cell>
          <cell r="L12">
            <v>19779.054199999999</v>
          </cell>
          <cell r="M12">
            <v>0</v>
          </cell>
          <cell r="N12">
            <v>0</v>
          </cell>
          <cell r="O12">
            <v>0</v>
          </cell>
          <cell r="P12">
            <v>0</v>
          </cell>
          <cell r="Q12">
            <v>0</v>
          </cell>
          <cell r="R12">
            <v>0</v>
          </cell>
          <cell r="S12">
            <v>0</v>
          </cell>
          <cell r="T12">
            <v>0</v>
          </cell>
          <cell r="U12">
            <v>0</v>
          </cell>
          <cell r="V12">
            <v>0</v>
          </cell>
          <cell r="W12">
            <v>0</v>
          </cell>
          <cell r="X12">
            <v>24579.32</v>
          </cell>
          <cell r="Y12">
            <v>9245.25</v>
          </cell>
          <cell r="Z12">
            <v>0</v>
          </cell>
          <cell r="AA12">
            <v>1786.05</v>
          </cell>
          <cell r="AB12">
            <v>41820.375</v>
          </cell>
          <cell r="AC12">
            <v>0</v>
          </cell>
          <cell r="AD12">
            <v>73331.149999999994</v>
          </cell>
          <cell r="AE12">
            <v>0</v>
          </cell>
          <cell r="AF12">
            <v>0</v>
          </cell>
          <cell r="AG12">
            <v>44663.5</v>
          </cell>
          <cell r="AH12">
            <v>0</v>
          </cell>
          <cell r="AI12">
            <v>0</v>
          </cell>
          <cell r="AJ12">
            <v>0</v>
          </cell>
          <cell r="AK12">
            <v>0</v>
          </cell>
          <cell r="AL12">
            <v>0</v>
          </cell>
          <cell r="AM12">
            <v>0</v>
          </cell>
          <cell r="AN12">
            <v>0</v>
          </cell>
          <cell r="AO12">
            <v>0</v>
          </cell>
          <cell r="AP12">
            <v>7725.5702000000001</v>
          </cell>
          <cell r="AQ12">
            <v>25890.796800000004</v>
          </cell>
          <cell r="AR12">
            <v>0</v>
          </cell>
          <cell r="AS12">
            <v>0</v>
          </cell>
          <cell r="AT12">
            <v>0</v>
          </cell>
          <cell r="AU12">
            <v>0</v>
          </cell>
          <cell r="AV12">
            <v>842400.48919999995</v>
          </cell>
        </row>
        <row r="13">
          <cell r="A13" t="str">
            <v>01140</v>
          </cell>
          <cell r="B13" t="str">
            <v>Banda Aceh</v>
          </cell>
          <cell r="C13">
            <v>0</v>
          </cell>
          <cell r="D13">
            <v>0</v>
          </cell>
          <cell r="E13">
            <v>0</v>
          </cell>
          <cell r="F13">
            <v>0</v>
          </cell>
          <cell r="G13">
            <v>0</v>
          </cell>
          <cell r="H13">
            <v>0</v>
          </cell>
          <cell r="I13">
            <v>22163.94</v>
          </cell>
          <cell r="J13">
            <v>0</v>
          </cell>
          <cell r="K13">
            <v>0</v>
          </cell>
          <cell r="L13">
            <v>0</v>
          </cell>
          <cell r="M13">
            <v>73119.861431789963</v>
          </cell>
          <cell r="N13">
            <v>0</v>
          </cell>
          <cell r="O13">
            <v>0</v>
          </cell>
          <cell r="P13">
            <v>0</v>
          </cell>
          <cell r="Q13">
            <v>0</v>
          </cell>
          <cell r="R13">
            <v>0</v>
          </cell>
          <cell r="S13">
            <v>0</v>
          </cell>
          <cell r="T13">
            <v>0</v>
          </cell>
          <cell r="U13">
            <v>659435.23262580042</v>
          </cell>
          <cell r="V13">
            <v>56105</v>
          </cell>
          <cell r="W13">
            <v>0</v>
          </cell>
          <cell r="X13">
            <v>10532.62</v>
          </cell>
          <cell r="Y13">
            <v>0</v>
          </cell>
          <cell r="Z13">
            <v>0</v>
          </cell>
          <cell r="AA13">
            <v>0</v>
          </cell>
          <cell r="AB13">
            <v>15.25</v>
          </cell>
          <cell r="AC13">
            <v>0</v>
          </cell>
          <cell r="AD13">
            <v>0</v>
          </cell>
          <cell r="AE13">
            <v>0</v>
          </cell>
          <cell r="AF13">
            <v>0</v>
          </cell>
          <cell r="AG13">
            <v>33405.75</v>
          </cell>
          <cell r="AH13">
            <v>0</v>
          </cell>
          <cell r="AI13">
            <v>0</v>
          </cell>
          <cell r="AJ13">
            <v>0</v>
          </cell>
          <cell r="AK13">
            <v>0</v>
          </cell>
          <cell r="AL13">
            <v>0</v>
          </cell>
          <cell r="AM13">
            <v>0</v>
          </cell>
          <cell r="AN13">
            <v>0</v>
          </cell>
          <cell r="AO13">
            <v>0</v>
          </cell>
          <cell r="AP13">
            <v>16.181999999999999</v>
          </cell>
          <cell r="AQ13">
            <v>1807.7664000000004</v>
          </cell>
          <cell r="AR13">
            <v>0</v>
          </cell>
          <cell r="AS13">
            <v>0</v>
          </cell>
          <cell r="AT13">
            <v>0</v>
          </cell>
          <cell r="AU13">
            <v>0</v>
          </cell>
          <cell r="AV13">
            <v>856601.6024575904</v>
          </cell>
        </row>
        <row r="14">
          <cell r="A14" t="str">
            <v>01200</v>
          </cell>
          <cell r="B14" t="str">
            <v>Pekanbaru</v>
          </cell>
          <cell r="C14">
            <v>2220596.4275000002</v>
          </cell>
          <cell r="D14">
            <v>0</v>
          </cell>
          <cell r="E14">
            <v>0</v>
          </cell>
          <cell r="F14">
            <v>61553.210812708319</v>
          </cell>
          <cell r="G14">
            <v>0</v>
          </cell>
          <cell r="H14">
            <v>0</v>
          </cell>
          <cell r="I14">
            <v>15115.43</v>
          </cell>
          <cell r="J14">
            <v>11160.967000000001</v>
          </cell>
          <cell r="K14">
            <v>0</v>
          </cell>
          <cell r="L14">
            <v>192860.72662249999</v>
          </cell>
          <cell r="M14">
            <v>0</v>
          </cell>
          <cell r="N14">
            <v>0</v>
          </cell>
          <cell r="O14">
            <v>0</v>
          </cell>
          <cell r="P14">
            <v>0</v>
          </cell>
          <cell r="Q14">
            <v>0</v>
          </cell>
          <cell r="R14">
            <v>0</v>
          </cell>
          <cell r="S14">
            <v>0</v>
          </cell>
          <cell r="T14">
            <v>0</v>
          </cell>
          <cell r="U14">
            <v>0</v>
          </cell>
          <cell r="V14">
            <v>0</v>
          </cell>
          <cell r="W14">
            <v>0</v>
          </cell>
          <cell r="X14">
            <v>0</v>
          </cell>
          <cell r="Y14">
            <v>11095.875</v>
          </cell>
          <cell r="Z14">
            <v>0</v>
          </cell>
          <cell r="AA14">
            <v>44988.574999999997</v>
          </cell>
          <cell r="AB14">
            <v>28875.224999999999</v>
          </cell>
          <cell r="AC14">
            <v>0</v>
          </cell>
          <cell r="AD14">
            <v>0</v>
          </cell>
          <cell r="AE14">
            <v>0</v>
          </cell>
          <cell r="AF14">
            <v>0</v>
          </cell>
          <cell r="AG14">
            <v>125727.675</v>
          </cell>
          <cell r="AH14">
            <v>0</v>
          </cell>
          <cell r="AI14">
            <v>0</v>
          </cell>
          <cell r="AJ14">
            <v>0</v>
          </cell>
          <cell r="AK14">
            <v>0</v>
          </cell>
          <cell r="AL14">
            <v>0</v>
          </cell>
          <cell r="AM14">
            <v>0</v>
          </cell>
          <cell r="AN14">
            <v>0</v>
          </cell>
          <cell r="AO14">
            <v>0</v>
          </cell>
          <cell r="AP14">
            <v>3970.5068000000001</v>
          </cell>
          <cell r="AQ14">
            <v>25323.840960000005</v>
          </cell>
          <cell r="AR14">
            <v>0</v>
          </cell>
          <cell r="AS14">
            <v>0</v>
          </cell>
          <cell r="AT14">
            <v>0</v>
          </cell>
          <cell r="AU14">
            <v>0</v>
          </cell>
          <cell r="AV14">
            <v>2741268.4596952093</v>
          </cell>
        </row>
        <row r="15">
          <cell r="A15" t="str">
            <v>01222</v>
          </cell>
          <cell r="B15" t="str">
            <v>Duri</v>
          </cell>
          <cell r="C15">
            <v>12871.199999999999</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9.320333333333334</v>
          </cell>
          <cell r="AL15">
            <v>0</v>
          </cell>
          <cell r="AM15">
            <v>0</v>
          </cell>
          <cell r="AN15">
            <v>0</v>
          </cell>
          <cell r="AO15">
            <v>0</v>
          </cell>
          <cell r="AP15">
            <v>0</v>
          </cell>
          <cell r="AQ15">
            <v>0</v>
          </cell>
          <cell r="AR15">
            <v>0</v>
          </cell>
          <cell r="AS15">
            <v>0</v>
          </cell>
          <cell r="AT15">
            <v>0</v>
          </cell>
          <cell r="AU15">
            <v>0</v>
          </cell>
          <cell r="AV15">
            <v>12880.520333333332</v>
          </cell>
        </row>
        <row r="16">
          <cell r="A16" t="str">
            <v>01210</v>
          </cell>
          <cell r="B16" t="str">
            <v>Padang</v>
          </cell>
          <cell r="C16">
            <v>335030.19974999991</v>
          </cell>
          <cell r="D16">
            <v>0</v>
          </cell>
          <cell r="E16">
            <v>0</v>
          </cell>
          <cell r="F16">
            <v>38530.15798708333</v>
          </cell>
          <cell r="G16">
            <v>0</v>
          </cell>
          <cell r="H16">
            <v>0</v>
          </cell>
          <cell r="I16">
            <v>9146.994999999999</v>
          </cell>
          <cell r="J16">
            <v>0</v>
          </cell>
          <cell r="K16">
            <v>0</v>
          </cell>
          <cell r="L16">
            <v>5970.177160416667</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44217.625</v>
          </cell>
          <cell r="AB16">
            <v>7609.4750000000004</v>
          </cell>
          <cell r="AC16">
            <v>0</v>
          </cell>
          <cell r="AD16">
            <v>0</v>
          </cell>
          <cell r="AE16">
            <v>6154.5</v>
          </cell>
          <cell r="AF16">
            <v>0</v>
          </cell>
          <cell r="AG16">
            <v>4218.8999999999996</v>
          </cell>
          <cell r="AH16">
            <v>0</v>
          </cell>
          <cell r="AI16">
            <v>0</v>
          </cell>
          <cell r="AJ16">
            <v>0</v>
          </cell>
          <cell r="AK16">
            <v>1162465.3995598333</v>
          </cell>
          <cell r="AL16">
            <v>0</v>
          </cell>
          <cell r="AM16">
            <v>0</v>
          </cell>
          <cell r="AN16">
            <v>0</v>
          </cell>
          <cell r="AO16">
            <v>0</v>
          </cell>
          <cell r="AP16">
            <v>6388.3969999999999</v>
          </cell>
          <cell r="AQ16">
            <v>16385.751360000002</v>
          </cell>
          <cell r="AR16">
            <v>0</v>
          </cell>
          <cell r="AS16">
            <v>0</v>
          </cell>
          <cell r="AT16">
            <v>0</v>
          </cell>
          <cell r="AU16">
            <v>0</v>
          </cell>
          <cell r="AV16">
            <v>1636117.5778173334</v>
          </cell>
        </row>
        <row r="17">
          <cell r="A17" t="str">
            <v>01211</v>
          </cell>
          <cell r="B17" t="str">
            <v>Bukittinggi</v>
          </cell>
          <cell r="C17">
            <v>89796.7745</v>
          </cell>
          <cell r="D17">
            <v>0</v>
          </cell>
          <cell r="E17">
            <v>0</v>
          </cell>
          <cell r="F17">
            <v>39293.366947500006</v>
          </cell>
          <cell r="G17">
            <v>0</v>
          </cell>
          <cell r="H17">
            <v>0</v>
          </cell>
          <cell r="I17">
            <v>17111.25</v>
          </cell>
          <cell r="J17">
            <v>0</v>
          </cell>
          <cell r="K17">
            <v>0</v>
          </cell>
          <cell r="L17">
            <v>9326.320749583334</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32483.5</v>
          </cell>
          <cell r="AB17">
            <v>3905</v>
          </cell>
          <cell r="AC17">
            <v>0</v>
          </cell>
          <cell r="AD17">
            <v>0</v>
          </cell>
          <cell r="AE17">
            <v>5997.75</v>
          </cell>
          <cell r="AF17">
            <v>0</v>
          </cell>
          <cell r="AG17">
            <v>0</v>
          </cell>
          <cell r="AH17">
            <v>0</v>
          </cell>
          <cell r="AI17">
            <v>0</v>
          </cell>
          <cell r="AJ17">
            <v>0</v>
          </cell>
          <cell r="AK17">
            <v>333208.43592666666</v>
          </cell>
          <cell r="AL17">
            <v>0</v>
          </cell>
          <cell r="AM17">
            <v>0</v>
          </cell>
          <cell r="AN17">
            <v>0</v>
          </cell>
          <cell r="AO17">
            <v>0</v>
          </cell>
          <cell r="AP17">
            <v>7576.799</v>
          </cell>
          <cell r="AQ17">
            <v>15606.676800000001</v>
          </cell>
          <cell r="AR17">
            <v>0</v>
          </cell>
          <cell r="AS17">
            <v>0</v>
          </cell>
          <cell r="AT17">
            <v>0</v>
          </cell>
          <cell r="AU17">
            <v>0</v>
          </cell>
          <cell r="AV17">
            <v>554305.87392375001</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2658294.6017499999</v>
          </cell>
          <cell r="D20">
            <v>0</v>
          </cell>
          <cell r="E20">
            <v>0</v>
          </cell>
          <cell r="F20">
            <v>349470.96216333332</v>
          </cell>
          <cell r="G20">
            <v>0</v>
          </cell>
          <cell r="H20">
            <v>589522.57799999998</v>
          </cell>
          <cell r="I20">
            <v>119193.07</v>
          </cell>
          <cell r="J20">
            <v>32680.023000000005</v>
          </cell>
          <cell r="K20">
            <v>0</v>
          </cell>
          <cell r="L20">
            <v>308916.6681741667</v>
          </cell>
          <cell r="M20">
            <v>122772.74223329459</v>
          </cell>
          <cell r="N20">
            <v>0</v>
          </cell>
          <cell r="O20">
            <v>0</v>
          </cell>
          <cell r="P20">
            <v>0</v>
          </cell>
          <cell r="Q20">
            <v>0</v>
          </cell>
          <cell r="R20">
            <v>0</v>
          </cell>
          <cell r="S20">
            <v>0</v>
          </cell>
          <cell r="T20">
            <v>0</v>
          </cell>
          <cell r="U20">
            <v>1708053.4272508004</v>
          </cell>
          <cell r="V20">
            <v>56367.15</v>
          </cell>
          <cell r="W20">
            <v>0</v>
          </cell>
          <cell r="X20">
            <v>258551.03999999998</v>
          </cell>
          <cell r="Y20">
            <v>20341.125</v>
          </cell>
          <cell r="Z20">
            <v>0</v>
          </cell>
          <cell r="AA20">
            <v>123475.75</v>
          </cell>
          <cell r="AB20">
            <v>416050.97499999992</v>
          </cell>
          <cell r="AC20">
            <v>0</v>
          </cell>
          <cell r="AD20">
            <v>145584.125</v>
          </cell>
          <cell r="AE20">
            <v>49107.3</v>
          </cell>
          <cell r="AF20">
            <v>0</v>
          </cell>
          <cell r="AG20">
            <v>208015.82499999998</v>
          </cell>
          <cell r="AH20">
            <v>0</v>
          </cell>
          <cell r="AI20">
            <v>0</v>
          </cell>
          <cell r="AJ20">
            <v>0</v>
          </cell>
          <cell r="AK20">
            <v>1495683.1558198333</v>
          </cell>
          <cell r="AL20">
            <v>0</v>
          </cell>
          <cell r="AM20">
            <v>0</v>
          </cell>
          <cell r="AN20">
            <v>0</v>
          </cell>
          <cell r="AO20">
            <v>0</v>
          </cell>
          <cell r="AP20">
            <v>71378.750100000005</v>
          </cell>
          <cell r="AQ20">
            <v>358875.77088000008</v>
          </cell>
          <cell r="AR20">
            <v>0</v>
          </cell>
          <cell r="AS20">
            <v>0</v>
          </cell>
          <cell r="AT20">
            <v>0</v>
          </cell>
          <cell r="AU20">
            <v>0</v>
          </cell>
          <cell r="AV20">
            <v>9092335.039371429</v>
          </cell>
        </row>
        <row r="21">
          <cell r="A21" t="str">
            <v>02100</v>
          </cell>
          <cell r="B21" t="str">
            <v>Jakarta  I</v>
          </cell>
          <cell r="C21">
            <v>265104.76750000007</v>
          </cell>
          <cell r="D21">
            <v>38648.102900000005</v>
          </cell>
          <cell r="E21">
            <v>0</v>
          </cell>
          <cell r="F21">
            <v>319439.32485958334</v>
          </cell>
          <cell r="G21">
            <v>279.24</v>
          </cell>
          <cell r="H21">
            <v>0</v>
          </cell>
          <cell r="I21">
            <v>12701.184999999999</v>
          </cell>
          <cell r="J21">
            <v>27394.312000000002</v>
          </cell>
          <cell r="K21">
            <v>0</v>
          </cell>
          <cell r="L21">
            <v>65866.037980833338</v>
          </cell>
          <cell r="M21">
            <v>0</v>
          </cell>
          <cell r="N21">
            <v>0</v>
          </cell>
          <cell r="O21">
            <v>6092.2874991666667</v>
          </cell>
          <cell r="P21">
            <v>0</v>
          </cell>
          <cell r="Q21">
            <v>0</v>
          </cell>
          <cell r="R21">
            <v>0</v>
          </cell>
          <cell r="S21">
            <v>86138.69498333332</v>
          </cell>
          <cell r="T21">
            <v>3586.0473600000005</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315130.73851999996</v>
          </cell>
          <cell r="AJ21">
            <v>362073.38947837119</v>
          </cell>
          <cell r="AK21">
            <v>0</v>
          </cell>
          <cell r="AL21">
            <v>6634.7178333333331</v>
          </cell>
          <cell r="AM21">
            <v>143328.91033333354</v>
          </cell>
          <cell r="AN21">
            <v>58.515151515151508</v>
          </cell>
          <cell r="AO21">
            <v>0</v>
          </cell>
          <cell r="AP21">
            <v>11068.487999999999</v>
          </cell>
          <cell r="AQ21">
            <v>109170.06144000002</v>
          </cell>
          <cell r="AR21">
            <v>0</v>
          </cell>
          <cell r="AS21">
            <v>13421.333333333334</v>
          </cell>
          <cell r="AT21">
            <v>0</v>
          </cell>
          <cell r="AU21">
            <v>0</v>
          </cell>
          <cell r="AV21">
            <v>1786136.1541728033</v>
          </cell>
        </row>
        <row r="22">
          <cell r="A22" t="str">
            <v>02101</v>
          </cell>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332742.68800000002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332742.68800000002</v>
          </cell>
        </row>
        <row r="23">
          <cell r="A23" t="str">
            <v>02110</v>
          </cell>
          <cell r="B23" t="str">
            <v>Karawang</v>
          </cell>
          <cell r="C23">
            <v>250270.79599999997</v>
          </cell>
          <cell r="D23">
            <v>4002.6624000000006</v>
          </cell>
          <cell r="E23">
            <v>0</v>
          </cell>
          <cell r="F23">
            <v>31711.388589166669</v>
          </cell>
          <cell r="G23">
            <v>3197.2979999999998</v>
          </cell>
          <cell r="H23">
            <v>0</v>
          </cell>
          <cell r="I23">
            <v>21141.949999999997</v>
          </cell>
          <cell r="J23">
            <v>32411.590999999997</v>
          </cell>
          <cell r="K23">
            <v>0</v>
          </cell>
          <cell r="L23">
            <v>32784.130290416666</v>
          </cell>
          <cell r="M23">
            <v>59902.050727327216</v>
          </cell>
          <cell r="N23">
            <v>0</v>
          </cell>
          <cell r="O23">
            <v>5992.6246299999993</v>
          </cell>
          <cell r="P23">
            <v>0</v>
          </cell>
          <cell r="Q23">
            <v>0</v>
          </cell>
          <cell r="R23">
            <v>0</v>
          </cell>
          <cell r="S23">
            <v>22205.865109999999</v>
          </cell>
          <cell r="T23">
            <v>1644.840949611111</v>
          </cell>
          <cell r="U23">
            <v>0</v>
          </cell>
          <cell r="V23">
            <v>0</v>
          </cell>
          <cell r="W23">
            <v>0</v>
          </cell>
          <cell r="X23">
            <v>0</v>
          </cell>
          <cell r="Y23">
            <v>9284.625</v>
          </cell>
          <cell r="Z23">
            <v>67087.664999999994</v>
          </cell>
          <cell r="AA23">
            <v>36388.9</v>
          </cell>
          <cell r="AB23">
            <v>0</v>
          </cell>
          <cell r="AC23">
            <v>52.25</v>
          </cell>
          <cell r="AD23">
            <v>0</v>
          </cell>
          <cell r="AE23">
            <v>0</v>
          </cell>
          <cell r="AF23">
            <v>79916.759999999995</v>
          </cell>
          <cell r="AG23">
            <v>0</v>
          </cell>
          <cell r="AH23">
            <v>0</v>
          </cell>
          <cell r="AI23">
            <v>224296.69216000001</v>
          </cell>
          <cell r="AJ23">
            <v>0</v>
          </cell>
          <cell r="AK23">
            <v>0</v>
          </cell>
          <cell r="AL23">
            <v>2373.8759999999997</v>
          </cell>
          <cell r="AM23">
            <v>63673.737833333435</v>
          </cell>
          <cell r="AN23">
            <v>0</v>
          </cell>
          <cell r="AO23">
            <v>0</v>
          </cell>
          <cell r="AP23">
            <v>41966.779799999997</v>
          </cell>
          <cell r="AQ23">
            <v>120780.62304000002</v>
          </cell>
          <cell r="AR23">
            <v>0</v>
          </cell>
          <cell r="AS23">
            <v>0</v>
          </cell>
          <cell r="AT23">
            <v>0</v>
          </cell>
          <cell r="AU23">
            <v>0</v>
          </cell>
          <cell r="AV23">
            <v>1111087.1065298552</v>
          </cell>
        </row>
        <row r="24">
          <cell r="A24" t="str">
            <v>02120</v>
          </cell>
          <cell r="B24" t="str">
            <v>Pontianak</v>
          </cell>
          <cell r="C24">
            <v>1756551.6939999999</v>
          </cell>
          <cell r="D24">
            <v>0</v>
          </cell>
          <cell r="E24">
            <v>0</v>
          </cell>
          <cell r="F24">
            <v>37692.861054374996</v>
          </cell>
          <cell r="G24">
            <v>0</v>
          </cell>
          <cell r="H24">
            <v>1075408.5870000001</v>
          </cell>
          <cell r="I24">
            <v>14356.449999999999</v>
          </cell>
          <cell r="J24">
            <v>0</v>
          </cell>
          <cell r="K24">
            <v>0</v>
          </cell>
          <cell r="L24">
            <v>0</v>
          </cell>
          <cell r="M24">
            <v>51811.528623361097</v>
          </cell>
          <cell r="N24">
            <v>90003.939949166655</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33</v>
          </cell>
          <cell r="AF24">
            <v>0</v>
          </cell>
          <cell r="AG24">
            <v>0</v>
          </cell>
          <cell r="AH24">
            <v>0</v>
          </cell>
          <cell r="AI24">
            <v>0</v>
          </cell>
          <cell r="AJ24">
            <v>0</v>
          </cell>
          <cell r="AK24">
            <v>0</v>
          </cell>
          <cell r="AL24">
            <v>0</v>
          </cell>
          <cell r="AM24">
            <v>0</v>
          </cell>
          <cell r="AN24">
            <v>0</v>
          </cell>
          <cell r="AO24">
            <v>0</v>
          </cell>
          <cell r="AP24">
            <v>0</v>
          </cell>
          <cell r="AQ24">
            <v>52607.681280000012</v>
          </cell>
          <cell r="AR24">
            <v>0</v>
          </cell>
          <cell r="AS24">
            <v>0</v>
          </cell>
          <cell r="AT24">
            <v>0</v>
          </cell>
          <cell r="AU24">
            <v>0</v>
          </cell>
          <cell r="AV24">
            <v>3078465.7419069032</v>
          </cell>
        </row>
        <row r="25">
          <cell r="A25" t="str">
            <v>02130</v>
          </cell>
          <cell r="B25" t="str">
            <v>Susu - Psr Minggu</v>
          </cell>
          <cell r="C25">
            <v>0</v>
          </cell>
          <cell r="D25">
            <v>0</v>
          </cell>
          <cell r="E25">
            <v>0</v>
          </cell>
          <cell r="F25">
            <v>0</v>
          </cell>
          <cell r="G25">
            <v>0</v>
          </cell>
          <cell r="H25">
            <v>1933087.9650000001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1933087.9650000001</v>
          </cell>
        </row>
        <row r="26">
          <cell r="A26" t="str">
            <v>02200</v>
          </cell>
          <cell r="B26" t="str">
            <v>Jakarta II</v>
          </cell>
          <cell r="C26">
            <v>517564.61900000001</v>
          </cell>
          <cell r="D26">
            <v>34483.8747</v>
          </cell>
          <cell r="E26">
            <v>0</v>
          </cell>
          <cell r="F26">
            <v>42785.186195000002</v>
          </cell>
          <cell r="G26">
            <v>7383.5709999999999</v>
          </cell>
          <cell r="H26">
            <v>0</v>
          </cell>
          <cell r="I26">
            <v>33182.654999999999</v>
          </cell>
          <cell r="J26">
            <v>17040.891</v>
          </cell>
          <cell r="K26">
            <v>0</v>
          </cell>
          <cell r="L26">
            <v>69043.594258333324</v>
          </cell>
          <cell r="M26">
            <v>84297.193081910576</v>
          </cell>
          <cell r="N26">
            <v>0</v>
          </cell>
          <cell r="O26">
            <v>22381.301480833336</v>
          </cell>
          <cell r="P26">
            <v>0</v>
          </cell>
          <cell r="Q26">
            <v>0</v>
          </cell>
          <cell r="R26">
            <v>0</v>
          </cell>
          <cell r="S26">
            <v>69265.628315833324</v>
          </cell>
          <cell r="T26">
            <v>16641.239088750001</v>
          </cell>
          <cell r="U26">
            <v>0</v>
          </cell>
          <cell r="V26">
            <v>0</v>
          </cell>
          <cell r="W26">
            <v>0</v>
          </cell>
          <cell r="X26">
            <v>0</v>
          </cell>
          <cell r="Y26">
            <v>0</v>
          </cell>
          <cell r="Z26">
            <v>23196.195</v>
          </cell>
          <cell r="AA26">
            <v>54023.95</v>
          </cell>
          <cell r="AB26">
            <v>0</v>
          </cell>
          <cell r="AC26">
            <v>89.375</v>
          </cell>
          <cell r="AD26">
            <v>0</v>
          </cell>
          <cell r="AE26">
            <v>0</v>
          </cell>
          <cell r="AF26">
            <v>6852.6270000000004</v>
          </cell>
          <cell r="AG26">
            <v>0</v>
          </cell>
          <cell r="AH26">
            <v>0</v>
          </cell>
          <cell r="AI26">
            <v>580924.21032000007</v>
          </cell>
          <cell r="AJ26">
            <v>0</v>
          </cell>
          <cell r="AK26">
            <v>0</v>
          </cell>
          <cell r="AL26">
            <v>7491.3283333333329</v>
          </cell>
          <cell r="AM26">
            <v>163697.45041666692</v>
          </cell>
          <cell r="AN26">
            <v>177.02272727272722</v>
          </cell>
          <cell r="AO26">
            <v>0</v>
          </cell>
          <cell r="AP26">
            <v>20656.026100000003</v>
          </cell>
          <cell r="AQ26">
            <v>136126.48896000005</v>
          </cell>
          <cell r="AR26">
            <v>0</v>
          </cell>
          <cell r="AS26">
            <v>0</v>
          </cell>
          <cell r="AT26">
            <v>0</v>
          </cell>
          <cell r="AU26">
            <v>0</v>
          </cell>
          <cell r="AV26">
            <v>1907304.4269779332</v>
          </cell>
        </row>
        <row r="27">
          <cell r="A27" t="str">
            <v>02220</v>
          </cell>
          <cell r="B27" t="str">
            <v>Susu - Cileduk</v>
          </cell>
          <cell r="C27">
            <v>0</v>
          </cell>
          <cell r="D27">
            <v>0</v>
          </cell>
          <cell r="E27">
            <v>0</v>
          </cell>
          <cell r="F27">
            <v>0</v>
          </cell>
          <cell r="G27">
            <v>0</v>
          </cell>
          <cell r="H27">
            <v>1932155.791</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1932155.791</v>
          </cell>
        </row>
        <row r="28">
          <cell r="A28" t="str">
            <v>02300</v>
          </cell>
          <cell r="B28" t="str">
            <v>Bogor</v>
          </cell>
          <cell r="C28">
            <v>256423.28149999995</v>
          </cell>
          <cell r="D28">
            <v>8818.365600000001</v>
          </cell>
          <cell r="E28">
            <v>0</v>
          </cell>
          <cell r="F28">
            <v>39156.711052916668</v>
          </cell>
          <cell r="G28">
            <v>4993.7420000000002</v>
          </cell>
          <cell r="H28">
            <v>0</v>
          </cell>
          <cell r="I28">
            <v>22030.1</v>
          </cell>
          <cell r="J28">
            <v>45780.880000000005</v>
          </cell>
          <cell r="K28">
            <v>0</v>
          </cell>
          <cell r="L28">
            <v>47435.32557375</v>
          </cell>
          <cell r="M28">
            <v>39009.795840282743</v>
          </cell>
          <cell r="N28">
            <v>0</v>
          </cell>
          <cell r="O28">
            <v>12734.919647499999</v>
          </cell>
          <cell r="P28">
            <v>0</v>
          </cell>
          <cell r="Q28">
            <v>0</v>
          </cell>
          <cell r="R28">
            <v>0</v>
          </cell>
          <cell r="S28">
            <v>58899.109974999999</v>
          </cell>
          <cell r="T28">
            <v>24826.066634499999</v>
          </cell>
          <cell r="U28">
            <v>0</v>
          </cell>
          <cell r="V28">
            <v>0</v>
          </cell>
          <cell r="W28">
            <v>0</v>
          </cell>
          <cell r="X28">
            <v>0</v>
          </cell>
          <cell r="Y28">
            <v>8583.75</v>
          </cell>
          <cell r="Z28">
            <v>72964.304999999993</v>
          </cell>
          <cell r="AA28">
            <v>30506.325000000001</v>
          </cell>
          <cell r="AB28">
            <v>0</v>
          </cell>
          <cell r="AC28">
            <v>0</v>
          </cell>
          <cell r="AD28">
            <v>0</v>
          </cell>
          <cell r="AE28">
            <v>0</v>
          </cell>
          <cell r="AF28">
            <v>91402.073999999993</v>
          </cell>
          <cell r="AG28">
            <v>0</v>
          </cell>
          <cell r="AH28">
            <v>0</v>
          </cell>
          <cell r="AI28">
            <v>222083.24292000002</v>
          </cell>
          <cell r="AJ28">
            <v>0</v>
          </cell>
          <cell r="AK28">
            <v>0</v>
          </cell>
          <cell r="AL28">
            <v>25695.678166666665</v>
          </cell>
          <cell r="AM28">
            <v>84553.152333333448</v>
          </cell>
          <cell r="AN28">
            <v>0</v>
          </cell>
          <cell r="AO28">
            <v>0</v>
          </cell>
          <cell r="AP28">
            <v>18291.227999999999</v>
          </cell>
          <cell r="AQ28">
            <v>93969.712320000021</v>
          </cell>
          <cell r="AR28">
            <v>0</v>
          </cell>
          <cell r="AS28">
            <v>3050.0000000000005</v>
          </cell>
          <cell r="AT28">
            <v>0</v>
          </cell>
          <cell r="AU28">
            <v>0</v>
          </cell>
          <cell r="AV28">
            <v>1211207.7655639492</v>
          </cell>
        </row>
        <row r="29">
          <cell r="A29" t="str">
            <v>02400</v>
          </cell>
          <cell r="B29" t="str">
            <v>Jakarta - HCO</v>
          </cell>
          <cell r="C29">
            <v>12350824.909500001</v>
          </cell>
          <cell r="D29">
            <v>67688.252500000002</v>
          </cell>
          <cell r="E29">
            <v>0</v>
          </cell>
          <cell r="F29">
            <v>557536.03947437496</v>
          </cell>
          <cell r="G29">
            <v>17145.335999999999</v>
          </cell>
          <cell r="H29">
            <v>0</v>
          </cell>
          <cell r="I29">
            <v>8233.5</v>
          </cell>
          <cell r="J29">
            <v>0</v>
          </cell>
          <cell r="K29">
            <v>0</v>
          </cell>
          <cell r="L29">
            <v>11636.645283333333</v>
          </cell>
          <cell r="M29">
            <v>0</v>
          </cell>
          <cell r="N29">
            <v>0</v>
          </cell>
          <cell r="O29">
            <v>54811.708344583334</v>
          </cell>
          <cell r="P29">
            <v>0</v>
          </cell>
          <cell r="Q29">
            <v>0</v>
          </cell>
          <cell r="R29">
            <v>0</v>
          </cell>
          <cell r="S29">
            <v>258157.49755666667</v>
          </cell>
          <cell r="T29">
            <v>10462.26083875</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323766.12259999989</v>
          </cell>
          <cell r="AJ29">
            <v>0</v>
          </cell>
          <cell r="AK29">
            <v>0</v>
          </cell>
          <cell r="AL29">
            <v>0</v>
          </cell>
          <cell r="AM29">
            <v>0</v>
          </cell>
          <cell r="AN29">
            <v>0</v>
          </cell>
          <cell r="AO29">
            <v>0</v>
          </cell>
          <cell r="AP29">
            <v>9559.7795000000006</v>
          </cell>
          <cell r="AQ29">
            <v>17790.867600000001</v>
          </cell>
          <cell r="AR29">
            <v>0</v>
          </cell>
          <cell r="AS29">
            <v>16650.666666666668</v>
          </cell>
          <cell r="AT29">
            <v>0</v>
          </cell>
          <cell r="AU29">
            <v>0</v>
          </cell>
          <cell r="AV29">
            <v>13704263.585864374</v>
          </cell>
        </row>
        <row r="30">
          <cell r="A30" t="str">
            <v>02500</v>
          </cell>
          <cell r="B30" t="str">
            <v>Palembang</v>
          </cell>
          <cell r="C30">
            <v>1055840.8844999999</v>
          </cell>
          <cell r="D30">
            <v>7239.1901999999991</v>
          </cell>
          <cell r="E30">
            <v>0</v>
          </cell>
          <cell r="F30">
            <v>220741.75959916666</v>
          </cell>
          <cell r="G30">
            <v>0</v>
          </cell>
          <cell r="H30">
            <v>0</v>
          </cell>
          <cell r="I30">
            <v>52646.87</v>
          </cell>
          <cell r="J30">
            <v>17197.993000000002</v>
          </cell>
          <cell r="K30">
            <v>0</v>
          </cell>
          <cell r="L30">
            <v>48940.267341666666</v>
          </cell>
          <cell r="M30">
            <v>0</v>
          </cell>
          <cell r="N30">
            <v>0</v>
          </cell>
          <cell r="O30">
            <v>36931.315731250004</v>
          </cell>
          <cell r="P30">
            <v>0</v>
          </cell>
          <cell r="Q30">
            <v>0</v>
          </cell>
          <cell r="R30">
            <v>0</v>
          </cell>
          <cell r="S30">
            <v>0</v>
          </cell>
          <cell r="T30">
            <v>0</v>
          </cell>
          <cell r="U30">
            <v>0</v>
          </cell>
          <cell r="V30">
            <v>0</v>
          </cell>
          <cell r="W30">
            <v>0</v>
          </cell>
          <cell r="X30">
            <v>0</v>
          </cell>
          <cell r="Y30">
            <v>3482.3249999999998</v>
          </cell>
          <cell r="Z30">
            <v>83104.065000000002</v>
          </cell>
          <cell r="AA30">
            <v>26184.55</v>
          </cell>
          <cell r="AB30">
            <v>170271.35</v>
          </cell>
          <cell r="AC30">
            <v>0</v>
          </cell>
          <cell r="AD30">
            <v>8864.8250000000007</v>
          </cell>
          <cell r="AE30">
            <v>14142.15</v>
          </cell>
          <cell r="AF30">
            <v>0</v>
          </cell>
          <cell r="AG30">
            <v>2418.5250000000001</v>
          </cell>
          <cell r="AH30">
            <v>0</v>
          </cell>
          <cell r="AI30">
            <v>0</v>
          </cell>
          <cell r="AJ30">
            <v>0</v>
          </cell>
          <cell r="AK30">
            <v>1597239.6000583335</v>
          </cell>
          <cell r="AL30">
            <v>0</v>
          </cell>
          <cell r="AM30">
            <v>0</v>
          </cell>
          <cell r="AN30">
            <v>0</v>
          </cell>
          <cell r="AO30">
            <v>3741.6818181818176</v>
          </cell>
          <cell r="AP30">
            <v>21512.61</v>
          </cell>
          <cell r="AQ30">
            <v>109411.00016000003</v>
          </cell>
          <cell r="AR30">
            <v>0</v>
          </cell>
          <cell r="AS30">
            <v>0</v>
          </cell>
          <cell r="AT30">
            <v>0</v>
          </cell>
          <cell r="AU30">
            <v>0</v>
          </cell>
          <cell r="AV30">
            <v>3479910.962408598</v>
          </cell>
        </row>
        <row r="31">
          <cell r="A31" t="str">
            <v>02501</v>
          </cell>
          <cell r="B31" t="str">
            <v>Pangkal Pinang</v>
          </cell>
          <cell r="C31">
            <v>442060.58549999999</v>
          </cell>
          <cell r="D31">
            <v>0</v>
          </cell>
          <cell r="E31">
            <v>0</v>
          </cell>
          <cell r="F31">
            <v>20834.018581041666</v>
          </cell>
          <cell r="G31">
            <v>0</v>
          </cell>
          <cell r="H31">
            <v>0</v>
          </cell>
          <cell r="I31">
            <v>33670.744999999995</v>
          </cell>
          <cell r="J31">
            <v>4205.616</v>
          </cell>
          <cell r="K31">
            <v>0</v>
          </cell>
          <cell r="L31">
            <v>50635.264573333334</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38103.824999999997</v>
          </cell>
          <cell r="AB31">
            <v>0</v>
          </cell>
          <cell r="AC31">
            <v>0</v>
          </cell>
          <cell r="AD31">
            <v>39749.125</v>
          </cell>
          <cell r="AE31">
            <v>5923.5</v>
          </cell>
          <cell r="AF31">
            <v>0</v>
          </cell>
          <cell r="AG31">
            <v>0</v>
          </cell>
          <cell r="AH31">
            <v>0</v>
          </cell>
          <cell r="AI31">
            <v>0</v>
          </cell>
          <cell r="AJ31">
            <v>0</v>
          </cell>
          <cell r="AK31">
            <v>199301.97581666664</v>
          </cell>
          <cell r="AL31">
            <v>0</v>
          </cell>
          <cell r="AM31">
            <v>0</v>
          </cell>
          <cell r="AN31">
            <v>0</v>
          </cell>
          <cell r="AO31">
            <v>0</v>
          </cell>
          <cell r="AP31">
            <v>7950.4653000000008</v>
          </cell>
          <cell r="AQ31">
            <v>32163.130559999998</v>
          </cell>
          <cell r="AR31">
            <v>0</v>
          </cell>
          <cell r="AS31">
            <v>0</v>
          </cell>
          <cell r="AT31">
            <v>0</v>
          </cell>
          <cell r="AU31">
            <v>0</v>
          </cell>
          <cell r="AV31">
            <v>874598.25133104157</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955426.97025000001</v>
          </cell>
          <cell r="D34">
            <v>0</v>
          </cell>
          <cell r="E34">
            <v>0</v>
          </cell>
          <cell r="F34">
            <v>76994.831807083334</v>
          </cell>
          <cell r="G34">
            <v>0</v>
          </cell>
          <cell r="H34">
            <v>0</v>
          </cell>
          <cell r="I34">
            <v>44050.729999999996</v>
          </cell>
          <cell r="J34">
            <v>0</v>
          </cell>
          <cell r="K34">
            <v>0</v>
          </cell>
          <cell r="L34">
            <v>21189.798709166666</v>
          </cell>
          <cell r="M34">
            <v>0</v>
          </cell>
          <cell r="N34">
            <v>0</v>
          </cell>
          <cell r="O34">
            <v>0</v>
          </cell>
          <cell r="P34">
            <v>0</v>
          </cell>
          <cell r="Q34">
            <v>0</v>
          </cell>
          <cell r="R34">
            <v>0</v>
          </cell>
          <cell r="S34">
            <v>0</v>
          </cell>
          <cell r="T34">
            <v>0</v>
          </cell>
          <cell r="U34">
            <v>1962153.2239647678</v>
          </cell>
          <cell r="V34">
            <v>0</v>
          </cell>
          <cell r="W34">
            <v>0</v>
          </cell>
          <cell r="X34">
            <v>0</v>
          </cell>
          <cell r="Y34">
            <v>0</v>
          </cell>
          <cell r="Z34">
            <v>0</v>
          </cell>
          <cell r="AA34">
            <v>40509.724999999999</v>
          </cell>
          <cell r="AB34">
            <v>33615.1</v>
          </cell>
          <cell r="AC34">
            <v>0</v>
          </cell>
          <cell r="AD34">
            <v>19358.349999999999</v>
          </cell>
          <cell r="AE34">
            <v>10319.1</v>
          </cell>
          <cell r="AF34">
            <v>0</v>
          </cell>
          <cell r="AG34">
            <v>0</v>
          </cell>
          <cell r="AH34">
            <v>0</v>
          </cell>
          <cell r="AI34">
            <v>0</v>
          </cell>
          <cell r="AJ34">
            <v>0</v>
          </cell>
          <cell r="AK34">
            <v>0</v>
          </cell>
          <cell r="AL34">
            <v>0</v>
          </cell>
          <cell r="AM34">
            <v>0</v>
          </cell>
          <cell r="AN34">
            <v>0</v>
          </cell>
          <cell r="AO34">
            <v>0</v>
          </cell>
          <cell r="AP34">
            <v>22238.176299999999</v>
          </cell>
          <cell r="AQ34">
            <v>109880.29536000002</v>
          </cell>
          <cell r="AR34">
            <v>0</v>
          </cell>
          <cell r="AS34">
            <v>0</v>
          </cell>
          <cell r="AT34">
            <v>0</v>
          </cell>
          <cell r="AU34">
            <v>0</v>
          </cell>
          <cell r="AV34">
            <v>3295736.3013910181</v>
          </cell>
        </row>
        <row r="35">
          <cell r="A35" t="str">
            <v>02511</v>
          </cell>
          <cell r="B35" t="str">
            <v>Muara Bungo</v>
          </cell>
          <cell r="C35">
            <v>60411.080999999998</v>
          </cell>
          <cell r="D35">
            <v>0</v>
          </cell>
          <cell r="E35">
            <v>0</v>
          </cell>
          <cell r="F35">
            <v>2992.2952743749997</v>
          </cell>
          <cell r="G35">
            <v>0</v>
          </cell>
          <cell r="H35">
            <v>0</v>
          </cell>
          <cell r="I35">
            <v>28854.82</v>
          </cell>
          <cell r="J35">
            <v>0</v>
          </cell>
          <cell r="K35">
            <v>0</v>
          </cell>
          <cell r="L35">
            <v>444.17453999999998</v>
          </cell>
          <cell r="M35">
            <v>0</v>
          </cell>
          <cell r="N35">
            <v>0</v>
          </cell>
          <cell r="O35">
            <v>0</v>
          </cell>
          <cell r="P35">
            <v>0</v>
          </cell>
          <cell r="Q35">
            <v>0</v>
          </cell>
          <cell r="R35">
            <v>0</v>
          </cell>
          <cell r="S35">
            <v>0</v>
          </cell>
          <cell r="T35">
            <v>0</v>
          </cell>
          <cell r="U35">
            <v>438341.27234050044</v>
          </cell>
          <cell r="V35">
            <v>0</v>
          </cell>
          <cell r="W35">
            <v>0</v>
          </cell>
          <cell r="X35">
            <v>0</v>
          </cell>
          <cell r="Y35">
            <v>0</v>
          </cell>
          <cell r="Z35">
            <v>84.6</v>
          </cell>
          <cell r="AA35">
            <v>46435.75</v>
          </cell>
          <cell r="AB35">
            <v>7777.05</v>
          </cell>
          <cell r="AC35">
            <v>0</v>
          </cell>
          <cell r="AD35">
            <v>13092.125</v>
          </cell>
          <cell r="AE35">
            <v>7250.1</v>
          </cell>
          <cell r="AF35">
            <v>0</v>
          </cell>
          <cell r="AG35">
            <v>8552.625</v>
          </cell>
          <cell r="AH35">
            <v>0</v>
          </cell>
          <cell r="AI35">
            <v>0</v>
          </cell>
          <cell r="AJ35">
            <v>0</v>
          </cell>
          <cell r="AK35">
            <v>0</v>
          </cell>
          <cell r="AL35">
            <v>0</v>
          </cell>
          <cell r="AM35">
            <v>0</v>
          </cell>
          <cell r="AN35">
            <v>0</v>
          </cell>
          <cell r="AO35">
            <v>0</v>
          </cell>
          <cell r="AP35">
            <v>6385.9295000000002</v>
          </cell>
          <cell r="AQ35">
            <v>45599.368320000009</v>
          </cell>
          <cell r="AR35">
            <v>0</v>
          </cell>
          <cell r="AS35">
            <v>0</v>
          </cell>
          <cell r="AT35">
            <v>0</v>
          </cell>
          <cell r="AU35">
            <v>0</v>
          </cell>
          <cell r="AV35">
            <v>666221.19097487535</v>
          </cell>
        </row>
        <row r="36">
          <cell r="A36" t="str">
            <v>02520</v>
          </cell>
          <cell r="B36" t="str">
            <v>Bengkulu</v>
          </cell>
          <cell r="C36">
            <v>304505.60399999999</v>
          </cell>
          <cell r="D36">
            <v>0</v>
          </cell>
          <cell r="E36">
            <v>0</v>
          </cell>
          <cell r="F36">
            <v>31694.618575416673</v>
          </cell>
          <cell r="G36">
            <v>0</v>
          </cell>
          <cell r="H36">
            <v>0</v>
          </cell>
          <cell r="I36">
            <v>20512.589999999997</v>
          </cell>
          <cell r="J36">
            <v>14436.081</v>
          </cell>
          <cell r="K36">
            <v>0</v>
          </cell>
          <cell r="L36">
            <v>79537.217697083324</v>
          </cell>
          <cell r="M36">
            <v>0</v>
          </cell>
          <cell r="N36">
            <v>0</v>
          </cell>
          <cell r="O36">
            <v>0</v>
          </cell>
          <cell r="P36">
            <v>0</v>
          </cell>
          <cell r="Q36">
            <v>0</v>
          </cell>
          <cell r="R36">
            <v>0</v>
          </cell>
          <cell r="S36">
            <v>0</v>
          </cell>
          <cell r="T36">
            <v>0</v>
          </cell>
          <cell r="U36">
            <v>1816716.5812000001</v>
          </cell>
          <cell r="V36">
            <v>370053.22899999999</v>
          </cell>
          <cell r="W36">
            <v>0</v>
          </cell>
          <cell r="X36">
            <v>0</v>
          </cell>
          <cell r="Y36">
            <v>0</v>
          </cell>
          <cell r="Z36">
            <v>0</v>
          </cell>
          <cell r="AA36">
            <v>39114.300000000003</v>
          </cell>
          <cell r="AB36">
            <v>44836.75</v>
          </cell>
          <cell r="AC36">
            <v>0</v>
          </cell>
          <cell r="AD36">
            <v>9511.4249999999993</v>
          </cell>
          <cell r="AE36">
            <v>18460.2</v>
          </cell>
          <cell r="AF36">
            <v>0</v>
          </cell>
          <cell r="AG36">
            <v>7057.5</v>
          </cell>
          <cell r="AH36">
            <v>0</v>
          </cell>
          <cell r="AI36">
            <v>0</v>
          </cell>
          <cell r="AJ36">
            <v>0</v>
          </cell>
          <cell r="AK36">
            <v>0</v>
          </cell>
          <cell r="AL36">
            <v>0</v>
          </cell>
          <cell r="AM36">
            <v>0</v>
          </cell>
          <cell r="AN36">
            <v>0</v>
          </cell>
          <cell r="AO36">
            <v>1491.6363636363635</v>
          </cell>
          <cell r="AP36">
            <v>17568.5622</v>
          </cell>
          <cell r="AQ36">
            <v>41385.537600000003</v>
          </cell>
          <cell r="AR36">
            <v>0</v>
          </cell>
          <cell r="AS36">
            <v>0</v>
          </cell>
          <cell r="AT36">
            <v>0</v>
          </cell>
          <cell r="AU36">
            <v>0</v>
          </cell>
          <cell r="AV36">
            <v>2816881.8326361361</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758951.30275000015</v>
          </cell>
          <cell r="D38">
            <v>15635.400000000001</v>
          </cell>
          <cell r="E38">
            <v>0</v>
          </cell>
          <cell r="F38">
            <v>87709.448303333338</v>
          </cell>
          <cell r="G38">
            <v>0</v>
          </cell>
          <cell r="H38">
            <v>0</v>
          </cell>
          <cell r="I38">
            <v>13859.59</v>
          </cell>
          <cell r="J38">
            <v>27609.506000000001</v>
          </cell>
          <cell r="K38">
            <v>0</v>
          </cell>
          <cell r="L38">
            <v>19715.465158749997</v>
          </cell>
          <cell r="M38">
            <v>0</v>
          </cell>
          <cell r="N38">
            <v>0</v>
          </cell>
          <cell r="O38">
            <v>8744.6206733333311</v>
          </cell>
          <cell r="P38">
            <v>0</v>
          </cell>
          <cell r="Q38">
            <v>0</v>
          </cell>
          <cell r="R38">
            <v>0</v>
          </cell>
          <cell r="S38">
            <v>0</v>
          </cell>
          <cell r="T38">
            <v>0</v>
          </cell>
          <cell r="U38">
            <v>0</v>
          </cell>
          <cell r="V38">
            <v>0</v>
          </cell>
          <cell r="W38">
            <v>0</v>
          </cell>
          <cell r="X38">
            <v>3707.27</v>
          </cell>
          <cell r="Y38">
            <v>0</v>
          </cell>
          <cell r="Z38">
            <v>0</v>
          </cell>
          <cell r="AA38">
            <v>386.17500000000001</v>
          </cell>
          <cell r="AB38">
            <v>76713.95</v>
          </cell>
          <cell r="AC38">
            <v>0</v>
          </cell>
          <cell r="AD38">
            <v>3815.55</v>
          </cell>
          <cell r="AE38">
            <v>18220.95</v>
          </cell>
          <cell r="AF38">
            <v>0</v>
          </cell>
          <cell r="AG38">
            <v>0</v>
          </cell>
          <cell r="AH38">
            <v>0</v>
          </cell>
          <cell r="AI38">
            <v>0</v>
          </cell>
          <cell r="AJ38">
            <v>0</v>
          </cell>
          <cell r="AK38">
            <v>634872.5144333333</v>
          </cell>
          <cell r="AL38">
            <v>0</v>
          </cell>
          <cell r="AM38">
            <v>0</v>
          </cell>
          <cell r="AN38">
            <v>0</v>
          </cell>
          <cell r="AO38">
            <v>1320.1363636363635</v>
          </cell>
          <cell r="AP38">
            <v>15745.4205</v>
          </cell>
          <cell r="AQ38">
            <v>54872.70624</v>
          </cell>
          <cell r="AR38">
            <v>0</v>
          </cell>
          <cell r="AS38">
            <v>0</v>
          </cell>
          <cell r="AT38">
            <v>0</v>
          </cell>
          <cell r="AU38">
            <v>0</v>
          </cell>
          <cell r="AV38">
            <v>1741880.0054223866</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18973936.495499998</v>
          </cell>
          <cell r="D42">
            <v>176515.84830000004</v>
          </cell>
          <cell r="E42">
            <v>0</v>
          </cell>
          <cell r="F42">
            <v>1469288.4833658333</v>
          </cell>
          <cell r="G42">
            <v>32999.186999999998</v>
          </cell>
          <cell r="H42">
            <v>4940652.3430000003</v>
          </cell>
          <cell r="I42">
            <v>305241.185</v>
          </cell>
          <cell r="J42">
            <v>186076.87000000002</v>
          </cell>
          <cell r="K42">
            <v>0</v>
          </cell>
          <cell r="L42">
            <v>447227.92140666657</v>
          </cell>
          <cell r="M42">
            <v>235020.56827288165</v>
          </cell>
          <cell r="N42">
            <v>90003.939949166655</v>
          </cell>
          <cell r="O42">
            <v>147688.77800666666</v>
          </cell>
          <cell r="P42">
            <v>0</v>
          </cell>
          <cell r="Q42">
            <v>0</v>
          </cell>
          <cell r="R42">
            <v>332742.68800000002</v>
          </cell>
          <cell r="S42">
            <v>494666.79594083328</v>
          </cell>
          <cell r="T42">
            <v>57160.454871611109</v>
          </cell>
          <cell r="U42">
            <v>4217211.0775052682</v>
          </cell>
          <cell r="V42">
            <v>370053.22899999999</v>
          </cell>
          <cell r="W42">
            <v>0</v>
          </cell>
          <cell r="X42">
            <v>3707.27</v>
          </cell>
          <cell r="Y42">
            <v>21350.7</v>
          </cell>
          <cell r="Z42">
            <v>246436.83</v>
          </cell>
          <cell r="AA42">
            <v>311653.5</v>
          </cell>
          <cell r="AB42">
            <v>333214.2</v>
          </cell>
          <cell r="AC42">
            <v>141.625</v>
          </cell>
          <cell r="AD42">
            <v>94391.4</v>
          </cell>
          <cell r="AE42">
            <v>74349</v>
          </cell>
          <cell r="AF42">
            <v>178171.46099999998</v>
          </cell>
          <cell r="AG42">
            <v>18028.650000000001</v>
          </cell>
          <cell r="AH42">
            <v>0</v>
          </cell>
          <cell r="AI42">
            <v>1666201.0065200001</v>
          </cell>
          <cell r="AJ42">
            <v>362073.38947837119</v>
          </cell>
          <cell r="AK42">
            <v>2431414.0903083333</v>
          </cell>
          <cell r="AL42">
            <v>42195.600333333328</v>
          </cell>
          <cell r="AM42">
            <v>455253.25091666734</v>
          </cell>
          <cell r="AN42">
            <v>235.53787878787873</v>
          </cell>
          <cell r="AO42">
            <v>6553.4545454545441</v>
          </cell>
          <cell r="AP42">
            <v>192943.46519999998</v>
          </cell>
          <cell r="AQ42">
            <v>923757.47288000013</v>
          </cell>
          <cell r="AR42">
            <v>0</v>
          </cell>
          <cell r="AS42">
            <v>33122</v>
          </cell>
          <cell r="AT42">
            <v>0</v>
          </cell>
          <cell r="AU42">
            <v>0</v>
          </cell>
          <cell r="AV42">
            <v>39871679.769179873</v>
          </cell>
        </row>
        <row r="43">
          <cell r="A43" t="str">
            <v>03100</v>
          </cell>
          <cell r="B43" t="str">
            <v>Bandung</v>
          </cell>
          <cell r="C43">
            <v>5271405.1499999985</v>
          </cell>
          <cell r="D43">
            <v>57546.089700000004</v>
          </cell>
          <cell r="E43">
            <v>0</v>
          </cell>
          <cell r="F43">
            <v>178613.61903583337</v>
          </cell>
          <cell r="G43">
            <v>3448.614</v>
          </cell>
          <cell r="H43">
            <v>0</v>
          </cell>
          <cell r="I43">
            <v>4005.7099999999996</v>
          </cell>
          <cell r="J43">
            <v>26012.156999999999</v>
          </cell>
          <cell r="K43">
            <v>0</v>
          </cell>
          <cell r="L43">
            <v>0</v>
          </cell>
          <cell r="M43">
            <v>121510.51635714078</v>
          </cell>
          <cell r="N43">
            <v>0</v>
          </cell>
          <cell r="O43">
            <v>5812.1587237499989</v>
          </cell>
          <cell r="P43">
            <v>0</v>
          </cell>
          <cell r="Q43">
            <v>0</v>
          </cell>
          <cell r="R43">
            <v>0</v>
          </cell>
          <cell r="S43">
            <v>0</v>
          </cell>
          <cell r="T43">
            <v>0</v>
          </cell>
          <cell r="U43">
            <v>0</v>
          </cell>
          <cell r="V43">
            <v>0</v>
          </cell>
          <cell r="W43">
            <v>0</v>
          </cell>
          <cell r="X43">
            <v>0</v>
          </cell>
          <cell r="Y43">
            <v>0</v>
          </cell>
          <cell r="Z43">
            <v>81.09</v>
          </cell>
          <cell r="AA43">
            <v>0</v>
          </cell>
          <cell r="AB43">
            <v>0</v>
          </cell>
          <cell r="AC43">
            <v>0</v>
          </cell>
          <cell r="AD43">
            <v>0</v>
          </cell>
          <cell r="AE43">
            <v>6600</v>
          </cell>
          <cell r="AF43">
            <v>33786.341999999997</v>
          </cell>
          <cell r="AG43">
            <v>0</v>
          </cell>
          <cell r="AH43">
            <v>0</v>
          </cell>
          <cell r="AI43">
            <v>159853.47495999999</v>
          </cell>
          <cell r="AJ43">
            <v>0</v>
          </cell>
          <cell r="AK43">
            <v>0</v>
          </cell>
          <cell r="AL43">
            <v>23960.68272222222</v>
          </cell>
          <cell r="AM43">
            <v>0</v>
          </cell>
          <cell r="AN43">
            <v>18.128787878787879</v>
          </cell>
          <cell r="AO43">
            <v>0</v>
          </cell>
          <cell r="AP43">
            <v>14692.491</v>
          </cell>
          <cell r="AQ43">
            <v>48267.922559999999</v>
          </cell>
          <cell r="AR43">
            <v>0</v>
          </cell>
          <cell r="AS43">
            <v>0</v>
          </cell>
          <cell r="AT43">
            <v>0</v>
          </cell>
          <cell r="AU43">
            <v>0</v>
          </cell>
          <cell r="AV43">
            <v>5955614.1468468243</v>
          </cell>
        </row>
        <row r="44">
          <cell r="A44" t="str">
            <v>03110</v>
          </cell>
          <cell r="B44" t="str">
            <v>Susu-Bandung</v>
          </cell>
          <cell r="C44">
            <v>0</v>
          </cell>
          <cell r="D44">
            <v>0</v>
          </cell>
          <cell r="E44">
            <v>0</v>
          </cell>
          <cell r="F44">
            <v>0</v>
          </cell>
          <cell r="G44">
            <v>0</v>
          </cell>
          <cell r="H44">
            <v>2787985.4530000002</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2787985.4530000002</v>
          </cell>
        </row>
        <row r="45">
          <cell r="A45" t="str">
            <v>03120</v>
          </cell>
          <cell r="B45" t="str">
            <v>Tasikmalaya</v>
          </cell>
          <cell r="C45">
            <v>217284.886</v>
          </cell>
          <cell r="D45">
            <v>3851.5202000000004</v>
          </cell>
          <cell r="E45">
            <v>0</v>
          </cell>
          <cell r="F45">
            <v>924.14544958333329</v>
          </cell>
          <cell r="G45">
            <v>5908.2529999999997</v>
          </cell>
          <cell r="H45">
            <v>0</v>
          </cell>
          <cell r="I45">
            <v>8036.9149999999991</v>
          </cell>
          <cell r="J45">
            <v>6162.4430000000011</v>
          </cell>
          <cell r="K45">
            <v>0</v>
          </cell>
          <cell r="L45">
            <v>0</v>
          </cell>
          <cell r="M45">
            <v>42780.319854170979</v>
          </cell>
          <cell r="N45">
            <v>0</v>
          </cell>
          <cell r="O45">
            <v>6196.4427387500009</v>
          </cell>
          <cell r="P45">
            <v>0</v>
          </cell>
          <cell r="Q45">
            <v>0</v>
          </cell>
          <cell r="R45">
            <v>0</v>
          </cell>
          <cell r="S45">
            <v>0</v>
          </cell>
          <cell r="T45">
            <v>0</v>
          </cell>
          <cell r="U45">
            <v>0</v>
          </cell>
          <cell r="V45">
            <v>0</v>
          </cell>
          <cell r="W45">
            <v>0</v>
          </cell>
          <cell r="X45">
            <v>0</v>
          </cell>
          <cell r="Y45">
            <v>10741.5</v>
          </cell>
          <cell r="Z45">
            <v>5039.5050000000001</v>
          </cell>
          <cell r="AA45">
            <v>0</v>
          </cell>
          <cell r="AB45">
            <v>0</v>
          </cell>
          <cell r="AC45">
            <v>0</v>
          </cell>
          <cell r="AD45">
            <v>0</v>
          </cell>
          <cell r="AE45">
            <v>6600</v>
          </cell>
          <cell r="AF45">
            <v>25258.986000000001</v>
          </cell>
          <cell r="AG45">
            <v>0</v>
          </cell>
          <cell r="AH45">
            <v>0</v>
          </cell>
          <cell r="AI45">
            <v>124089.59236000001</v>
          </cell>
          <cell r="AJ45">
            <v>0</v>
          </cell>
          <cell r="AK45">
            <v>0</v>
          </cell>
          <cell r="AL45">
            <v>15180.042333333333</v>
          </cell>
          <cell r="AM45">
            <v>0</v>
          </cell>
          <cell r="AN45">
            <v>0</v>
          </cell>
          <cell r="AO45">
            <v>0</v>
          </cell>
          <cell r="AP45">
            <v>3073.0643</v>
          </cell>
          <cell r="AQ45">
            <v>133399.728</v>
          </cell>
          <cell r="AR45">
            <v>75144.636040277779</v>
          </cell>
          <cell r="AS45">
            <v>0</v>
          </cell>
          <cell r="AT45">
            <v>0</v>
          </cell>
          <cell r="AU45">
            <v>0</v>
          </cell>
          <cell r="AV45">
            <v>689671.97927611554</v>
          </cell>
        </row>
        <row r="46">
          <cell r="A46" t="str">
            <v>03130</v>
          </cell>
          <cell r="B46" t="str">
            <v>Sukabumi</v>
          </cell>
          <cell r="C46">
            <v>191199.77300000002</v>
          </cell>
          <cell r="D46">
            <v>4229.3757000000005</v>
          </cell>
          <cell r="E46">
            <v>0</v>
          </cell>
          <cell r="F46">
            <v>82.909089999999992</v>
          </cell>
          <cell r="G46">
            <v>6280.5730000000003</v>
          </cell>
          <cell r="H46">
            <v>0</v>
          </cell>
          <cell r="I46">
            <v>5375.5599999999995</v>
          </cell>
          <cell r="J46">
            <v>7586.7159999999994</v>
          </cell>
          <cell r="K46">
            <v>0</v>
          </cell>
          <cell r="L46">
            <v>0</v>
          </cell>
          <cell r="M46">
            <v>0</v>
          </cell>
          <cell r="N46">
            <v>0</v>
          </cell>
          <cell r="O46">
            <v>4630.8633174999995</v>
          </cell>
          <cell r="P46">
            <v>0</v>
          </cell>
          <cell r="Q46">
            <v>0</v>
          </cell>
          <cell r="R46">
            <v>0</v>
          </cell>
          <cell r="S46">
            <v>0</v>
          </cell>
          <cell r="T46">
            <v>0</v>
          </cell>
          <cell r="U46">
            <v>0</v>
          </cell>
          <cell r="V46">
            <v>0</v>
          </cell>
          <cell r="W46">
            <v>0</v>
          </cell>
          <cell r="X46">
            <v>0</v>
          </cell>
          <cell r="Y46">
            <v>2138.85</v>
          </cell>
          <cell r="Z46">
            <v>38009.745000000003</v>
          </cell>
          <cell r="AA46">
            <v>0</v>
          </cell>
          <cell r="AB46">
            <v>0</v>
          </cell>
          <cell r="AC46">
            <v>0</v>
          </cell>
          <cell r="AD46">
            <v>0</v>
          </cell>
          <cell r="AE46">
            <v>5082</v>
          </cell>
          <cell r="AF46">
            <v>254628.79199999999</v>
          </cell>
          <cell r="AG46">
            <v>0</v>
          </cell>
          <cell r="AH46">
            <v>0</v>
          </cell>
          <cell r="AI46">
            <v>0</v>
          </cell>
          <cell r="AJ46">
            <v>0</v>
          </cell>
          <cell r="AK46">
            <v>0</v>
          </cell>
          <cell r="AL46">
            <v>12447.494000000001</v>
          </cell>
          <cell r="AM46">
            <v>18299.842333333363</v>
          </cell>
          <cell r="AN46">
            <v>0</v>
          </cell>
          <cell r="AO46">
            <v>0</v>
          </cell>
          <cell r="AP46">
            <v>6161.7338</v>
          </cell>
          <cell r="AQ46">
            <v>17322.655680000003</v>
          </cell>
          <cell r="AR46">
            <v>0</v>
          </cell>
          <cell r="AS46">
            <v>0</v>
          </cell>
          <cell r="AT46">
            <v>0</v>
          </cell>
          <cell r="AU46">
            <v>0</v>
          </cell>
          <cell r="AV46">
            <v>573476.8829208333</v>
          </cell>
        </row>
        <row r="47">
          <cell r="A47" t="str">
            <v>03200</v>
          </cell>
          <cell r="B47" t="str">
            <v>Cirebon</v>
          </cell>
          <cell r="C47">
            <v>907212.90824999986</v>
          </cell>
          <cell r="D47">
            <v>5686.0738000000001</v>
          </cell>
          <cell r="E47">
            <v>0</v>
          </cell>
          <cell r="F47">
            <v>34528.948797500001</v>
          </cell>
          <cell r="G47">
            <v>14971.918</v>
          </cell>
          <cell r="H47">
            <v>0</v>
          </cell>
          <cell r="I47">
            <v>7276.2749999999996</v>
          </cell>
          <cell r="J47">
            <v>8299.5490000000009</v>
          </cell>
          <cell r="K47">
            <v>0</v>
          </cell>
          <cell r="L47">
            <v>0</v>
          </cell>
          <cell r="M47">
            <v>80397.922507223906</v>
          </cell>
          <cell r="N47">
            <v>0</v>
          </cell>
          <cell r="O47">
            <v>9990.0675074999999</v>
          </cell>
          <cell r="P47">
            <v>0</v>
          </cell>
          <cell r="Q47">
            <v>0</v>
          </cell>
          <cell r="R47">
            <v>0</v>
          </cell>
          <cell r="S47">
            <v>0</v>
          </cell>
          <cell r="T47">
            <v>0</v>
          </cell>
          <cell r="U47">
            <v>0</v>
          </cell>
          <cell r="V47">
            <v>0</v>
          </cell>
          <cell r="W47">
            <v>0</v>
          </cell>
          <cell r="X47">
            <v>0</v>
          </cell>
          <cell r="Y47">
            <v>0</v>
          </cell>
          <cell r="Z47">
            <v>90246.014999999999</v>
          </cell>
          <cell r="AA47">
            <v>0</v>
          </cell>
          <cell r="AB47">
            <v>0</v>
          </cell>
          <cell r="AC47">
            <v>0</v>
          </cell>
          <cell r="AD47">
            <v>0</v>
          </cell>
          <cell r="AE47">
            <v>5476.35</v>
          </cell>
          <cell r="AF47">
            <v>432210.06</v>
          </cell>
          <cell r="AG47">
            <v>0</v>
          </cell>
          <cell r="AH47">
            <v>0</v>
          </cell>
          <cell r="AI47">
            <v>0</v>
          </cell>
          <cell r="AJ47">
            <v>0</v>
          </cell>
          <cell r="AK47">
            <v>0</v>
          </cell>
          <cell r="AL47">
            <v>0</v>
          </cell>
          <cell r="AM47">
            <v>0</v>
          </cell>
          <cell r="AN47">
            <v>0</v>
          </cell>
          <cell r="AO47">
            <v>0</v>
          </cell>
          <cell r="AP47">
            <v>20100.174300000002</v>
          </cell>
          <cell r="AQ47">
            <v>48262.885440000013</v>
          </cell>
          <cell r="AR47">
            <v>67790.631921805543</v>
          </cell>
          <cell r="AS47">
            <v>0</v>
          </cell>
          <cell r="AT47">
            <v>0</v>
          </cell>
          <cell r="AU47">
            <v>0</v>
          </cell>
          <cell r="AV47">
            <v>1732449.7795240295</v>
          </cell>
        </row>
        <row r="48">
          <cell r="A48" t="str">
            <v>03210</v>
          </cell>
          <cell r="B48" t="str">
            <v>Tegal</v>
          </cell>
          <cell r="C48">
            <v>529252.54224999994</v>
          </cell>
          <cell r="D48">
            <v>0</v>
          </cell>
          <cell r="E48">
            <v>0</v>
          </cell>
          <cell r="F48">
            <v>0</v>
          </cell>
          <cell r="G48">
            <v>6387.6149999999998</v>
          </cell>
          <cell r="H48">
            <v>0</v>
          </cell>
          <cell r="I48">
            <v>2914.91</v>
          </cell>
          <cell r="J48">
            <v>5909.0910000000003</v>
          </cell>
          <cell r="K48">
            <v>0</v>
          </cell>
          <cell r="L48">
            <v>0</v>
          </cell>
          <cell r="M48">
            <v>301.27600000000001</v>
          </cell>
          <cell r="N48">
            <v>0</v>
          </cell>
          <cell r="O48">
            <v>9261.3705870833328</v>
          </cell>
          <cell r="P48">
            <v>0</v>
          </cell>
          <cell r="Q48">
            <v>0</v>
          </cell>
          <cell r="R48">
            <v>0</v>
          </cell>
          <cell r="S48">
            <v>0</v>
          </cell>
          <cell r="T48">
            <v>0</v>
          </cell>
          <cell r="U48">
            <v>0</v>
          </cell>
          <cell r="V48">
            <v>0</v>
          </cell>
          <cell r="W48">
            <v>0</v>
          </cell>
          <cell r="X48">
            <v>0</v>
          </cell>
          <cell r="Y48">
            <v>0</v>
          </cell>
          <cell r="Z48">
            <v>22731.435000000001</v>
          </cell>
          <cell r="AA48">
            <v>0</v>
          </cell>
          <cell r="AB48">
            <v>0</v>
          </cell>
          <cell r="AC48">
            <v>0</v>
          </cell>
          <cell r="AD48">
            <v>4331</v>
          </cell>
          <cell r="AE48">
            <v>5923.5</v>
          </cell>
          <cell r="AF48">
            <v>31449.437999999998</v>
          </cell>
          <cell r="AG48">
            <v>0</v>
          </cell>
          <cell r="AH48">
            <v>0</v>
          </cell>
          <cell r="AI48">
            <v>0</v>
          </cell>
          <cell r="AJ48">
            <v>0</v>
          </cell>
          <cell r="AK48">
            <v>0</v>
          </cell>
          <cell r="AL48">
            <v>0</v>
          </cell>
          <cell r="AM48">
            <v>0</v>
          </cell>
          <cell r="AN48">
            <v>0</v>
          </cell>
          <cell r="AO48">
            <v>0</v>
          </cell>
          <cell r="AP48">
            <v>0</v>
          </cell>
          <cell r="AQ48">
            <v>11071.030080000002</v>
          </cell>
          <cell r="AR48">
            <v>0</v>
          </cell>
          <cell r="AS48">
            <v>0</v>
          </cell>
          <cell r="AT48">
            <v>0</v>
          </cell>
          <cell r="AU48">
            <v>0</v>
          </cell>
          <cell r="AV48">
            <v>629533.20791708329</v>
          </cell>
        </row>
        <row r="49">
          <cell r="A49" t="str">
            <v>03300</v>
          </cell>
          <cell r="B49" t="str">
            <v>Semarang</v>
          </cell>
          <cell r="C49">
            <v>1221420.9144999997</v>
          </cell>
          <cell r="D49">
            <v>0</v>
          </cell>
          <cell r="E49">
            <v>0</v>
          </cell>
          <cell r="F49">
            <v>54800.388395416659</v>
          </cell>
          <cell r="G49">
            <v>16961.503000000001</v>
          </cell>
          <cell r="H49">
            <v>0</v>
          </cell>
          <cell r="I49">
            <v>8487.494999999999</v>
          </cell>
          <cell r="J49">
            <v>53170.873</v>
          </cell>
          <cell r="K49">
            <v>0</v>
          </cell>
          <cell r="L49">
            <v>0</v>
          </cell>
          <cell r="M49">
            <v>42309.196012558044</v>
          </cell>
          <cell r="N49">
            <v>0</v>
          </cell>
          <cell r="O49">
            <v>10506.071222916666</v>
          </cell>
          <cell r="P49">
            <v>0</v>
          </cell>
          <cell r="Q49">
            <v>0</v>
          </cell>
          <cell r="R49">
            <v>0</v>
          </cell>
          <cell r="S49">
            <v>0</v>
          </cell>
          <cell r="T49">
            <v>0</v>
          </cell>
          <cell r="U49">
            <v>0</v>
          </cell>
          <cell r="V49">
            <v>0</v>
          </cell>
          <cell r="W49">
            <v>0</v>
          </cell>
          <cell r="X49">
            <v>0</v>
          </cell>
          <cell r="Y49">
            <v>0</v>
          </cell>
          <cell r="Z49">
            <v>0</v>
          </cell>
          <cell r="AA49">
            <v>9897.3250000000007</v>
          </cell>
          <cell r="AB49">
            <v>0</v>
          </cell>
          <cell r="AC49">
            <v>0</v>
          </cell>
          <cell r="AD49">
            <v>12039.875</v>
          </cell>
          <cell r="AE49">
            <v>0</v>
          </cell>
          <cell r="AF49">
            <v>771.75</v>
          </cell>
          <cell r="AG49">
            <v>0</v>
          </cell>
          <cell r="AH49">
            <v>0</v>
          </cell>
          <cell r="AI49">
            <v>0</v>
          </cell>
          <cell r="AJ49">
            <v>0</v>
          </cell>
          <cell r="AK49">
            <v>0</v>
          </cell>
          <cell r="AL49">
            <v>8326.655999999999</v>
          </cell>
          <cell r="AM49">
            <v>0</v>
          </cell>
          <cell r="AN49">
            <v>0</v>
          </cell>
          <cell r="AO49">
            <v>0</v>
          </cell>
          <cell r="AP49">
            <v>1799.76</v>
          </cell>
          <cell r="AQ49">
            <v>98830.533120000007</v>
          </cell>
          <cell r="AR49">
            <v>0</v>
          </cell>
          <cell r="AS49">
            <v>0</v>
          </cell>
          <cell r="AT49">
            <v>0</v>
          </cell>
          <cell r="AU49">
            <v>0</v>
          </cell>
          <cell r="AV49">
            <v>1539322.3402508909</v>
          </cell>
        </row>
        <row r="50">
          <cell r="A50" t="str">
            <v>03400</v>
          </cell>
          <cell r="B50" t="str">
            <v>Yogyakarta</v>
          </cell>
          <cell r="C50">
            <v>1395198.6360000004</v>
          </cell>
          <cell r="D50">
            <v>6061.3234000000002</v>
          </cell>
          <cell r="E50">
            <v>0</v>
          </cell>
          <cell r="F50">
            <v>92518.719281250014</v>
          </cell>
          <cell r="G50">
            <v>12163.228999999999</v>
          </cell>
          <cell r="H50">
            <v>0</v>
          </cell>
          <cell r="I50">
            <v>29060.505000000001</v>
          </cell>
          <cell r="J50">
            <v>18569.932000000001</v>
          </cell>
          <cell r="K50">
            <v>0</v>
          </cell>
          <cell r="L50">
            <v>0</v>
          </cell>
          <cell r="M50">
            <v>89019.183876392941</v>
          </cell>
          <cell r="N50">
            <v>0</v>
          </cell>
          <cell r="O50">
            <v>18865.051737083329</v>
          </cell>
          <cell r="P50">
            <v>0</v>
          </cell>
          <cell r="Q50">
            <v>0</v>
          </cell>
          <cell r="R50">
            <v>0</v>
          </cell>
          <cell r="S50">
            <v>0</v>
          </cell>
          <cell r="T50">
            <v>0</v>
          </cell>
          <cell r="U50">
            <v>0</v>
          </cell>
          <cell r="V50">
            <v>0</v>
          </cell>
          <cell r="W50">
            <v>0</v>
          </cell>
          <cell r="X50">
            <v>0</v>
          </cell>
          <cell r="Y50">
            <v>0</v>
          </cell>
          <cell r="Z50">
            <v>0</v>
          </cell>
          <cell r="AA50">
            <v>3920.1</v>
          </cell>
          <cell r="AB50">
            <v>0</v>
          </cell>
          <cell r="AC50">
            <v>0</v>
          </cell>
          <cell r="AD50">
            <v>13169.9</v>
          </cell>
          <cell r="AE50">
            <v>0</v>
          </cell>
          <cell r="AF50">
            <v>0</v>
          </cell>
          <cell r="AG50">
            <v>0</v>
          </cell>
          <cell r="AH50">
            <v>0</v>
          </cell>
          <cell r="AI50">
            <v>0</v>
          </cell>
          <cell r="AJ50">
            <v>0</v>
          </cell>
          <cell r="AK50">
            <v>0</v>
          </cell>
          <cell r="AL50">
            <v>11799.935999999998</v>
          </cell>
          <cell r="AM50">
            <v>0</v>
          </cell>
          <cell r="AN50">
            <v>0</v>
          </cell>
          <cell r="AO50">
            <v>0</v>
          </cell>
          <cell r="AP50">
            <v>7576.69</v>
          </cell>
          <cell r="AQ50">
            <v>141783.73440000002</v>
          </cell>
          <cell r="AR50">
            <v>0</v>
          </cell>
          <cell r="AS50">
            <v>0</v>
          </cell>
          <cell r="AT50">
            <v>0</v>
          </cell>
          <cell r="AU50">
            <v>0</v>
          </cell>
          <cell r="AV50">
            <v>1839706.9406947265</v>
          </cell>
        </row>
        <row r="51">
          <cell r="A51" t="str">
            <v>03410</v>
          </cell>
          <cell r="B51" t="str">
            <v>Solo</v>
          </cell>
          <cell r="C51">
            <v>1137563.7922500002</v>
          </cell>
          <cell r="D51">
            <v>0</v>
          </cell>
          <cell r="E51">
            <v>0</v>
          </cell>
          <cell r="F51">
            <v>14475.82595375</v>
          </cell>
          <cell r="G51">
            <v>1510.223</v>
          </cell>
          <cell r="H51">
            <v>0</v>
          </cell>
          <cell r="I51">
            <v>10494.7</v>
          </cell>
          <cell r="J51">
            <v>8918.2119999999995</v>
          </cell>
          <cell r="K51">
            <v>0</v>
          </cell>
          <cell r="L51">
            <v>0</v>
          </cell>
          <cell r="M51">
            <v>42278.680433871763</v>
          </cell>
          <cell r="N51">
            <v>0</v>
          </cell>
          <cell r="O51">
            <v>3469.7043224999998</v>
          </cell>
          <cell r="P51">
            <v>0</v>
          </cell>
          <cell r="Q51">
            <v>0</v>
          </cell>
          <cell r="R51">
            <v>0</v>
          </cell>
          <cell r="S51">
            <v>0</v>
          </cell>
          <cell r="T51">
            <v>0</v>
          </cell>
          <cell r="U51">
            <v>0</v>
          </cell>
          <cell r="V51">
            <v>0</v>
          </cell>
          <cell r="W51">
            <v>0</v>
          </cell>
          <cell r="X51">
            <v>0</v>
          </cell>
          <cell r="Y51">
            <v>0</v>
          </cell>
          <cell r="Z51">
            <v>0</v>
          </cell>
          <cell r="AA51">
            <v>4726.7250000000004</v>
          </cell>
          <cell r="AB51">
            <v>0</v>
          </cell>
          <cell r="AC51">
            <v>0</v>
          </cell>
          <cell r="AD51">
            <v>5479.3249999999998</v>
          </cell>
          <cell r="AE51">
            <v>0</v>
          </cell>
          <cell r="AF51">
            <v>0</v>
          </cell>
          <cell r="AG51">
            <v>0</v>
          </cell>
          <cell r="AH51">
            <v>0</v>
          </cell>
          <cell r="AI51">
            <v>0</v>
          </cell>
          <cell r="AJ51">
            <v>0</v>
          </cell>
          <cell r="AK51">
            <v>0</v>
          </cell>
          <cell r="AL51">
            <v>5254.2719999999999</v>
          </cell>
          <cell r="AM51">
            <v>0</v>
          </cell>
          <cell r="AN51">
            <v>0</v>
          </cell>
          <cell r="AO51">
            <v>0</v>
          </cell>
          <cell r="AP51">
            <v>0</v>
          </cell>
          <cell r="AQ51">
            <v>71696.687040000004</v>
          </cell>
          <cell r="AR51">
            <v>0</v>
          </cell>
          <cell r="AS51">
            <v>0</v>
          </cell>
          <cell r="AT51">
            <v>0</v>
          </cell>
          <cell r="AU51">
            <v>0</v>
          </cell>
          <cell r="AV51">
            <v>1305868.1470001219</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10870538.602249999</v>
          </cell>
          <cell r="D55">
            <v>77374.382799999992</v>
          </cell>
          <cell r="E55">
            <v>0</v>
          </cell>
          <cell r="F55">
            <v>375944.55600333336</v>
          </cell>
          <cell r="G55">
            <v>67631.927999999985</v>
          </cell>
          <cell r="H55">
            <v>2787985.4530000002</v>
          </cell>
          <cell r="I55">
            <v>75652.069999999992</v>
          </cell>
          <cell r="J55">
            <v>134628.973</v>
          </cell>
          <cell r="K55">
            <v>0</v>
          </cell>
          <cell r="L55">
            <v>0</v>
          </cell>
          <cell r="M55">
            <v>418597.09504135844</v>
          </cell>
          <cell r="N55">
            <v>0</v>
          </cell>
          <cell r="O55">
            <v>68731.730157083322</v>
          </cell>
          <cell r="P55">
            <v>0</v>
          </cell>
          <cell r="Q55">
            <v>0</v>
          </cell>
          <cell r="R55">
            <v>0</v>
          </cell>
          <cell r="S55">
            <v>0</v>
          </cell>
          <cell r="T55">
            <v>0</v>
          </cell>
          <cell r="U55">
            <v>0</v>
          </cell>
          <cell r="V55">
            <v>0</v>
          </cell>
          <cell r="W55">
            <v>0</v>
          </cell>
          <cell r="X55">
            <v>0</v>
          </cell>
          <cell r="Y55">
            <v>12880.35</v>
          </cell>
          <cell r="Z55">
            <v>156107.79</v>
          </cell>
          <cell r="AA55">
            <v>18544.150000000001</v>
          </cell>
          <cell r="AB55">
            <v>0</v>
          </cell>
          <cell r="AC55">
            <v>0</v>
          </cell>
          <cell r="AD55">
            <v>35020.1</v>
          </cell>
          <cell r="AE55">
            <v>29681.85</v>
          </cell>
          <cell r="AF55">
            <v>778105.3679999999</v>
          </cell>
          <cell r="AG55">
            <v>0</v>
          </cell>
          <cell r="AH55">
            <v>0</v>
          </cell>
          <cell r="AI55">
            <v>283943.06732000003</v>
          </cell>
          <cell r="AJ55">
            <v>0</v>
          </cell>
          <cell r="AK55">
            <v>0</v>
          </cell>
          <cell r="AL55">
            <v>76969.083055555544</v>
          </cell>
          <cell r="AM55">
            <v>18299.842333333363</v>
          </cell>
          <cell r="AN55">
            <v>18.128787878787879</v>
          </cell>
          <cell r="AO55">
            <v>0</v>
          </cell>
          <cell r="AP55">
            <v>53403.913400000012</v>
          </cell>
          <cell r="AQ55">
            <v>570635.17632000009</v>
          </cell>
          <cell r="AR55">
            <v>142935.26796208334</v>
          </cell>
          <cell r="AS55">
            <v>0</v>
          </cell>
          <cell r="AT55">
            <v>0</v>
          </cell>
          <cell r="AU55">
            <v>0</v>
          </cell>
          <cell r="AV55">
            <v>17053628.877430625</v>
          </cell>
        </row>
        <row r="56">
          <cell r="A56" t="str">
            <v>04010</v>
          </cell>
          <cell r="B56" t="str">
            <v>Banjarmasin</v>
          </cell>
          <cell r="C56">
            <v>515304.63350000011</v>
          </cell>
          <cell r="D56">
            <v>0</v>
          </cell>
          <cell r="E56">
            <v>0</v>
          </cell>
          <cell r="F56">
            <v>24160.642037708341</v>
          </cell>
          <cell r="G56">
            <v>0</v>
          </cell>
          <cell r="H56">
            <v>0</v>
          </cell>
          <cell r="I56">
            <v>3303.855</v>
          </cell>
          <cell r="J56">
            <v>0</v>
          </cell>
          <cell r="K56">
            <v>0</v>
          </cell>
          <cell r="L56">
            <v>1648.6499708333336</v>
          </cell>
          <cell r="M56">
            <v>29214.332552175372</v>
          </cell>
          <cell r="N56">
            <v>0</v>
          </cell>
          <cell r="O56">
            <v>0</v>
          </cell>
          <cell r="P56">
            <v>0</v>
          </cell>
          <cell r="Q56">
            <v>0</v>
          </cell>
          <cell r="R56">
            <v>0</v>
          </cell>
          <cell r="S56">
            <v>0</v>
          </cell>
          <cell r="T56">
            <v>0</v>
          </cell>
          <cell r="U56">
            <v>0</v>
          </cell>
          <cell r="V56">
            <v>0</v>
          </cell>
          <cell r="W56">
            <v>0</v>
          </cell>
          <cell r="X56">
            <v>0</v>
          </cell>
          <cell r="Y56">
            <v>4866.75</v>
          </cell>
          <cell r="Z56">
            <v>0</v>
          </cell>
          <cell r="AA56">
            <v>0</v>
          </cell>
          <cell r="AB56">
            <v>0</v>
          </cell>
          <cell r="AC56">
            <v>0</v>
          </cell>
          <cell r="AD56">
            <v>0</v>
          </cell>
          <cell r="AE56">
            <v>12318.9</v>
          </cell>
          <cell r="AF56">
            <v>0</v>
          </cell>
          <cell r="AG56">
            <v>0</v>
          </cell>
          <cell r="AH56">
            <v>0</v>
          </cell>
          <cell r="AI56">
            <v>0</v>
          </cell>
          <cell r="AJ56">
            <v>0</v>
          </cell>
          <cell r="AK56">
            <v>0</v>
          </cell>
          <cell r="AL56">
            <v>0</v>
          </cell>
          <cell r="AM56">
            <v>0</v>
          </cell>
          <cell r="AN56">
            <v>0</v>
          </cell>
          <cell r="AO56">
            <v>5913.0909090909081</v>
          </cell>
          <cell r="AP56">
            <v>0</v>
          </cell>
          <cell r="AQ56">
            <v>87304.826400000005</v>
          </cell>
          <cell r="AR56">
            <v>0</v>
          </cell>
          <cell r="AS56">
            <v>0</v>
          </cell>
          <cell r="AT56">
            <v>0</v>
          </cell>
          <cell r="AU56">
            <v>0</v>
          </cell>
          <cell r="AV56">
            <v>684035.68036980811</v>
          </cell>
        </row>
        <row r="57">
          <cell r="A57" t="str">
            <v>04100</v>
          </cell>
          <cell r="B57" t="str">
            <v>Surabaya</v>
          </cell>
          <cell r="C57">
            <v>6312333.607499999</v>
          </cell>
          <cell r="D57">
            <v>0</v>
          </cell>
          <cell r="E57">
            <v>1497899.3480524998</v>
          </cell>
          <cell r="F57">
            <v>153680.61726166666</v>
          </cell>
          <cell r="G57">
            <v>21275.760999999999</v>
          </cell>
          <cell r="H57">
            <v>0</v>
          </cell>
          <cell r="I57">
            <v>4541.1899999999996</v>
          </cell>
          <cell r="J57">
            <v>25856.896999999997</v>
          </cell>
          <cell r="K57">
            <v>0</v>
          </cell>
          <cell r="L57">
            <v>0</v>
          </cell>
          <cell r="M57">
            <v>84595.060603774109</v>
          </cell>
          <cell r="N57">
            <v>0</v>
          </cell>
          <cell r="O57">
            <v>16587.798075416664</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35347.218049999996</v>
          </cell>
          <cell r="AI57">
            <v>0</v>
          </cell>
          <cell r="AJ57">
            <v>0</v>
          </cell>
          <cell r="AK57">
            <v>0</v>
          </cell>
          <cell r="AL57">
            <v>23518.486333333331</v>
          </cell>
          <cell r="AM57">
            <v>0</v>
          </cell>
          <cell r="AN57">
            <v>0</v>
          </cell>
          <cell r="AO57">
            <v>0</v>
          </cell>
          <cell r="AP57">
            <v>16362.493</v>
          </cell>
          <cell r="AQ57">
            <v>149651.15615999998</v>
          </cell>
          <cell r="AR57">
            <v>0</v>
          </cell>
          <cell r="AS57">
            <v>0</v>
          </cell>
          <cell r="AT57">
            <v>0</v>
          </cell>
          <cell r="AU57">
            <v>0</v>
          </cell>
          <cell r="AV57">
            <v>8341649.6330366898</v>
          </cell>
        </row>
        <row r="58">
          <cell r="A58" t="str">
            <v>04103</v>
          </cell>
          <cell r="B58" t="str">
            <v>Kupang</v>
          </cell>
          <cell r="C58">
            <v>59743.387500000004</v>
          </cell>
          <cell r="D58">
            <v>0</v>
          </cell>
          <cell r="E58">
            <v>0</v>
          </cell>
          <cell r="F58">
            <v>0</v>
          </cell>
          <cell r="G58">
            <v>0</v>
          </cell>
          <cell r="H58">
            <v>1080615.787</v>
          </cell>
          <cell r="I58">
            <v>37708.97</v>
          </cell>
          <cell r="J58">
            <v>0</v>
          </cell>
          <cell r="K58">
            <v>0</v>
          </cell>
          <cell r="L58">
            <v>605.51999000000001</v>
          </cell>
          <cell r="M58">
            <v>0</v>
          </cell>
          <cell r="N58">
            <v>0</v>
          </cell>
          <cell r="O58">
            <v>0</v>
          </cell>
          <cell r="P58">
            <v>0</v>
          </cell>
          <cell r="Q58">
            <v>0</v>
          </cell>
          <cell r="R58">
            <v>0</v>
          </cell>
          <cell r="S58">
            <v>0</v>
          </cell>
          <cell r="T58">
            <v>0</v>
          </cell>
          <cell r="U58">
            <v>0</v>
          </cell>
          <cell r="V58">
            <v>856723.52599999995</v>
          </cell>
          <cell r="W58">
            <v>0</v>
          </cell>
          <cell r="X58">
            <v>385916.7</v>
          </cell>
          <cell r="Y58">
            <v>0</v>
          </cell>
          <cell r="Z58">
            <v>105.75</v>
          </cell>
          <cell r="AA58">
            <v>59137.5</v>
          </cell>
          <cell r="AB58">
            <v>74168.95</v>
          </cell>
          <cell r="AC58">
            <v>0</v>
          </cell>
          <cell r="AD58">
            <v>0</v>
          </cell>
          <cell r="AE58">
            <v>0</v>
          </cell>
          <cell r="AF58">
            <v>0</v>
          </cell>
          <cell r="AG58">
            <v>0</v>
          </cell>
          <cell r="AH58">
            <v>0</v>
          </cell>
          <cell r="AI58">
            <v>0</v>
          </cell>
          <cell r="AJ58">
            <v>0</v>
          </cell>
          <cell r="AK58">
            <v>0</v>
          </cell>
          <cell r="AL58">
            <v>0</v>
          </cell>
          <cell r="AM58">
            <v>0</v>
          </cell>
          <cell r="AN58">
            <v>0</v>
          </cell>
          <cell r="AO58">
            <v>0</v>
          </cell>
          <cell r="AP58">
            <v>44725.084799999997</v>
          </cell>
          <cell r="AQ58">
            <v>59159.295359999996</v>
          </cell>
          <cell r="AR58">
            <v>0</v>
          </cell>
          <cell r="AS58">
            <v>0</v>
          </cell>
          <cell r="AT58">
            <v>0</v>
          </cell>
          <cell r="AU58">
            <v>0</v>
          </cell>
          <cell r="AV58">
            <v>2658610.47065</v>
          </cell>
        </row>
        <row r="59">
          <cell r="A59" t="str">
            <v>04110</v>
          </cell>
          <cell r="B59" t="str">
            <v>Susu - Surabaya</v>
          </cell>
          <cell r="C59">
            <v>0</v>
          </cell>
          <cell r="D59">
            <v>0</v>
          </cell>
          <cell r="E59">
            <v>0</v>
          </cell>
          <cell r="F59">
            <v>0</v>
          </cell>
          <cell r="G59">
            <v>0</v>
          </cell>
          <cell r="H59">
            <v>1726514.12</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1726514.12</v>
          </cell>
        </row>
        <row r="60">
          <cell r="A60" t="str">
            <v>04120</v>
          </cell>
          <cell r="B60" t="str">
            <v>Pamekasan</v>
          </cell>
          <cell r="C60">
            <v>173740.44</v>
          </cell>
          <cell r="D60">
            <v>0</v>
          </cell>
          <cell r="E60">
            <v>271720.7432045833</v>
          </cell>
          <cell r="F60">
            <v>0</v>
          </cell>
          <cell r="G60">
            <v>307.16399999999999</v>
          </cell>
          <cell r="H60">
            <v>0</v>
          </cell>
          <cell r="I60">
            <v>4915.3649999999998</v>
          </cell>
          <cell r="J60">
            <v>0</v>
          </cell>
          <cell r="K60">
            <v>0</v>
          </cell>
          <cell r="L60">
            <v>0</v>
          </cell>
          <cell r="M60">
            <v>0</v>
          </cell>
          <cell r="N60">
            <v>0</v>
          </cell>
          <cell r="O60">
            <v>95.363630000000001</v>
          </cell>
          <cell r="P60">
            <v>131542.67524090907</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105838.84608000002</v>
          </cell>
          <cell r="AR60">
            <v>0</v>
          </cell>
          <cell r="AS60">
            <v>0</v>
          </cell>
          <cell r="AT60">
            <v>0</v>
          </cell>
          <cell r="AU60">
            <v>0</v>
          </cell>
          <cell r="AV60">
            <v>688160.5971554924</v>
          </cell>
        </row>
        <row r="61">
          <cell r="A61" t="str">
            <v>04200</v>
          </cell>
          <cell r="B61" t="str">
            <v>Ujung pandang</v>
          </cell>
          <cell r="C61">
            <v>1093803.6585000001</v>
          </cell>
          <cell r="D61">
            <v>12120.040900000002</v>
          </cell>
          <cell r="E61">
            <v>0</v>
          </cell>
          <cell r="F61">
            <v>330046.84489291668</v>
          </cell>
          <cell r="G61">
            <v>0</v>
          </cell>
          <cell r="H61">
            <v>0</v>
          </cell>
          <cell r="I61">
            <v>50987.504999999997</v>
          </cell>
          <cell r="J61">
            <v>4468.1610000000001</v>
          </cell>
          <cell r="K61">
            <v>0</v>
          </cell>
          <cell r="L61">
            <v>0</v>
          </cell>
          <cell r="M61">
            <v>58016.293705537406</v>
          </cell>
          <cell r="N61">
            <v>0</v>
          </cell>
          <cell r="O61">
            <v>0</v>
          </cell>
          <cell r="P61">
            <v>0</v>
          </cell>
          <cell r="Q61">
            <v>0</v>
          </cell>
          <cell r="R61">
            <v>0</v>
          </cell>
          <cell r="S61">
            <v>0</v>
          </cell>
          <cell r="T61">
            <v>0</v>
          </cell>
          <cell r="U61">
            <v>0</v>
          </cell>
          <cell r="V61">
            <v>0</v>
          </cell>
          <cell r="W61">
            <v>0</v>
          </cell>
          <cell r="X61">
            <v>4231.08</v>
          </cell>
          <cell r="Y61">
            <v>0</v>
          </cell>
          <cell r="Z61">
            <v>0</v>
          </cell>
          <cell r="AA61">
            <v>56705</v>
          </cell>
          <cell r="AB61">
            <v>55343.4</v>
          </cell>
          <cell r="AC61">
            <v>0</v>
          </cell>
          <cell r="AD61">
            <v>66758.399999999994</v>
          </cell>
          <cell r="AE61">
            <v>69521.100000000006</v>
          </cell>
          <cell r="AF61">
            <v>0</v>
          </cell>
          <cell r="AG61">
            <v>6486.375</v>
          </cell>
          <cell r="AH61">
            <v>0</v>
          </cell>
          <cell r="AI61">
            <v>0</v>
          </cell>
          <cell r="AJ61">
            <v>0</v>
          </cell>
          <cell r="AK61">
            <v>0</v>
          </cell>
          <cell r="AL61">
            <v>15085.21361111111</v>
          </cell>
          <cell r="AM61">
            <v>0</v>
          </cell>
          <cell r="AN61">
            <v>0</v>
          </cell>
          <cell r="AO61">
            <v>14100.454545454544</v>
          </cell>
          <cell r="AP61">
            <v>0</v>
          </cell>
          <cell r="AQ61">
            <v>231798.74784000003</v>
          </cell>
          <cell r="AR61">
            <v>0</v>
          </cell>
          <cell r="AS61">
            <v>0</v>
          </cell>
          <cell r="AT61">
            <v>0</v>
          </cell>
          <cell r="AU61">
            <v>0</v>
          </cell>
          <cell r="AV61">
            <v>2069472.2749950199</v>
          </cell>
        </row>
        <row r="62">
          <cell r="A62" t="str">
            <v>04201</v>
          </cell>
          <cell r="B62" t="str">
            <v>Pare-Pare</v>
          </cell>
          <cell r="C62">
            <v>115904.5505</v>
          </cell>
          <cell r="D62">
            <v>1110.1134000000002</v>
          </cell>
          <cell r="E62">
            <v>0</v>
          </cell>
          <cell r="F62">
            <v>8799.1764720833344</v>
          </cell>
          <cell r="G62">
            <v>0</v>
          </cell>
          <cell r="H62">
            <v>0</v>
          </cell>
          <cell r="I62">
            <v>25746.474999999999</v>
          </cell>
          <cell r="J62">
            <v>2248.4080000000004</v>
          </cell>
          <cell r="K62">
            <v>0</v>
          </cell>
          <cell r="L62">
            <v>0</v>
          </cell>
          <cell r="M62">
            <v>43.350999999999999</v>
          </cell>
          <cell r="N62">
            <v>0</v>
          </cell>
          <cell r="O62">
            <v>0</v>
          </cell>
          <cell r="P62">
            <v>0</v>
          </cell>
          <cell r="Q62">
            <v>0</v>
          </cell>
          <cell r="R62">
            <v>0</v>
          </cell>
          <cell r="S62">
            <v>0</v>
          </cell>
          <cell r="T62">
            <v>0</v>
          </cell>
          <cell r="U62">
            <v>0</v>
          </cell>
          <cell r="V62">
            <v>0</v>
          </cell>
          <cell r="W62">
            <v>0</v>
          </cell>
          <cell r="X62">
            <v>2361.87</v>
          </cell>
          <cell r="Y62">
            <v>0</v>
          </cell>
          <cell r="Z62">
            <v>0</v>
          </cell>
          <cell r="AA62">
            <v>9552.75</v>
          </cell>
          <cell r="AB62">
            <v>31271.599999999999</v>
          </cell>
          <cell r="AC62">
            <v>0</v>
          </cell>
          <cell r="AD62">
            <v>1643.95</v>
          </cell>
          <cell r="AE62">
            <v>26008.95</v>
          </cell>
          <cell r="AF62">
            <v>0</v>
          </cell>
          <cell r="AG62">
            <v>980</v>
          </cell>
          <cell r="AH62">
            <v>0</v>
          </cell>
          <cell r="AI62">
            <v>0</v>
          </cell>
          <cell r="AJ62">
            <v>0</v>
          </cell>
          <cell r="AK62">
            <v>0</v>
          </cell>
          <cell r="AL62">
            <v>7057.6559999999999</v>
          </cell>
          <cell r="AM62">
            <v>0</v>
          </cell>
          <cell r="AN62">
            <v>0</v>
          </cell>
          <cell r="AO62">
            <v>8715.2272727272739</v>
          </cell>
          <cell r="AP62">
            <v>0</v>
          </cell>
          <cell r="AQ62">
            <v>60455.514240000011</v>
          </cell>
          <cell r="AR62">
            <v>0</v>
          </cell>
          <cell r="AS62">
            <v>0</v>
          </cell>
          <cell r="AT62">
            <v>0</v>
          </cell>
          <cell r="AU62">
            <v>0</v>
          </cell>
          <cell r="AV62">
            <v>301899.59188481059</v>
          </cell>
        </row>
        <row r="63">
          <cell r="A63" t="str">
            <v>04202</v>
          </cell>
          <cell r="B63" t="str">
            <v>Palopo</v>
          </cell>
          <cell r="C63">
            <v>132622.0595</v>
          </cell>
          <cell r="D63">
            <v>859.947</v>
          </cell>
          <cell r="E63">
            <v>0</v>
          </cell>
          <cell r="F63">
            <v>19791.188172708327</v>
          </cell>
          <cell r="G63">
            <v>0</v>
          </cell>
          <cell r="H63">
            <v>0</v>
          </cell>
          <cell r="I63">
            <v>22773.41</v>
          </cell>
          <cell r="J63">
            <v>722.20499999999993</v>
          </cell>
          <cell r="K63">
            <v>0</v>
          </cell>
          <cell r="L63">
            <v>0</v>
          </cell>
          <cell r="M63">
            <v>0</v>
          </cell>
          <cell r="N63">
            <v>0</v>
          </cell>
          <cell r="O63">
            <v>0</v>
          </cell>
          <cell r="P63">
            <v>0</v>
          </cell>
          <cell r="Q63">
            <v>0</v>
          </cell>
          <cell r="R63">
            <v>0</v>
          </cell>
          <cell r="S63">
            <v>0</v>
          </cell>
          <cell r="T63">
            <v>0</v>
          </cell>
          <cell r="U63">
            <v>0</v>
          </cell>
          <cell r="V63">
            <v>0</v>
          </cell>
          <cell r="W63">
            <v>0</v>
          </cell>
          <cell r="X63">
            <v>4401.74</v>
          </cell>
          <cell r="Y63">
            <v>0</v>
          </cell>
          <cell r="Z63">
            <v>0</v>
          </cell>
          <cell r="AA63">
            <v>32055.974999999999</v>
          </cell>
          <cell r="AB63">
            <v>46767.425000000003</v>
          </cell>
          <cell r="AC63">
            <v>0</v>
          </cell>
          <cell r="AD63">
            <v>4239.5</v>
          </cell>
          <cell r="AE63">
            <v>20570.55</v>
          </cell>
          <cell r="AF63">
            <v>0</v>
          </cell>
          <cell r="AG63">
            <v>2192.75</v>
          </cell>
          <cell r="AH63">
            <v>0</v>
          </cell>
          <cell r="AI63">
            <v>0</v>
          </cell>
          <cell r="AJ63">
            <v>0</v>
          </cell>
          <cell r="AK63">
            <v>0</v>
          </cell>
          <cell r="AL63">
            <v>9711.7559999999994</v>
          </cell>
          <cell r="AM63">
            <v>0</v>
          </cell>
          <cell r="AN63">
            <v>0</v>
          </cell>
          <cell r="AO63">
            <v>24413.63636363636</v>
          </cell>
          <cell r="AP63">
            <v>0</v>
          </cell>
          <cell r="AQ63">
            <v>66079.738560000013</v>
          </cell>
          <cell r="AR63">
            <v>0</v>
          </cell>
          <cell r="AS63">
            <v>0</v>
          </cell>
          <cell r="AT63">
            <v>0</v>
          </cell>
          <cell r="AU63">
            <v>0</v>
          </cell>
          <cell r="AV63">
            <v>387201.88059634465</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229123.10299999997</v>
          </cell>
          <cell r="D65">
            <v>0</v>
          </cell>
          <cell r="E65">
            <v>0</v>
          </cell>
          <cell r="F65">
            <v>103580.94608958333</v>
          </cell>
          <cell r="G65">
            <v>0</v>
          </cell>
          <cell r="H65">
            <v>0</v>
          </cell>
          <cell r="I65">
            <v>20792.264999999999</v>
          </cell>
          <cell r="J65">
            <v>1441.16</v>
          </cell>
          <cell r="K65">
            <v>0</v>
          </cell>
          <cell r="L65">
            <v>0</v>
          </cell>
          <cell r="M65">
            <v>0</v>
          </cell>
          <cell r="N65">
            <v>0</v>
          </cell>
          <cell r="O65">
            <v>0</v>
          </cell>
          <cell r="P65">
            <v>0</v>
          </cell>
          <cell r="Q65">
            <v>0</v>
          </cell>
          <cell r="R65">
            <v>0</v>
          </cell>
          <cell r="S65">
            <v>0</v>
          </cell>
          <cell r="T65">
            <v>0</v>
          </cell>
          <cell r="U65">
            <v>0</v>
          </cell>
          <cell r="V65">
            <v>0</v>
          </cell>
          <cell r="W65">
            <v>0</v>
          </cell>
          <cell r="X65">
            <v>6520.4</v>
          </cell>
          <cell r="Y65">
            <v>0</v>
          </cell>
          <cell r="Z65">
            <v>0</v>
          </cell>
          <cell r="AA65">
            <v>101168.27499999999</v>
          </cell>
          <cell r="AB65">
            <v>33746.724999999999</v>
          </cell>
          <cell r="AC65">
            <v>0</v>
          </cell>
          <cell r="AD65">
            <v>5215.5</v>
          </cell>
          <cell r="AE65">
            <v>92611.199999999997</v>
          </cell>
          <cell r="AF65">
            <v>0</v>
          </cell>
          <cell r="AG65">
            <v>0</v>
          </cell>
          <cell r="AH65">
            <v>0</v>
          </cell>
          <cell r="AI65">
            <v>0</v>
          </cell>
          <cell r="AJ65">
            <v>0</v>
          </cell>
          <cell r="AK65">
            <v>0</v>
          </cell>
          <cell r="AL65">
            <v>0</v>
          </cell>
          <cell r="AM65">
            <v>0</v>
          </cell>
          <cell r="AN65">
            <v>0</v>
          </cell>
          <cell r="AO65">
            <v>0</v>
          </cell>
          <cell r="AP65">
            <v>0</v>
          </cell>
          <cell r="AQ65">
            <v>56659.204800000014</v>
          </cell>
          <cell r="AR65">
            <v>0</v>
          </cell>
          <cell r="AS65">
            <v>0</v>
          </cell>
          <cell r="AT65">
            <v>0</v>
          </cell>
          <cell r="AU65">
            <v>0</v>
          </cell>
          <cell r="AV65">
            <v>650858.77888958331</v>
          </cell>
        </row>
        <row r="66">
          <cell r="A66" t="str">
            <v>04210</v>
          </cell>
          <cell r="B66" t="str">
            <v>Palu</v>
          </cell>
          <cell r="C66">
            <v>217578.72650000002</v>
          </cell>
          <cell r="D66">
            <v>0</v>
          </cell>
          <cell r="E66">
            <v>0</v>
          </cell>
          <cell r="F66">
            <v>82015.62956250002</v>
          </cell>
          <cell r="G66">
            <v>0</v>
          </cell>
          <cell r="H66">
            <v>0</v>
          </cell>
          <cell r="I66">
            <v>33245.9</v>
          </cell>
          <cell r="J66">
            <v>429.55799999999994</v>
          </cell>
          <cell r="K66">
            <v>0</v>
          </cell>
          <cell r="L66">
            <v>0</v>
          </cell>
          <cell r="M66">
            <v>0</v>
          </cell>
          <cell r="N66">
            <v>0</v>
          </cell>
          <cell r="O66">
            <v>0</v>
          </cell>
          <cell r="P66">
            <v>0</v>
          </cell>
          <cell r="Q66">
            <v>0</v>
          </cell>
          <cell r="R66">
            <v>0</v>
          </cell>
          <cell r="S66">
            <v>0</v>
          </cell>
          <cell r="T66">
            <v>0</v>
          </cell>
          <cell r="U66">
            <v>0</v>
          </cell>
          <cell r="V66">
            <v>0</v>
          </cell>
          <cell r="W66">
            <v>0</v>
          </cell>
          <cell r="X66">
            <v>5587.26</v>
          </cell>
          <cell r="Y66">
            <v>0</v>
          </cell>
          <cell r="Z66">
            <v>0</v>
          </cell>
          <cell r="AA66">
            <v>45582.3</v>
          </cell>
          <cell r="AB66">
            <v>0</v>
          </cell>
          <cell r="AC66">
            <v>0</v>
          </cell>
          <cell r="AD66">
            <v>10807.674999999999</v>
          </cell>
          <cell r="AE66">
            <v>34638.449999999997</v>
          </cell>
          <cell r="AF66">
            <v>0</v>
          </cell>
          <cell r="AG66">
            <v>61569.65</v>
          </cell>
          <cell r="AH66">
            <v>0</v>
          </cell>
          <cell r="AI66">
            <v>0</v>
          </cell>
          <cell r="AJ66">
            <v>0</v>
          </cell>
          <cell r="AK66">
            <v>0</v>
          </cell>
          <cell r="AL66">
            <v>6073.3889999999983</v>
          </cell>
          <cell r="AM66">
            <v>0</v>
          </cell>
          <cell r="AN66">
            <v>0</v>
          </cell>
          <cell r="AO66">
            <v>191.95454545454544</v>
          </cell>
          <cell r="AP66">
            <v>0</v>
          </cell>
          <cell r="AQ66">
            <v>110480.83200000001</v>
          </cell>
          <cell r="AR66">
            <v>0</v>
          </cell>
          <cell r="AS66">
            <v>0</v>
          </cell>
          <cell r="AT66">
            <v>0</v>
          </cell>
          <cell r="AU66">
            <v>0</v>
          </cell>
          <cell r="AV66">
            <v>608201.32460795471</v>
          </cell>
        </row>
        <row r="67">
          <cell r="A67" t="str">
            <v>04220</v>
          </cell>
          <cell r="B67" t="str">
            <v>Manado</v>
          </cell>
          <cell r="C67">
            <v>880437.13600000006</v>
          </cell>
          <cell r="D67">
            <v>14903.142100000001</v>
          </cell>
          <cell r="E67">
            <v>0</v>
          </cell>
          <cell r="F67">
            <v>253115.06649666661</v>
          </cell>
          <cell r="G67">
            <v>0</v>
          </cell>
          <cell r="H67">
            <v>0</v>
          </cell>
          <cell r="I67">
            <v>41404.524999999994</v>
          </cell>
          <cell r="J67">
            <v>2045.7740000000001</v>
          </cell>
          <cell r="K67">
            <v>0</v>
          </cell>
          <cell r="L67">
            <v>0</v>
          </cell>
          <cell r="M67">
            <v>36139.706410399682</v>
          </cell>
          <cell r="N67">
            <v>0</v>
          </cell>
          <cell r="O67">
            <v>0</v>
          </cell>
          <cell r="P67">
            <v>0</v>
          </cell>
          <cell r="Q67">
            <v>0</v>
          </cell>
          <cell r="R67">
            <v>0</v>
          </cell>
          <cell r="S67">
            <v>0</v>
          </cell>
          <cell r="T67">
            <v>0</v>
          </cell>
          <cell r="U67">
            <v>0</v>
          </cell>
          <cell r="V67">
            <v>464739.84399999998</v>
          </cell>
          <cell r="W67">
            <v>0</v>
          </cell>
          <cell r="X67">
            <v>26594.66</v>
          </cell>
          <cell r="Y67">
            <v>0</v>
          </cell>
          <cell r="Z67">
            <v>0</v>
          </cell>
          <cell r="AA67">
            <v>47390.5</v>
          </cell>
          <cell r="AB67">
            <v>17320.7</v>
          </cell>
          <cell r="AC67">
            <v>0</v>
          </cell>
          <cell r="AD67">
            <v>22582.2</v>
          </cell>
          <cell r="AE67">
            <v>34150.050000000003</v>
          </cell>
          <cell r="AF67">
            <v>0</v>
          </cell>
          <cell r="AG67">
            <v>0</v>
          </cell>
          <cell r="AH67">
            <v>0</v>
          </cell>
          <cell r="AI67">
            <v>0</v>
          </cell>
          <cell r="AJ67">
            <v>0</v>
          </cell>
          <cell r="AK67">
            <v>0</v>
          </cell>
          <cell r="AL67">
            <v>0</v>
          </cell>
          <cell r="AM67">
            <v>0</v>
          </cell>
          <cell r="AN67">
            <v>0</v>
          </cell>
          <cell r="AO67">
            <v>14070.363636363636</v>
          </cell>
          <cell r="AP67">
            <v>0</v>
          </cell>
          <cell r="AQ67">
            <v>326504.43936000002</v>
          </cell>
          <cell r="AR67">
            <v>0</v>
          </cell>
          <cell r="AS67">
            <v>0</v>
          </cell>
          <cell r="AT67">
            <v>0</v>
          </cell>
          <cell r="AU67">
            <v>0</v>
          </cell>
          <cell r="AV67">
            <v>2181398.1070034299</v>
          </cell>
        </row>
        <row r="68">
          <cell r="A68" t="str">
            <v>04300</v>
          </cell>
          <cell r="B68" t="str">
            <v>Malang</v>
          </cell>
          <cell r="C68">
            <v>352089.8594999999</v>
          </cell>
          <cell r="D68">
            <v>7176.6486000000004</v>
          </cell>
          <cell r="E68">
            <v>505497.39606750006</v>
          </cell>
          <cell r="F68">
            <v>25399.535861041666</v>
          </cell>
          <cell r="G68">
            <v>4458.5320000000002</v>
          </cell>
          <cell r="H68">
            <v>0</v>
          </cell>
          <cell r="I68">
            <v>15154.664999999999</v>
          </cell>
          <cell r="J68">
            <v>6104.6440000000002</v>
          </cell>
          <cell r="K68">
            <v>0</v>
          </cell>
          <cell r="L68">
            <v>0</v>
          </cell>
          <cell r="M68">
            <v>58676.782114659611</v>
          </cell>
          <cell r="N68">
            <v>0</v>
          </cell>
          <cell r="O68">
            <v>3154.4013216666667</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25119.936000000002</v>
          </cell>
          <cell r="AM68">
            <v>0</v>
          </cell>
          <cell r="AN68">
            <v>0</v>
          </cell>
          <cell r="AO68">
            <v>0</v>
          </cell>
          <cell r="AP68">
            <v>2084.9960000000001</v>
          </cell>
          <cell r="AQ68">
            <v>67073.730240000004</v>
          </cell>
          <cell r="AR68">
            <v>0</v>
          </cell>
          <cell r="AS68">
            <v>0</v>
          </cell>
          <cell r="AT68">
            <v>0</v>
          </cell>
          <cell r="AU68">
            <v>0</v>
          </cell>
          <cell r="AV68">
            <v>1071991.1267048679</v>
          </cell>
        </row>
        <row r="69">
          <cell r="A69" t="str">
            <v>04310</v>
          </cell>
          <cell r="B69" t="str">
            <v>Jember</v>
          </cell>
          <cell r="C69">
            <v>392040.0575</v>
          </cell>
          <cell r="D69">
            <v>0</v>
          </cell>
          <cell r="E69">
            <v>404962.3096695834</v>
          </cell>
          <cell r="F69">
            <v>23195.25518833334</v>
          </cell>
          <cell r="G69">
            <v>11904.932000000001</v>
          </cell>
          <cell r="H69">
            <v>0</v>
          </cell>
          <cell r="I69">
            <v>13800.654999999999</v>
          </cell>
          <cell r="J69">
            <v>7535.2820000000011</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4439.7517222222232</v>
          </cell>
          <cell r="AM69">
            <v>0</v>
          </cell>
          <cell r="AN69">
            <v>0</v>
          </cell>
          <cell r="AO69">
            <v>0</v>
          </cell>
          <cell r="AP69">
            <v>0</v>
          </cell>
          <cell r="AQ69">
            <v>105733.62624000003</v>
          </cell>
          <cell r="AR69">
            <v>0</v>
          </cell>
          <cell r="AS69">
            <v>0</v>
          </cell>
          <cell r="AT69">
            <v>0</v>
          </cell>
          <cell r="AU69">
            <v>0</v>
          </cell>
          <cell r="AV69">
            <v>963611.86932013906</v>
          </cell>
        </row>
        <row r="70">
          <cell r="A70" t="str">
            <v>04320</v>
          </cell>
          <cell r="B70" t="str">
            <v>Probolinggo</v>
          </cell>
          <cell r="C70">
            <v>137688.27800000002</v>
          </cell>
          <cell r="D70">
            <v>0</v>
          </cell>
          <cell r="E70">
            <v>231361.95157333335</v>
          </cell>
          <cell r="F70">
            <v>1997.2834120833338</v>
          </cell>
          <cell r="G70">
            <v>12633.282999999999</v>
          </cell>
          <cell r="H70">
            <v>0</v>
          </cell>
          <cell r="I70">
            <v>15280.305</v>
          </cell>
          <cell r="J70">
            <v>960.32599999999991</v>
          </cell>
          <cell r="K70">
            <v>0</v>
          </cell>
          <cell r="L70">
            <v>0</v>
          </cell>
          <cell r="M70">
            <v>0</v>
          </cell>
          <cell r="N70">
            <v>0</v>
          </cell>
          <cell r="O70">
            <v>6843.9465391666663</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4493.6348888888888</v>
          </cell>
          <cell r="AM70">
            <v>0</v>
          </cell>
          <cell r="AN70">
            <v>0</v>
          </cell>
          <cell r="AO70">
            <v>0</v>
          </cell>
          <cell r="AP70">
            <v>0</v>
          </cell>
          <cell r="AQ70">
            <v>128801.39712000002</v>
          </cell>
          <cell r="AR70">
            <v>0</v>
          </cell>
          <cell r="AS70">
            <v>0</v>
          </cell>
          <cell r="AT70">
            <v>0</v>
          </cell>
          <cell r="AU70">
            <v>0</v>
          </cell>
          <cell r="AV70">
            <v>540060.40553347231</v>
          </cell>
        </row>
        <row r="71">
          <cell r="A71" t="str">
            <v>04330</v>
          </cell>
          <cell r="B71" t="str">
            <v>Denpasar</v>
          </cell>
          <cell r="C71">
            <v>995124.32875000022</v>
          </cell>
          <cell r="D71">
            <v>0</v>
          </cell>
          <cell r="E71">
            <v>0</v>
          </cell>
          <cell r="F71">
            <v>123290.95061437499</v>
          </cell>
          <cell r="G71">
            <v>4663.308</v>
          </cell>
          <cell r="H71">
            <v>0</v>
          </cell>
          <cell r="I71">
            <v>4613.7</v>
          </cell>
          <cell r="J71">
            <v>0</v>
          </cell>
          <cell r="K71">
            <v>0</v>
          </cell>
          <cell r="L71">
            <v>0</v>
          </cell>
          <cell r="M71">
            <v>80442.840167774106</v>
          </cell>
          <cell r="N71">
            <v>0</v>
          </cell>
          <cell r="O71">
            <v>14608.987628750001</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15594.579000000003</v>
          </cell>
          <cell r="AM71">
            <v>0</v>
          </cell>
          <cell r="AN71">
            <v>0</v>
          </cell>
          <cell r="AO71">
            <v>18332.727272727272</v>
          </cell>
          <cell r="AP71">
            <v>35492.631000000001</v>
          </cell>
          <cell r="AQ71">
            <v>108918.20544000002</v>
          </cell>
          <cell r="AR71">
            <v>0</v>
          </cell>
          <cell r="AS71">
            <v>0</v>
          </cell>
          <cell r="AT71">
            <v>0</v>
          </cell>
          <cell r="AU71">
            <v>0</v>
          </cell>
          <cell r="AV71">
            <v>1401082.2578736264</v>
          </cell>
        </row>
        <row r="72">
          <cell r="A72" t="str">
            <v>04331</v>
          </cell>
          <cell r="B72" t="str">
            <v>Mataram</v>
          </cell>
          <cell r="C72">
            <v>244834.79000000004</v>
          </cell>
          <cell r="D72">
            <v>0</v>
          </cell>
          <cell r="E72">
            <v>0</v>
          </cell>
          <cell r="F72">
            <v>23908.891317499998</v>
          </cell>
          <cell r="G72">
            <v>2743.5329999999999</v>
          </cell>
          <cell r="H72">
            <v>0</v>
          </cell>
          <cell r="I72">
            <v>9617.369999999999</v>
          </cell>
          <cell r="J72">
            <v>1392.5360000000001</v>
          </cell>
          <cell r="K72">
            <v>0</v>
          </cell>
          <cell r="L72">
            <v>0</v>
          </cell>
          <cell r="M72">
            <v>0</v>
          </cell>
          <cell r="N72">
            <v>0</v>
          </cell>
          <cell r="O72">
            <v>5940.2836737500002</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3707.545454545454</v>
          </cell>
          <cell r="AP72">
            <v>31780.153699999999</v>
          </cell>
          <cell r="AQ72">
            <v>62404.320000000007</v>
          </cell>
          <cell r="AR72">
            <v>0</v>
          </cell>
          <cell r="AS72">
            <v>0</v>
          </cell>
          <cell r="AT72">
            <v>0</v>
          </cell>
          <cell r="AU72">
            <v>0</v>
          </cell>
          <cell r="AV72">
            <v>386329.42314579553</v>
          </cell>
        </row>
        <row r="73">
          <cell r="A73" t="str">
            <v>04400</v>
          </cell>
          <cell r="B73" t="str">
            <v>Jombang/Mojokerto</v>
          </cell>
          <cell r="C73">
            <v>148286.64724999995</v>
          </cell>
          <cell r="D73">
            <v>0</v>
          </cell>
          <cell r="E73">
            <v>466675.97819958342</v>
          </cell>
          <cell r="F73">
            <v>20253.702258333335</v>
          </cell>
          <cell r="G73">
            <v>12298.195</v>
          </cell>
          <cell r="H73">
            <v>0</v>
          </cell>
          <cell r="I73">
            <v>10565.404999999999</v>
          </cell>
          <cell r="J73">
            <v>2723.2760000000003</v>
          </cell>
          <cell r="K73">
            <v>0</v>
          </cell>
          <cell r="L73">
            <v>0</v>
          </cell>
          <cell r="M73">
            <v>-927.08</v>
          </cell>
          <cell r="N73">
            <v>0</v>
          </cell>
          <cell r="O73">
            <v>17143.551907083332</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4311.2250000000004</v>
          </cell>
          <cell r="AM73">
            <v>0</v>
          </cell>
          <cell r="AN73">
            <v>0</v>
          </cell>
          <cell r="AO73">
            <v>0</v>
          </cell>
          <cell r="AP73">
            <v>0</v>
          </cell>
          <cell r="AQ73">
            <v>73531.877760000018</v>
          </cell>
          <cell r="AR73">
            <v>0</v>
          </cell>
          <cell r="AS73">
            <v>0</v>
          </cell>
          <cell r="AT73">
            <v>0</v>
          </cell>
          <cell r="AU73">
            <v>0</v>
          </cell>
          <cell r="AV73">
            <v>754862.77837500011</v>
          </cell>
        </row>
        <row r="74">
          <cell r="A74" t="str">
            <v>04410</v>
          </cell>
          <cell r="B74" t="str">
            <v>Madiun</v>
          </cell>
          <cell r="C74">
            <v>234124.57625000004</v>
          </cell>
          <cell r="D74">
            <v>0</v>
          </cell>
          <cell r="E74">
            <v>485065.11998083338</v>
          </cell>
          <cell r="F74">
            <v>1446.2119260416666</v>
          </cell>
          <cell r="G74">
            <v>5668.5720000000001</v>
          </cell>
          <cell r="H74">
            <v>0</v>
          </cell>
          <cell r="I74">
            <v>1984.4599999999998</v>
          </cell>
          <cell r="J74">
            <v>7837.4079999999985</v>
          </cell>
          <cell r="K74">
            <v>0</v>
          </cell>
          <cell r="L74">
            <v>0</v>
          </cell>
          <cell r="M74">
            <v>35395.01605115569</v>
          </cell>
          <cell r="N74">
            <v>0</v>
          </cell>
          <cell r="O74">
            <v>9929.0637220833341</v>
          </cell>
          <cell r="P74">
            <v>0</v>
          </cell>
          <cell r="Q74">
            <v>0</v>
          </cell>
          <cell r="R74">
            <v>0</v>
          </cell>
          <cell r="S74">
            <v>0</v>
          </cell>
          <cell r="T74">
            <v>0</v>
          </cell>
          <cell r="U74">
            <v>677368.47526933346</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14535.730166666666</v>
          </cell>
          <cell r="AM74">
            <v>0</v>
          </cell>
          <cell r="AN74">
            <v>0</v>
          </cell>
          <cell r="AO74">
            <v>0</v>
          </cell>
          <cell r="AP74">
            <v>0</v>
          </cell>
          <cell r="AQ74">
            <v>103256.48256</v>
          </cell>
          <cell r="AR74">
            <v>0</v>
          </cell>
          <cell r="AS74">
            <v>0</v>
          </cell>
          <cell r="AT74">
            <v>0</v>
          </cell>
          <cell r="AU74">
            <v>0</v>
          </cell>
          <cell r="AV74">
            <v>1576611.1159261141</v>
          </cell>
        </row>
        <row r="75">
          <cell r="A75" t="str">
            <v>04430</v>
          </cell>
          <cell r="B75" t="str">
            <v>Kediri</v>
          </cell>
          <cell r="C75">
            <v>203493.97474999999</v>
          </cell>
          <cell r="D75">
            <v>0</v>
          </cell>
          <cell r="E75">
            <v>396745.82079291652</v>
          </cell>
          <cell r="F75">
            <v>2465.8908968750006</v>
          </cell>
          <cell r="G75">
            <v>13277.861999999999</v>
          </cell>
          <cell r="H75">
            <v>0</v>
          </cell>
          <cell r="I75">
            <v>19237.025000000001</v>
          </cell>
          <cell r="J75">
            <v>7383.3729999999996</v>
          </cell>
          <cell r="K75">
            <v>0</v>
          </cell>
          <cell r="L75">
            <v>0</v>
          </cell>
          <cell r="M75">
            <v>8595.0733519196074</v>
          </cell>
          <cell r="N75">
            <v>0</v>
          </cell>
          <cell r="O75">
            <v>7612.2949424999997</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24535.829722222225</v>
          </cell>
          <cell r="AM75">
            <v>0</v>
          </cell>
          <cell r="AN75">
            <v>0</v>
          </cell>
          <cell r="AO75">
            <v>0</v>
          </cell>
          <cell r="AP75">
            <v>0</v>
          </cell>
          <cell r="AQ75">
            <v>250373.41120000003</v>
          </cell>
          <cell r="AR75">
            <v>0</v>
          </cell>
          <cell r="AS75">
            <v>0</v>
          </cell>
          <cell r="AT75">
            <v>0</v>
          </cell>
          <cell r="AU75">
            <v>0</v>
          </cell>
          <cell r="AV75">
            <v>933720.55565643334</v>
          </cell>
        </row>
        <row r="76">
          <cell r="A76" t="str">
            <v>04500</v>
          </cell>
          <cell r="B76" t="str">
            <v>Samarinda</v>
          </cell>
          <cell r="C76">
            <v>1792701.5145</v>
          </cell>
          <cell r="D76">
            <v>0</v>
          </cell>
          <cell r="E76">
            <v>0</v>
          </cell>
          <cell r="F76">
            <v>175003.22153270835</v>
          </cell>
          <cell r="G76">
            <v>0</v>
          </cell>
          <cell r="H76">
            <v>564373.29799999995</v>
          </cell>
          <cell r="I76">
            <v>29707.52</v>
          </cell>
          <cell r="J76">
            <v>332.70599999999996</v>
          </cell>
          <cell r="K76">
            <v>0</v>
          </cell>
          <cell r="L76">
            <v>0</v>
          </cell>
          <cell r="M76">
            <v>32326.898742456</v>
          </cell>
          <cell r="N76">
            <v>0</v>
          </cell>
          <cell r="O76">
            <v>0</v>
          </cell>
          <cell r="P76">
            <v>0</v>
          </cell>
          <cell r="Q76">
            <v>0</v>
          </cell>
          <cell r="R76">
            <v>0</v>
          </cell>
          <cell r="S76">
            <v>0</v>
          </cell>
          <cell r="T76">
            <v>0</v>
          </cell>
          <cell r="U76">
            <v>0</v>
          </cell>
          <cell r="V76">
            <v>0</v>
          </cell>
          <cell r="W76">
            <v>0</v>
          </cell>
          <cell r="X76">
            <v>0</v>
          </cell>
          <cell r="Y76">
            <v>2984.625</v>
          </cell>
          <cell r="Z76">
            <v>0</v>
          </cell>
          <cell r="AA76">
            <v>8320.375</v>
          </cell>
          <cell r="AB76">
            <v>0</v>
          </cell>
          <cell r="AC76">
            <v>0</v>
          </cell>
          <cell r="AD76">
            <v>0</v>
          </cell>
          <cell r="AE76">
            <v>4869.1499999999996</v>
          </cell>
          <cell r="AF76">
            <v>0</v>
          </cell>
          <cell r="AG76">
            <v>0</v>
          </cell>
          <cell r="AH76">
            <v>0</v>
          </cell>
          <cell r="AI76">
            <v>0</v>
          </cell>
          <cell r="AJ76">
            <v>0</v>
          </cell>
          <cell r="AK76">
            <v>0</v>
          </cell>
          <cell r="AL76">
            <v>11716.143666666667</v>
          </cell>
          <cell r="AM76">
            <v>0</v>
          </cell>
          <cell r="AN76">
            <v>0</v>
          </cell>
          <cell r="AO76">
            <v>15988.81818181818</v>
          </cell>
          <cell r="AP76">
            <v>0</v>
          </cell>
          <cell r="AQ76">
            <v>232509.5344</v>
          </cell>
          <cell r="AR76">
            <v>0</v>
          </cell>
          <cell r="AS76">
            <v>0</v>
          </cell>
          <cell r="AT76">
            <v>0</v>
          </cell>
          <cell r="AU76">
            <v>0</v>
          </cell>
          <cell r="AV76">
            <v>2870833.8050236488</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14230975.329</v>
          </cell>
          <cell r="D83">
            <v>36169.892000000007</v>
          </cell>
          <cell r="E83">
            <v>4259928.6675408334</v>
          </cell>
          <cell r="F83">
            <v>1372151.0539931247</v>
          </cell>
          <cell r="G83">
            <v>89231.141999999978</v>
          </cell>
          <cell r="H83">
            <v>3371503.2050000001</v>
          </cell>
          <cell r="I83">
            <v>365380.565</v>
          </cell>
          <cell r="J83">
            <v>71481.713999999993</v>
          </cell>
          <cell r="K83">
            <v>0</v>
          </cell>
          <cell r="L83">
            <v>2254.1699608333338</v>
          </cell>
          <cell r="M83">
            <v>422518.27469985152</v>
          </cell>
          <cell r="N83">
            <v>0</v>
          </cell>
          <cell r="O83">
            <v>81915.691440416675</v>
          </cell>
          <cell r="P83">
            <v>131542.67524090907</v>
          </cell>
          <cell r="Q83">
            <v>0</v>
          </cell>
          <cell r="R83">
            <v>0</v>
          </cell>
          <cell r="S83">
            <v>0</v>
          </cell>
          <cell r="T83">
            <v>0</v>
          </cell>
          <cell r="U83">
            <v>677368.47526933346</v>
          </cell>
          <cell r="V83">
            <v>1321463.3699999999</v>
          </cell>
          <cell r="W83">
            <v>0</v>
          </cell>
          <cell r="X83">
            <v>435613.71</v>
          </cell>
          <cell r="Y83">
            <v>7851.375</v>
          </cell>
          <cell r="Z83">
            <v>105.75</v>
          </cell>
          <cell r="AA83">
            <v>359912.67499999999</v>
          </cell>
          <cell r="AB83">
            <v>258618.80000000002</v>
          </cell>
          <cell r="AC83">
            <v>0</v>
          </cell>
          <cell r="AD83">
            <v>111247.22499999999</v>
          </cell>
          <cell r="AE83">
            <v>294688.35000000003</v>
          </cell>
          <cell r="AF83">
            <v>0</v>
          </cell>
          <cell r="AG83">
            <v>71228.774999999994</v>
          </cell>
          <cell r="AH83">
            <v>35347.218049999996</v>
          </cell>
          <cell r="AI83">
            <v>0</v>
          </cell>
          <cell r="AJ83">
            <v>0</v>
          </cell>
          <cell r="AK83">
            <v>0</v>
          </cell>
          <cell r="AL83">
            <v>166193.3311111111</v>
          </cell>
          <cell r="AM83">
            <v>0</v>
          </cell>
          <cell r="AN83">
            <v>0</v>
          </cell>
          <cell r="AO83">
            <v>105433.81818181816</v>
          </cell>
          <cell r="AP83">
            <v>130445.3585</v>
          </cell>
          <cell r="AQ83">
            <v>2386535.1857600007</v>
          </cell>
          <cell r="AR83">
            <v>0</v>
          </cell>
          <cell r="AS83">
            <v>0</v>
          </cell>
          <cell r="AT83">
            <v>0</v>
          </cell>
          <cell r="AU83">
            <v>0</v>
          </cell>
          <cell r="AV83">
            <v>30797105.796748228</v>
          </cell>
        </row>
        <row r="84">
          <cell r="A84" t="str">
            <v>001</v>
          </cell>
          <cell r="B84" t="str">
            <v>Logistic Serpong</v>
          </cell>
          <cell r="C84">
            <v>1758824.5680000002</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1758824.5680000002</v>
          </cell>
        </row>
        <row r="85">
          <cell r="A85" t="str">
            <v>002</v>
          </cell>
          <cell r="B85" t="str">
            <v>Logistic Surabaya</v>
          </cell>
          <cell r="C85">
            <v>653373.25199999998</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653373.25199999998</v>
          </cell>
        </row>
        <row r="86">
          <cell r="B86" t="str">
            <v>Total Depo</v>
          </cell>
          <cell r="C86">
            <v>2412197.8200000003</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2412197.8200000003</v>
          </cell>
        </row>
        <row r="87">
          <cell r="AV87">
            <v>0</v>
          </cell>
        </row>
        <row r="88">
          <cell r="A88" t="str">
            <v>300</v>
          </cell>
          <cell r="B88" t="str">
            <v>GRAND TOTAL</v>
          </cell>
          <cell r="C88">
            <v>49145942.848499998</v>
          </cell>
          <cell r="D88">
            <v>290060.12310000003</v>
          </cell>
          <cell r="E88">
            <v>4259928.6675408334</v>
          </cell>
          <cell r="F88">
            <v>3566855.0555256247</v>
          </cell>
          <cell r="G88">
            <v>189862.25699999995</v>
          </cell>
          <cell r="H88">
            <v>13543006.140999999</v>
          </cell>
          <cell r="I88">
            <v>865466.89000000013</v>
          </cell>
          <cell r="J88">
            <v>424867.58</v>
          </cell>
          <cell r="K88">
            <v>0</v>
          </cell>
          <cell r="L88">
            <v>758398.7595416666</v>
          </cell>
          <cell r="M88">
            <v>1198908.6802473862</v>
          </cell>
          <cell r="N88">
            <v>90003.939949166655</v>
          </cell>
          <cell r="O88">
            <v>298336.19960416667</v>
          </cell>
          <cell r="P88">
            <v>131542.67524090907</v>
          </cell>
          <cell r="Q88">
            <v>0</v>
          </cell>
          <cell r="R88">
            <v>332742.68800000002</v>
          </cell>
          <cell r="S88">
            <v>494666.79594083328</v>
          </cell>
          <cell r="T88">
            <v>57160.454871611109</v>
          </cell>
          <cell r="U88">
            <v>6602632.9800254023</v>
          </cell>
          <cell r="V88">
            <v>1747883.7489999998</v>
          </cell>
          <cell r="W88">
            <v>0</v>
          </cell>
          <cell r="X88">
            <v>697872.02</v>
          </cell>
          <cell r="Y88">
            <v>62423.55</v>
          </cell>
          <cell r="Z88">
            <v>402650.37</v>
          </cell>
          <cell r="AA88">
            <v>813586.07499999995</v>
          </cell>
          <cell r="AB88">
            <v>1007883.9749999999</v>
          </cell>
          <cell r="AC88">
            <v>141.625</v>
          </cell>
          <cell r="AD88">
            <v>386242.85</v>
          </cell>
          <cell r="AE88">
            <v>447826.5</v>
          </cell>
          <cell r="AF88">
            <v>956276.82899999991</v>
          </cell>
          <cell r="AG88">
            <v>297273.25</v>
          </cell>
          <cell r="AH88">
            <v>35347.218049999996</v>
          </cell>
          <cell r="AI88">
            <v>1950144.0738400002</v>
          </cell>
          <cell r="AJ88">
            <v>362073.38947837119</v>
          </cell>
          <cell r="AK88">
            <v>3927097.2461281666</v>
          </cell>
          <cell r="AL88">
            <v>285358.01449999993</v>
          </cell>
          <cell r="AM88">
            <v>473553.09325000073</v>
          </cell>
          <cell r="AN88">
            <v>253.6666666666666</v>
          </cell>
          <cell r="AO88">
            <v>111987.27272727271</v>
          </cell>
          <cell r="AP88">
            <v>448171.48720000003</v>
          </cell>
          <cell r="AQ88">
            <v>4239803.6058400013</v>
          </cell>
          <cell r="AR88">
            <v>142935.26796208334</v>
          </cell>
          <cell r="AS88">
            <v>33122</v>
          </cell>
          <cell r="AT88">
            <v>0</v>
          </cell>
          <cell r="AU88">
            <v>0</v>
          </cell>
          <cell r="AV88">
            <v>99226947.302730158</v>
          </cell>
        </row>
      </sheetData>
      <sheetData sheetId="1"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0</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10238.929591666667</v>
          </cell>
          <cell r="G8">
            <v>0</v>
          </cell>
          <cell r="H8">
            <v>0</v>
          </cell>
          <cell r="I8">
            <v>397.4</v>
          </cell>
          <cell r="J8">
            <v>481.48500000000001</v>
          </cell>
          <cell r="K8">
            <v>0</v>
          </cell>
          <cell r="L8">
            <v>2129.7599637500002</v>
          </cell>
          <cell r="M8">
            <v>2.024</v>
          </cell>
          <cell r="N8">
            <v>0</v>
          </cell>
          <cell r="O8">
            <v>0</v>
          </cell>
          <cell r="P8">
            <v>0</v>
          </cell>
          <cell r="Q8">
            <v>0</v>
          </cell>
          <cell r="R8">
            <v>0</v>
          </cell>
          <cell r="S8">
            <v>0</v>
          </cell>
          <cell r="T8">
            <v>0</v>
          </cell>
          <cell r="U8">
            <v>0</v>
          </cell>
          <cell r="V8">
            <v>0</v>
          </cell>
          <cell r="W8">
            <v>0</v>
          </cell>
          <cell r="X8">
            <v>57300.88</v>
          </cell>
          <cell r="Y8">
            <v>0</v>
          </cell>
          <cell r="Z8">
            <v>0</v>
          </cell>
          <cell r="AA8">
            <v>0</v>
          </cell>
          <cell r="AB8">
            <v>9222.5</v>
          </cell>
          <cell r="AC8">
            <v>0</v>
          </cell>
          <cell r="AD8">
            <v>381.25</v>
          </cell>
          <cell r="AE8">
            <v>0</v>
          </cell>
          <cell r="AF8">
            <v>0</v>
          </cell>
          <cell r="AG8">
            <v>0</v>
          </cell>
          <cell r="AH8">
            <v>0</v>
          </cell>
          <cell r="AI8">
            <v>0</v>
          </cell>
          <cell r="AJ8">
            <v>0</v>
          </cell>
          <cell r="AK8">
            <v>0</v>
          </cell>
          <cell r="AL8">
            <v>0</v>
          </cell>
          <cell r="AM8">
            <v>0</v>
          </cell>
          <cell r="AN8">
            <v>0</v>
          </cell>
          <cell r="AO8">
            <v>0</v>
          </cell>
          <cell r="AP8">
            <v>2223.0949999999998</v>
          </cell>
          <cell r="AQ8">
            <v>4796.4576000000006</v>
          </cell>
          <cell r="AR8">
            <v>0</v>
          </cell>
          <cell r="AS8">
            <v>0</v>
          </cell>
          <cell r="AT8">
            <v>0</v>
          </cell>
          <cell r="AU8">
            <v>0</v>
          </cell>
          <cell r="AV8">
            <v>87173.781155416655</v>
          </cell>
        </row>
        <row r="9">
          <cell r="A9" t="str">
            <v>01110</v>
          </cell>
          <cell r="B9" t="str">
            <v>Pematang Siantar</v>
          </cell>
          <cell r="C9">
            <v>0</v>
          </cell>
          <cell r="D9">
            <v>0</v>
          </cell>
          <cell r="E9">
            <v>0</v>
          </cell>
          <cell r="F9">
            <v>0</v>
          </cell>
          <cell r="G9">
            <v>0</v>
          </cell>
          <cell r="H9">
            <v>0</v>
          </cell>
          <cell r="I9">
            <v>135.19999999999999</v>
          </cell>
          <cell r="J9">
            <v>1202.5590000000002</v>
          </cell>
          <cell r="K9">
            <v>0</v>
          </cell>
          <cell r="L9">
            <v>0</v>
          </cell>
          <cell r="M9">
            <v>0</v>
          </cell>
          <cell r="N9">
            <v>0</v>
          </cell>
          <cell r="O9">
            <v>0</v>
          </cell>
          <cell r="P9">
            <v>0</v>
          </cell>
          <cell r="Q9">
            <v>0</v>
          </cell>
          <cell r="R9">
            <v>0</v>
          </cell>
          <cell r="S9">
            <v>0</v>
          </cell>
          <cell r="T9">
            <v>0</v>
          </cell>
          <cell r="U9">
            <v>0</v>
          </cell>
          <cell r="V9">
            <v>0</v>
          </cell>
          <cell r="W9">
            <v>0</v>
          </cell>
          <cell r="X9">
            <v>372868.5</v>
          </cell>
          <cell r="Y9">
            <v>0</v>
          </cell>
          <cell r="Z9">
            <v>0</v>
          </cell>
          <cell r="AA9">
            <v>0</v>
          </cell>
          <cell r="AB9">
            <v>10827.825000000001</v>
          </cell>
          <cell r="AC9">
            <v>0</v>
          </cell>
          <cell r="AD9">
            <v>0</v>
          </cell>
          <cell r="AE9">
            <v>115.5</v>
          </cell>
          <cell r="AF9">
            <v>0</v>
          </cell>
          <cell r="AG9">
            <v>0</v>
          </cell>
          <cell r="AH9">
            <v>0</v>
          </cell>
          <cell r="AI9">
            <v>0</v>
          </cell>
          <cell r="AJ9">
            <v>0</v>
          </cell>
          <cell r="AK9">
            <v>0</v>
          </cell>
          <cell r="AL9">
            <v>0</v>
          </cell>
          <cell r="AM9">
            <v>0</v>
          </cell>
          <cell r="AN9">
            <v>0</v>
          </cell>
          <cell r="AO9">
            <v>0</v>
          </cell>
          <cell r="AP9">
            <v>210.36600000000001</v>
          </cell>
          <cell r="AQ9">
            <v>626.84160000000008</v>
          </cell>
          <cell r="AR9">
            <v>0</v>
          </cell>
          <cell r="AS9">
            <v>0</v>
          </cell>
          <cell r="AT9">
            <v>0</v>
          </cell>
          <cell r="AU9">
            <v>0</v>
          </cell>
          <cell r="AV9">
            <v>385986.7916</v>
          </cell>
        </row>
        <row r="10">
          <cell r="A10" t="str">
            <v>01120</v>
          </cell>
          <cell r="B10" t="str">
            <v>Kisaran</v>
          </cell>
          <cell r="C10">
            <v>0</v>
          </cell>
          <cell r="D10">
            <v>0</v>
          </cell>
          <cell r="E10">
            <v>0</v>
          </cell>
          <cell r="F10">
            <v>0</v>
          </cell>
          <cell r="G10">
            <v>0</v>
          </cell>
          <cell r="H10">
            <v>0</v>
          </cell>
          <cell r="I10">
            <v>177.29999999999998</v>
          </cell>
          <cell r="J10">
            <v>0</v>
          </cell>
          <cell r="K10">
            <v>0</v>
          </cell>
          <cell r="L10">
            <v>0</v>
          </cell>
          <cell r="M10">
            <v>0</v>
          </cell>
          <cell r="N10">
            <v>0</v>
          </cell>
          <cell r="O10">
            <v>0</v>
          </cell>
          <cell r="P10">
            <v>0</v>
          </cell>
          <cell r="Q10">
            <v>0</v>
          </cell>
          <cell r="R10">
            <v>0</v>
          </cell>
          <cell r="S10">
            <v>0</v>
          </cell>
          <cell r="T10">
            <v>0</v>
          </cell>
          <cell r="U10">
            <v>239122.03358333337</v>
          </cell>
          <cell r="V10">
            <v>0</v>
          </cell>
          <cell r="W10">
            <v>0</v>
          </cell>
          <cell r="X10">
            <v>246076.79999999999</v>
          </cell>
          <cell r="Y10">
            <v>0</v>
          </cell>
          <cell r="Z10">
            <v>0</v>
          </cell>
          <cell r="AA10">
            <v>0</v>
          </cell>
          <cell r="AB10">
            <v>16928.3</v>
          </cell>
          <cell r="AC10">
            <v>0</v>
          </cell>
          <cell r="AD10">
            <v>0</v>
          </cell>
          <cell r="AE10">
            <v>0</v>
          </cell>
          <cell r="AF10">
            <v>0</v>
          </cell>
          <cell r="AG10">
            <v>0</v>
          </cell>
          <cell r="AH10">
            <v>0</v>
          </cell>
          <cell r="AI10">
            <v>0</v>
          </cell>
          <cell r="AJ10">
            <v>0</v>
          </cell>
          <cell r="AK10">
            <v>0</v>
          </cell>
          <cell r="AL10">
            <v>0</v>
          </cell>
          <cell r="AM10">
            <v>0</v>
          </cell>
          <cell r="AN10">
            <v>0</v>
          </cell>
          <cell r="AO10">
            <v>0</v>
          </cell>
          <cell r="AP10">
            <v>260.55599999999998</v>
          </cell>
          <cell r="AQ10">
            <v>755.5680000000001</v>
          </cell>
          <cell r="AR10">
            <v>0</v>
          </cell>
          <cell r="AS10">
            <v>0</v>
          </cell>
          <cell r="AT10">
            <v>0</v>
          </cell>
          <cell r="AU10">
            <v>0</v>
          </cell>
          <cell r="AV10">
            <v>503320.55758333334</v>
          </cell>
        </row>
        <row r="11">
          <cell r="A11" t="str">
            <v>01121</v>
          </cell>
          <cell r="B11" t="str">
            <v>Rantau Prapat</v>
          </cell>
          <cell r="C11">
            <v>0</v>
          </cell>
          <cell r="D11">
            <v>0</v>
          </cell>
          <cell r="E11">
            <v>0</v>
          </cell>
          <cell r="F11">
            <v>0</v>
          </cell>
          <cell r="G11">
            <v>0</v>
          </cell>
          <cell r="H11">
            <v>0</v>
          </cell>
          <cell r="I11">
            <v>464.75</v>
          </cell>
          <cell r="J11">
            <v>0</v>
          </cell>
          <cell r="K11">
            <v>0</v>
          </cell>
          <cell r="L11">
            <v>0</v>
          </cell>
          <cell r="M11">
            <v>0</v>
          </cell>
          <cell r="N11">
            <v>0</v>
          </cell>
          <cell r="O11">
            <v>0</v>
          </cell>
          <cell r="P11">
            <v>0</v>
          </cell>
          <cell r="Q11">
            <v>0</v>
          </cell>
          <cell r="R11">
            <v>0</v>
          </cell>
          <cell r="S11">
            <v>0</v>
          </cell>
          <cell r="T11">
            <v>0</v>
          </cell>
          <cell r="U11">
            <v>153756.00108283339</v>
          </cell>
          <cell r="V11">
            <v>0</v>
          </cell>
          <cell r="W11">
            <v>0</v>
          </cell>
          <cell r="X11">
            <v>90232.16</v>
          </cell>
          <cell r="Y11">
            <v>0</v>
          </cell>
          <cell r="Z11">
            <v>0</v>
          </cell>
          <cell r="AA11">
            <v>0</v>
          </cell>
          <cell r="AB11">
            <v>6713.35</v>
          </cell>
          <cell r="AC11">
            <v>0</v>
          </cell>
          <cell r="AD11">
            <v>0</v>
          </cell>
          <cell r="AE11">
            <v>2887.5</v>
          </cell>
          <cell r="AF11">
            <v>0</v>
          </cell>
          <cell r="AG11">
            <v>0</v>
          </cell>
          <cell r="AH11">
            <v>0</v>
          </cell>
          <cell r="AI11">
            <v>0</v>
          </cell>
          <cell r="AJ11">
            <v>0</v>
          </cell>
          <cell r="AK11">
            <v>0</v>
          </cell>
          <cell r="AL11">
            <v>0</v>
          </cell>
          <cell r="AM11">
            <v>0</v>
          </cell>
          <cell r="AN11">
            <v>0</v>
          </cell>
          <cell r="AO11">
            <v>0</v>
          </cell>
          <cell r="AP11">
            <v>323.64</v>
          </cell>
          <cell r="AQ11">
            <v>677.21280000000002</v>
          </cell>
          <cell r="AR11">
            <v>0</v>
          </cell>
          <cell r="AS11">
            <v>0</v>
          </cell>
          <cell r="AT11">
            <v>0</v>
          </cell>
          <cell r="AU11">
            <v>0</v>
          </cell>
          <cell r="AV11">
            <v>255054.61388283342</v>
          </cell>
        </row>
        <row r="12">
          <cell r="A12" t="str">
            <v>01130</v>
          </cell>
          <cell r="B12" t="str">
            <v>Padang Sidempuan</v>
          </cell>
          <cell r="C12">
            <v>0</v>
          </cell>
          <cell r="D12">
            <v>0</v>
          </cell>
          <cell r="E12">
            <v>0</v>
          </cell>
          <cell r="F12">
            <v>0</v>
          </cell>
          <cell r="G12">
            <v>0</v>
          </cell>
          <cell r="H12">
            <v>286920.58399999997</v>
          </cell>
          <cell r="I12">
            <v>540.79999999999995</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2163.75</v>
          </cell>
          <cell r="Y12">
            <v>0</v>
          </cell>
          <cell r="Z12">
            <v>0</v>
          </cell>
          <cell r="AA12">
            <v>0</v>
          </cell>
          <cell r="AB12">
            <v>11670.45</v>
          </cell>
          <cell r="AC12">
            <v>0</v>
          </cell>
          <cell r="AD12">
            <v>3446.5</v>
          </cell>
          <cell r="AE12">
            <v>0</v>
          </cell>
          <cell r="AF12">
            <v>0</v>
          </cell>
          <cell r="AG12">
            <v>2756.25</v>
          </cell>
          <cell r="AH12">
            <v>0</v>
          </cell>
          <cell r="AI12">
            <v>0</v>
          </cell>
          <cell r="AJ12">
            <v>0</v>
          </cell>
          <cell r="AK12">
            <v>0</v>
          </cell>
          <cell r="AL12">
            <v>0</v>
          </cell>
          <cell r="AM12">
            <v>0</v>
          </cell>
          <cell r="AN12">
            <v>0</v>
          </cell>
          <cell r="AO12">
            <v>0</v>
          </cell>
          <cell r="AP12">
            <v>1340.4949999999999</v>
          </cell>
          <cell r="AQ12">
            <v>190.2912</v>
          </cell>
          <cell r="AR12">
            <v>0</v>
          </cell>
          <cell r="AS12">
            <v>0</v>
          </cell>
          <cell r="AT12">
            <v>0</v>
          </cell>
          <cell r="AU12">
            <v>0</v>
          </cell>
          <cell r="AV12">
            <v>309029.12019999995</v>
          </cell>
        </row>
        <row r="13">
          <cell r="A13" t="str">
            <v>01140</v>
          </cell>
          <cell r="B13" t="str">
            <v>Banda Aceh</v>
          </cell>
          <cell r="C13">
            <v>0</v>
          </cell>
          <cell r="D13">
            <v>0</v>
          </cell>
          <cell r="E13">
            <v>0</v>
          </cell>
          <cell r="F13">
            <v>0</v>
          </cell>
          <cell r="G13">
            <v>0</v>
          </cell>
          <cell r="H13">
            <v>0</v>
          </cell>
          <cell r="I13">
            <v>441.34999999999997</v>
          </cell>
          <cell r="J13">
            <v>0</v>
          </cell>
          <cell r="K13">
            <v>0</v>
          </cell>
          <cell r="L13">
            <v>0</v>
          </cell>
          <cell r="M13">
            <v>0</v>
          </cell>
          <cell r="N13">
            <v>0</v>
          </cell>
          <cell r="O13">
            <v>0</v>
          </cell>
          <cell r="P13">
            <v>0</v>
          </cell>
          <cell r="Q13">
            <v>0</v>
          </cell>
          <cell r="R13">
            <v>0</v>
          </cell>
          <cell r="S13">
            <v>0</v>
          </cell>
          <cell r="T13">
            <v>0</v>
          </cell>
          <cell r="U13">
            <v>129193.38693750002</v>
          </cell>
          <cell r="V13">
            <v>99832.6</v>
          </cell>
          <cell r="W13">
            <v>0</v>
          </cell>
          <cell r="X13">
            <v>0</v>
          </cell>
          <cell r="Y13">
            <v>0</v>
          </cell>
          <cell r="Z13">
            <v>0</v>
          </cell>
          <cell r="AA13">
            <v>0</v>
          </cell>
          <cell r="AB13">
            <v>0</v>
          </cell>
          <cell r="AC13">
            <v>0</v>
          </cell>
          <cell r="AD13">
            <v>0</v>
          </cell>
          <cell r="AE13">
            <v>0</v>
          </cell>
          <cell r="AF13">
            <v>0</v>
          </cell>
          <cell r="AG13">
            <v>2364.25</v>
          </cell>
          <cell r="AH13">
            <v>0</v>
          </cell>
          <cell r="AI13">
            <v>0</v>
          </cell>
          <cell r="AJ13">
            <v>0</v>
          </cell>
          <cell r="AK13">
            <v>0</v>
          </cell>
          <cell r="AL13">
            <v>0</v>
          </cell>
          <cell r="AM13">
            <v>0</v>
          </cell>
          <cell r="AN13">
            <v>0</v>
          </cell>
          <cell r="AO13">
            <v>0</v>
          </cell>
          <cell r="AP13">
            <v>0</v>
          </cell>
          <cell r="AQ13">
            <v>1925.2992000000002</v>
          </cell>
          <cell r="AR13">
            <v>0</v>
          </cell>
          <cell r="AS13">
            <v>0</v>
          </cell>
          <cell r="AT13">
            <v>0</v>
          </cell>
          <cell r="AU13">
            <v>0</v>
          </cell>
          <cell r="AV13">
            <v>233756.88613750006</v>
          </cell>
        </row>
        <row r="14">
          <cell r="A14" t="str">
            <v>01200</v>
          </cell>
          <cell r="B14" t="str">
            <v>Pekanbaru</v>
          </cell>
          <cell r="C14">
            <v>258229.2285</v>
          </cell>
          <cell r="D14">
            <v>0</v>
          </cell>
          <cell r="E14">
            <v>0</v>
          </cell>
          <cell r="F14">
            <v>4937.9170724999994</v>
          </cell>
          <cell r="G14">
            <v>0</v>
          </cell>
          <cell r="H14">
            <v>0</v>
          </cell>
          <cell r="I14">
            <v>463.59999999999997</v>
          </cell>
          <cell r="J14">
            <v>446.02299999999997</v>
          </cell>
          <cell r="K14">
            <v>0</v>
          </cell>
          <cell r="L14">
            <v>4499.6399237499991</v>
          </cell>
          <cell r="M14">
            <v>0</v>
          </cell>
          <cell r="N14">
            <v>0</v>
          </cell>
          <cell r="O14">
            <v>0</v>
          </cell>
          <cell r="P14">
            <v>0</v>
          </cell>
          <cell r="Q14">
            <v>0</v>
          </cell>
          <cell r="R14">
            <v>0</v>
          </cell>
          <cell r="S14">
            <v>0</v>
          </cell>
          <cell r="T14">
            <v>0</v>
          </cell>
          <cell r="U14">
            <v>0</v>
          </cell>
          <cell r="V14">
            <v>0</v>
          </cell>
          <cell r="W14">
            <v>0</v>
          </cell>
          <cell r="X14">
            <v>0</v>
          </cell>
          <cell r="Y14">
            <v>244.125</v>
          </cell>
          <cell r="Z14">
            <v>0</v>
          </cell>
          <cell r="AA14">
            <v>0</v>
          </cell>
          <cell r="AB14">
            <v>6648.5</v>
          </cell>
          <cell r="AC14">
            <v>0</v>
          </cell>
          <cell r="AD14">
            <v>0</v>
          </cell>
          <cell r="AE14">
            <v>0</v>
          </cell>
          <cell r="AF14">
            <v>0</v>
          </cell>
          <cell r="AG14">
            <v>59716.3</v>
          </cell>
          <cell r="AH14">
            <v>0</v>
          </cell>
          <cell r="AI14">
            <v>0</v>
          </cell>
          <cell r="AJ14">
            <v>0</v>
          </cell>
          <cell r="AK14">
            <v>0</v>
          </cell>
          <cell r="AL14">
            <v>0</v>
          </cell>
          <cell r="AM14">
            <v>0</v>
          </cell>
          <cell r="AN14">
            <v>0</v>
          </cell>
          <cell r="AO14">
            <v>0</v>
          </cell>
          <cell r="AP14">
            <v>776.72799999999995</v>
          </cell>
          <cell r="AQ14">
            <v>1063.3920000000001</v>
          </cell>
          <cell r="AR14">
            <v>0</v>
          </cell>
          <cell r="AS14">
            <v>0</v>
          </cell>
          <cell r="AT14">
            <v>0</v>
          </cell>
          <cell r="AU14">
            <v>0</v>
          </cell>
          <cell r="AV14">
            <v>337025.45349624997</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row>
        <row r="16">
          <cell r="A16" t="str">
            <v>01210</v>
          </cell>
          <cell r="B16" t="str">
            <v>Padang</v>
          </cell>
          <cell r="C16">
            <v>73901.793999999994</v>
          </cell>
          <cell r="D16">
            <v>0</v>
          </cell>
          <cell r="E16">
            <v>0</v>
          </cell>
          <cell r="F16">
            <v>897.80741583333327</v>
          </cell>
          <cell r="G16">
            <v>0</v>
          </cell>
          <cell r="H16">
            <v>0</v>
          </cell>
          <cell r="I16">
            <v>386.99</v>
          </cell>
          <cell r="J16">
            <v>0</v>
          </cell>
          <cell r="K16">
            <v>0</v>
          </cell>
          <cell r="L16">
            <v>2111.0154149999998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122</v>
          </cell>
          <cell r="AC16">
            <v>0</v>
          </cell>
          <cell r="AD16">
            <v>0</v>
          </cell>
          <cell r="AE16">
            <v>0</v>
          </cell>
          <cell r="AF16">
            <v>0</v>
          </cell>
          <cell r="AG16">
            <v>15631</v>
          </cell>
          <cell r="AH16">
            <v>0</v>
          </cell>
          <cell r="AI16">
            <v>0</v>
          </cell>
          <cell r="AJ16">
            <v>0</v>
          </cell>
          <cell r="AK16">
            <v>156139.21670699999</v>
          </cell>
          <cell r="AL16">
            <v>0</v>
          </cell>
          <cell r="AM16">
            <v>0</v>
          </cell>
          <cell r="AN16">
            <v>0</v>
          </cell>
          <cell r="AO16">
            <v>0</v>
          </cell>
          <cell r="AP16">
            <v>289.08</v>
          </cell>
          <cell r="AQ16">
            <v>1337.6352000000002</v>
          </cell>
          <cell r="AR16">
            <v>0</v>
          </cell>
          <cell r="AS16">
            <v>0</v>
          </cell>
          <cell r="AT16">
            <v>0</v>
          </cell>
          <cell r="AU16">
            <v>0</v>
          </cell>
          <cell r="AV16">
            <v>250816.5387378333</v>
          </cell>
        </row>
        <row r="17">
          <cell r="A17" t="str">
            <v>01211</v>
          </cell>
          <cell r="B17" t="str">
            <v>Bukittinggi</v>
          </cell>
          <cell r="C17">
            <v>29841.981</v>
          </cell>
          <cell r="D17">
            <v>0</v>
          </cell>
          <cell r="E17">
            <v>0</v>
          </cell>
          <cell r="F17">
            <v>502.90909625000006</v>
          </cell>
          <cell r="G17">
            <v>0</v>
          </cell>
          <cell r="H17">
            <v>0</v>
          </cell>
          <cell r="I17">
            <v>0</v>
          </cell>
          <cell r="J17">
            <v>0</v>
          </cell>
          <cell r="K17">
            <v>0</v>
          </cell>
          <cell r="L17">
            <v>4237.2162912499998</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810.07500000000005</v>
          </cell>
          <cell r="AB17">
            <v>355</v>
          </cell>
          <cell r="AC17">
            <v>0</v>
          </cell>
          <cell r="AD17">
            <v>0</v>
          </cell>
          <cell r="AE17">
            <v>330</v>
          </cell>
          <cell r="AF17">
            <v>0</v>
          </cell>
          <cell r="AG17">
            <v>0</v>
          </cell>
          <cell r="AH17">
            <v>0</v>
          </cell>
          <cell r="AI17">
            <v>0</v>
          </cell>
          <cell r="AJ17">
            <v>0</v>
          </cell>
          <cell r="AK17">
            <v>73905.856997333336</v>
          </cell>
          <cell r="AL17">
            <v>0</v>
          </cell>
          <cell r="AM17">
            <v>0</v>
          </cell>
          <cell r="AN17">
            <v>0</v>
          </cell>
          <cell r="AO17">
            <v>0</v>
          </cell>
          <cell r="AP17">
            <v>276.875</v>
          </cell>
          <cell r="AQ17">
            <v>100.7424</v>
          </cell>
          <cell r="AR17">
            <v>0</v>
          </cell>
          <cell r="AS17">
            <v>0</v>
          </cell>
          <cell r="AT17">
            <v>0</v>
          </cell>
          <cell r="AU17">
            <v>0</v>
          </cell>
          <cell r="AV17">
            <v>110360.65578483335</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361973.00349999999</v>
          </cell>
          <cell r="D20">
            <v>0</v>
          </cell>
          <cell r="E20">
            <v>0</v>
          </cell>
          <cell r="F20">
            <v>16577.563176250002</v>
          </cell>
          <cell r="G20">
            <v>0</v>
          </cell>
          <cell r="H20">
            <v>286920.58399999997</v>
          </cell>
          <cell r="I20">
            <v>3007.3899999999994</v>
          </cell>
          <cell r="J20">
            <v>2130.0670000000005</v>
          </cell>
          <cell r="K20">
            <v>0</v>
          </cell>
          <cell r="L20">
            <v>12977.63159375</v>
          </cell>
          <cell r="M20">
            <v>2.024</v>
          </cell>
          <cell r="N20">
            <v>0</v>
          </cell>
          <cell r="O20">
            <v>0</v>
          </cell>
          <cell r="P20">
            <v>0</v>
          </cell>
          <cell r="Q20">
            <v>0</v>
          </cell>
          <cell r="R20">
            <v>0</v>
          </cell>
          <cell r="S20">
            <v>0</v>
          </cell>
          <cell r="T20">
            <v>0</v>
          </cell>
          <cell r="U20">
            <v>522071.42160366679</v>
          </cell>
          <cell r="V20">
            <v>99832.6</v>
          </cell>
          <cell r="W20">
            <v>0</v>
          </cell>
          <cell r="X20">
            <v>768642.09</v>
          </cell>
          <cell r="Y20">
            <v>244.125</v>
          </cell>
          <cell r="Z20">
            <v>0</v>
          </cell>
          <cell r="AA20">
            <v>810.07500000000005</v>
          </cell>
          <cell r="AB20">
            <v>62487.925000000003</v>
          </cell>
          <cell r="AC20">
            <v>0</v>
          </cell>
          <cell r="AD20">
            <v>3827.75</v>
          </cell>
          <cell r="AE20">
            <v>3333</v>
          </cell>
          <cell r="AF20">
            <v>0</v>
          </cell>
          <cell r="AG20">
            <v>80467.8</v>
          </cell>
          <cell r="AH20">
            <v>0</v>
          </cell>
          <cell r="AI20">
            <v>0</v>
          </cell>
          <cell r="AJ20">
            <v>0</v>
          </cell>
          <cell r="AK20">
            <v>230045.07370433334</v>
          </cell>
          <cell r="AL20">
            <v>0</v>
          </cell>
          <cell r="AM20">
            <v>0</v>
          </cell>
          <cell r="AN20">
            <v>0</v>
          </cell>
          <cell r="AO20">
            <v>0</v>
          </cell>
          <cell r="AP20">
            <v>5700.835</v>
          </cell>
          <cell r="AQ20">
            <v>11473.44</v>
          </cell>
          <cell r="AR20">
            <v>0</v>
          </cell>
          <cell r="AS20">
            <v>0</v>
          </cell>
          <cell r="AT20">
            <v>0</v>
          </cell>
          <cell r="AU20">
            <v>0</v>
          </cell>
          <cell r="AV20">
            <v>2472524.3985780003</v>
          </cell>
        </row>
        <row r="21">
          <cell r="A21" t="str">
            <v>02100</v>
          </cell>
          <cell r="B21" t="str">
            <v>Jakarta  I</v>
          </cell>
          <cell r="C21">
            <v>5772.3180000000002</v>
          </cell>
          <cell r="D21">
            <v>182.41300000000001</v>
          </cell>
          <cell r="E21">
            <v>0</v>
          </cell>
          <cell r="F21">
            <v>3612.9677162500002</v>
          </cell>
          <cell r="G21">
            <v>0</v>
          </cell>
          <cell r="H21">
            <v>0</v>
          </cell>
          <cell r="I21">
            <v>176.6</v>
          </cell>
          <cell r="J21">
            <v>0</v>
          </cell>
          <cell r="K21">
            <v>0</v>
          </cell>
          <cell r="L21">
            <v>1211.03998</v>
          </cell>
          <cell r="M21">
            <v>0</v>
          </cell>
          <cell r="N21">
            <v>0</v>
          </cell>
          <cell r="O21">
            <v>89.454539999999994</v>
          </cell>
          <cell r="P21">
            <v>0</v>
          </cell>
          <cell r="Q21">
            <v>0</v>
          </cell>
          <cell r="R21">
            <v>0</v>
          </cell>
          <cell r="S21">
            <v>2531.6455899999996</v>
          </cell>
          <cell r="T21">
            <v>598.35449000000006</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164668.16300000003</v>
          </cell>
          <cell r="AJ21">
            <v>0</v>
          </cell>
          <cell r="AK21">
            <v>0</v>
          </cell>
          <cell r="AL21">
            <v>0</v>
          </cell>
          <cell r="AM21">
            <v>21124.542583333365</v>
          </cell>
          <cell r="AN21">
            <v>0</v>
          </cell>
          <cell r="AO21">
            <v>0</v>
          </cell>
          <cell r="AP21">
            <v>2063.2049999999999</v>
          </cell>
          <cell r="AQ21">
            <v>4830.0384000000004</v>
          </cell>
          <cell r="AR21">
            <v>0</v>
          </cell>
          <cell r="AS21">
            <v>29.333333333333336</v>
          </cell>
          <cell r="AT21">
            <v>0</v>
          </cell>
          <cell r="AU21">
            <v>0</v>
          </cell>
          <cell r="AV21">
            <v>206890.07563291671</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row>
        <row r="23">
          <cell r="A23" t="str">
            <v>02110</v>
          </cell>
          <cell r="B23" t="str">
            <v>Karawang</v>
          </cell>
          <cell r="C23">
            <v>20076.823</v>
          </cell>
          <cell r="D23">
            <v>0</v>
          </cell>
          <cell r="E23">
            <v>0</v>
          </cell>
          <cell r="F23">
            <v>754.02726916666666</v>
          </cell>
          <cell r="G23">
            <v>1116.96</v>
          </cell>
          <cell r="H23">
            <v>0</v>
          </cell>
          <cell r="I23">
            <v>0</v>
          </cell>
          <cell r="J23">
            <v>551.1819999999999</v>
          </cell>
          <cell r="K23">
            <v>0</v>
          </cell>
          <cell r="L23">
            <v>1622.1545166666665</v>
          </cell>
          <cell r="M23">
            <v>0</v>
          </cell>
          <cell r="N23">
            <v>0</v>
          </cell>
          <cell r="O23">
            <v>223.63634999999996</v>
          </cell>
          <cell r="P23">
            <v>0</v>
          </cell>
          <cell r="Q23">
            <v>0</v>
          </cell>
          <cell r="R23">
            <v>0</v>
          </cell>
          <cell r="S23">
            <v>0</v>
          </cell>
          <cell r="T23">
            <v>0</v>
          </cell>
          <cell r="U23">
            <v>0</v>
          </cell>
          <cell r="V23">
            <v>0</v>
          </cell>
          <cell r="W23">
            <v>0</v>
          </cell>
          <cell r="X23">
            <v>0</v>
          </cell>
          <cell r="Y23">
            <v>630</v>
          </cell>
          <cell r="Z23">
            <v>834.75</v>
          </cell>
          <cell r="AA23">
            <v>0</v>
          </cell>
          <cell r="AB23">
            <v>0</v>
          </cell>
          <cell r="AC23">
            <v>0</v>
          </cell>
          <cell r="AD23">
            <v>0</v>
          </cell>
          <cell r="AE23">
            <v>0</v>
          </cell>
          <cell r="AF23">
            <v>83.7</v>
          </cell>
          <cell r="AG23">
            <v>0</v>
          </cell>
          <cell r="AH23">
            <v>0</v>
          </cell>
          <cell r="AI23">
            <v>46981.426639999983</v>
          </cell>
          <cell r="AJ23">
            <v>0</v>
          </cell>
          <cell r="AK23">
            <v>0</v>
          </cell>
          <cell r="AL23">
            <v>0</v>
          </cell>
          <cell r="AM23">
            <v>0</v>
          </cell>
          <cell r="AN23">
            <v>0</v>
          </cell>
          <cell r="AO23">
            <v>0</v>
          </cell>
          <cell r="AP23">
            <v>2160.297</v>
          </cell>
          <cell r="AQ23">
            <v>0</v>
          </cell>
          <cell r="AR23">
            <v>0</v>
          </cell>
          <cell r="AS23">
            <v>0</v>
          </cell>
          <cell r="AT23">
            <v>0</v>
          </cell>
          <cell r="AU23">
            <v>0</v>
          </cell>
          <cell r="AV23">
            <v>75034.956775833314</v>
          </cell>
        </row>
        <row r="24">
          <cell r="A24" t="str">
            <v>02120</v>
          </cell>
          <cell r="B24" t="str">
            <v>Pontianak</v>
          </cell>
          <cell r="C24">
            <v>15241.819</v>
          </cell>
          <cell r="D24">
            <v>0</v>
          </cell>
          <cell r="E24">
            <v>0</v>
          </cell>
          <cell r="F24">
            <v>296.29090749999995</v>
          </cell>
          <cell r="G24">
            <v>0</v>
          </cell>
          <cell r="H24">
            <v>296038.17200000002</v>
          </cell>
          <cell r="I24">
            <v>525.72500000000002</v>
          </cell>
          <cell r="J24">
            <v>0</v>
          </cell>
          <cell r="K24">
            <v>0</v>
          </cell>
          <cell r="L24">
            <v>0</v>
          </cell>
          <cell r="M24">
            <v>0</v>
          </cell>
          <cell r="N24">
            <v>16139.11336333333</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1810.05</v>
          </cell>
          <cell r="AF24">
            <v>0</v>
          </cell>
          <cell r="AG24">
            <v>0</v>
          </cell>
          <cell r="AH24">
            <v>0</v>
          </cell>
          <cell r="AI24">
            <v>0</v>
          </cell>
          <cell r="AJ24">
            <v>0</v>
          </cell>
          <cell r="AK24">
            <v>0</v>
          </cell>
          <cell r="AL24">
            <v>0</v>
          </cell>
          <cell r="AM24">
            <v>0</v>
          </cell>
          <cell r="AN24">
            <v>0</v>
          </cell>
          <cell r="AO24">
            <v>0</v>
          </cell>
          <cell r="AP24">
            <v>0</v>
          </cell>
          <cell r="AQ24">
            <v>1684.6368000000002</v>
          </cell>
          <cell r="AR24">
            <v>0</v>
          </cell>
          <cell r="AS24">
            <v>0</v>
          </cell>
          <cell r="AT24">
            <v>0</v>
          </cell>
          <cell r="AU24">
            <v>0</v>
          </cell>
          <cell r="AV24">
            <v>331735.80707083328</v>
          </cell>
        </row>
        <row r="25">
          <cell r="A25" t="str">
            <v>02130</v>
          </cell>
          <cell r="B25" t="str">
            <v>Susu - Psr Minggu</v>
          </cell>
          <cell r="C25">
            <v>0</v>
          </cell>
          <cell r="D25">
            <v>0</v>
          </cell>
          <cell r="E25">
            <v>0</v>
          </cell>
          <cell r="F25">
            <v>0</v>
          </cell>
          <cell r="G25">
            <v>0</v>
          </cell>
          <cell r="H25">
            <v>605798.87300000002</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605798.87300000002</v>
          </cell>
        </row>
        <row r="26">
          <cell r="A26" t="str">
            <v>02200</v>
          </cell>
          <cell r="B26" t="str">
            <v>Jakarta II</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row>
        <row r="27">
          <cell r="A27" t="str">
            <v>02220</v>
          </cell>
          <cell r="B27" t="str">
            <v>Susu - Cileduk</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row>
        <row r="28">
          <cell r="A28" t="str">
            <v>02300</v>
          </cell>
          <cell r="B28" t="str">
            <v>Bogor</v>
          </cell>
          <cell r="C28">
            <v>0</v>
          </cell>
          <cell r="D28">
            <v>0</v>
          </cell>
          <cell r="E28">
            <v>0</v>
          </cell>
          <cell r="F28">
            <v>0</v>
          </cell>
          <cell r="G28">
            <v>0</v>
          </cell>
          <cell r="H28">
            <v>0</v>
          </cell>
          <cell r="I28">
            <v>0</v>
          </cell>
          <cell r="J28">
            <v>0</v>
          </cell>
          <cell r="K28">
            <v>0</v>
          </cell>
          <cell r="L28">
            <v>0</v>
          </cell>
          <cell r="M28">
            <v>0</v>
          </cell>
          <cell r="N28">
            <v>0</v>
          </cell>
          <cell r="O28">
            <v>473.86360500000001</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473.86360500000001</v>
          </cell>
        </row>
        <row r="29">
          <cell r="A29" t="str">
            <v>02400</v>
          </cell>
          <cell r="B29" t="str">
            <v>Jakarta - HCO</v>
          </cell>
          <cell r="C29">
            <v>1065280.1105</v>
          </cell>
          <cell r="D29">
            <v>1016.301</v>
          </cell>
          <cell r="E29">
            <v>0</v>
          </cell>
          <cell r="F29">
            <v>59965.829422083349</v>
          </cell>
          <cell r="G29">
            <v>9940.9439999999995</v>
          </cell>
          <cell r="H29">
            <v>0</v>
          </cell>
          <cell r="I29">
            <v>1740.7</v>
          </cell>
          <cell r="J29">
            <v>0</v>
          </cell>
          <cell r="K29">
            <v>0</v>
          </cell>
          <cell r="L29">
            <v>422.97817416666669</v>
          </cell>
          <cell r="M29">
            <v>0</v>
          </cell>
          <cell r="N29">
            <v>0</v>
          </cell>
          <cell r="O29">
            <v>1743.999875</v>
          </cell>
          <cell r="P29">
            <v>0</v>
          </cell>
          <cell r="Q29">
            <v>0</v>
          </cell>
          <cell r="R29">
            <v>0</v>
          </cell>
          <cell r="S29">
            <v>46592.958380000011</v>
          </cell>
          <cell r="T29">
            <v>541.80000050000001</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112629.64251999996</v>
          </cell>
          <cell r="AJ29">
            <v>0</v>
          </cell>
          <cell r="AK29">
            <v>0</v>
          </cell>
          <cell r="AL29">
            <v>0</v>
          </cell>
          <cell r="AM29">
            <v>0</v>
          </cell>
          <cell r="AN29">
            <v>0</v>
          </cell>
          <cell r="AO29">
            <v>0</v>
          </cell>
          <cell r="AP29">
            <v>4118.8029999999999</v>
          </cell>
          <cell r="AQ29">
            <v>57.578400000000002</v>
          </cell>
          <cell r="AR29">
            <v>0</v>
          </cell>
          <cell r="AS29">
            <v>0</v>
          </cell>
          <cell r="AT29">
            <v>0</v>
          </cell>
          <cell r="AU29">
            <v>0</v>
          </cell>
          <cell r="AV29">
            <v>1304051.6452717499</v>
          </cell>
        </row>
        <row r="30">
          <cell r="A30" t="str">
            <v>02500</v>
          </cell>
          <cell r="B30" t="str">
            <v>Palembang</v>
          </cell>
          <cell r="C30">
            <v>71803.390499999994</v>
          </cell>
          <cell r="D30">
            <v>578.50980000000004</v>
          </cell>
          <cell r="E30">
            <v>17820.037525</v>
          </cell>
          <cell r="F30">
            <v>12019.508432083334</v>
          </cell>
          <cell r="G30">
            <v>0</v>
          </cell>
          <cell r="H30">
            <v>0</v>
          </cell>
          <cell r="I30">
            <v>1263.75</v>
          </cell>
          <cell r="J30">
            <v>6731.9479999999994</v>
          </cell>
          <cell r="K30">
            <v>0</v>
          </cell>
          <cell r="L30">
            <v>15119.808820833332</v>
          </cell>
          <cell r="M30">
            <v>0</v>
          </cell>
          <cell r="N30">
            <v>0</v>
          </cell>
          <cell r="O30">
            <v>1676.2271674999997</v>
          </cell>
          <cell r="P30">
            <v>0</v>
          </cell>
          <cell r="Q30">
            <v>0</v>
          </cell>
          <cell r="R30">
            <v>0</v>
          </cell>
          <cell r="S30">
            <v>0</v>
          </cell>
          <cell r="T30">
            <v>0</v>
          </cell>
          <cell r="U30">
            <v>0</v>
          </cell>
          <cell r="V30">
            <v>0</v>
          </cell>
          <cell r="W30">
            <v>0</v>
          </cell>
          <cell r="X30">
            <v>0</v>
          </cell>
          <cell r="Y30">
            <v>236.25</v>
          </cell>
          <cell r="Z30">
            <v>4743.7650000000003</v>
          </cell>
          <cell r="AA30">
            <v>51.55</v>
          </cell>
          <cell r="AB30">
            <v>26246.5</v>
          </cell>
          <cell r="AC30">
            <v>0</v>
          </cell>
          <cell r="AD30">
            <v>503.25</v>
          </cell>
          <cell r="AE30">
            <v>1633.5</v>
          </cell>
          <cell r="AF30">
            <v>0</v>
          </cell>
          <cell r="AG30">
            <v>2255.5</v>
          </cell>
          <cell r="AH30">
            <v>0</v>
          </cell>
          <cell r="AI30">
            <v>0</v>
          </cell>
          <cell r="AJ30">
            <v>0</v>
          </cell>
          <cell r="AK30">
            <v>118552.76924183333</v>
          </cell>
          <cell r="AL30">
            <v>0</v>
          </cell>
          <cell r="AM30">
            <v>0</v>
          </cell>
          <cell r="AN30">
            <v>0</v>
          </cell>
          <cell r="AO30">
            <v>252.72727272727272</v>
          </cell>
          <cell r="AP30">
            <v>2326.5565999999999</v>
          </cell>
          <cell r="AQ30">
            <v>1963.6848000000002</v>
          </cell>
          <cell r="AR30">
            <v>0</v>
          </cell>
          <cell r="AS30">
            <v>0</v>
          </cell>
          <cell r="AT30">
            <v>0</v>
          </cell>
          <cell r="AU30">
            <v>0</v>
          </cell>
          <cell r="AV30">
            <v>285779.2331599773</v>
          </cell>
        </row>
        <row r="31">
          <cell r="A31" t="str">
            <v>02501</v>
          </cell>
          <cell r="B31" t="str">
            <v>Pangkal Pinang</v>
          </cell>
          <cell r="C31">
            <v>43568.147000000004</v>
          </cell>
          <cell r="D31">
            <v>0</v>
          </cell>
          <cell r="E31">
            <v>0</v>
          </cell>
          <cell r="F31">
            <v>2405.5999870833334</v>
          </cell>
          <cell r="G31">
            <v>0</v>
          </cell>
          <cell r="H31">
            <v>0</v>
          </cell>
          <cell r="I31">
            <v>1066.8999999999999</v>
          </cell>
          <cell r="J31">
            <v>1194.5989999999999</v>
          </cell>
          <cell r="K31">
            <v>0</v>
          </cell>
          <cell r="L31">
            <v>6293.5007970833331</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42.75</v>
          </cell>
          <cell r="AB31">
            <v>0</v>
          </cell>
          <cell r="AC31">
            <v>0</v>
          </cell>
          <cell r="AD31">
            <v>2013</v>
          </cell>
          <cell r="AE31">
            <v>33</v>
          </cell>
          <cell r="AF31">
            <v>0</v>
          </cell>
          <cell r="AG31">
            <v>0</v>
          </cell>
          <cell r="AH31">
            <v>0</v>
          </cell>
          <cell r="AI31">
            <v>0</v>
          </cell>
          <cell r="AJ31">
            <v>0</v>
          </cell>
          <cell r="AK31">
            <v>70395.28349999999</v>
          </cell>
          <cell r="AL31">
            <v>0</v>
          </cell>
          <cell r="AM31">
            <v>0</v>
          </cell>
          <cell r="AN31">
            <v>0</v>
          </cell>
          <cell r="AO31">
            <v>0</v>
          </cell>
          <cell r="AP31">
            <v>413.05200000000002</v>
          </cell>
          <cell r="AQ31">
            <v>626.84160000000008</v>
          </cell>
          <cell r="AR31">
            <v>0</v>
          </cell>
          <cell r="AS31">
            <v>0</v>
          </cell>
          <cell r="AT31">
            <v>0</v>
          </cell>
          <cell r="AU31">
            <v>0</v>
          </cell>
          <cell r="AV31">
            <v>128052.67388416665</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30033.318999999996</v>
          </cell>
          <cell r="D34">
            <v>0</v>
          </cell>
          <cell r="E34">
            <v>0</v>
          </cell>
          <cell r="F34">
            <v>1338.1135249999998</v>
          </cell>
          <cell r="G34">
            <v>0</v>
          </cell>
          <cell r="H34">
            <v>0</v>
          </cell>
          <cell r="I34">
            <v>472.44499999999999</v>
          </cell>
          <cell r="J34">
            <v>0</v>
          </cell>
          <cell r="K34">
            <v>0</v>
          </cell>
          <cell r="L34">
            <v>3278.3972150000004</v>
          </cell>
          <cell r="M34">
            <v>0</v>
          </cell>
          <cell r="N34">
            <v>0</v>
          </cell>
          <cell r="O34">
            <v>0</v>
          </cell>
          <cell r="P34">
            <v>0</v>
          </cell>
          <cell r="Q34">
            <v>0</v>
          </cell>
          <cell r="R34">
            <v>0</v>
          </cell>
          <cell r="S34">
            <v>0</v>
          </cell>
          <cell r="T34">
            <v>0</v>
          </cell>
          <cell r="U34">
            <v>447548.33453456691</v>
          </cell>
          <cell r="V34">
            <v>0</v>
          </cell>
          <cell r="W34">
            <v>0</v>
          </cell>
          <cell r="X34">
            <v>0</v>
          </cell>
          <cell r="Y34">
            <v>0</v>
          </cell>
          <cell r="Z34">
            <v>0</v>
          </cell>
          <cell r="AA34">
            <v>0</v>
          </cell>
          <cell r="AB34">
            <v>4684</v>
          </cell>
          <cell r="AC34">
            <v>0</v>
          </cell>
          <cell r="AD34">
            <v>1540.25</v>
          </cell>
          <cell r="AE34">
            <v>82.5</v>
          </cell>
          <cell r="AF34">
            <v>0</v>
          </cell>
          <cell r="AG34">
            <v>152.75</v>
          </cell>
          <cell r="AH34">
            <v>0</v>
          </cell>
          <cell r="AI34">
            <v>0</v>
          </cell>
          <cell r="AJ34">
            <v>0</v>
          </cell>
          <cell r="AK34">
            <v>0</v>
          </cell>
          <cell r="AL34">
            <v>0</v>
          </cell>
          <cell r="AM34">
            <v>0</v>
          </cell>
          <cell r="AN34">
            <v>0</v>
          </cell>
          <cell r="AO34">
            <v>0</v>
          </cell>
          <cell r="AP34">
            <v>997.24800000000005</v>
          </cell>
          <cell r="AQ34">
            <v>190.2912</v>
          </cell>
          <cell r="AR34">
            <v>0</v>
          </cell>
          <cell r="AS34">
            <v>0</v>
          </cell>
          <cell r="AT34">
            <v>0</v>
          </cell>
          <cell r="AU34">
            <v>0</v>
          </cell>
          <cell r="AV34">
            <v>490317.64847456687</v>
          </cell>
        </row>
        <row r="35">
          <cell r="A35" t="str">
            <v>02511</v>
          </cell>
          <cell r="B35" t="str">
            <v>Muara Bungo</v>
          </cell>
          <cell r="C35">
            <v>0</v>
          </cell>
          <cell r="D35">
            <v>0</v>
          </cell>
          <cell r="E35">
            <v>0</v>
          </cell>
          <cell r="F35">
            <v>0</v>
          </cell>
          <cell r="G35">
            <v>0</v>
          </cell>
          <cell r="H35">
            <v>0</v>
          </cell>
          <cell r="I35">
            <v>1546.35</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7566.8736000000008</v>
          </cell>
          <cell r="AR35">
            <v>0</v>
          </cell>
          <cell r="AS35">
            <v>0</v>
          </cell>
          <cell r="AT35">
            <v>0</v>
          </cell>
          <cell r="AU35">
            <v>0</v>
          </cell>
          <cell r="AV35">
            <v>9113.2236000000012</v>
          </cell>
        </row>
        <row r="36">
          <cell r="A36" t="str">
            <v>02520</v>
          </cell>
          <cell r="B36" t="str">
            <v>Bengkulu</v>
          </cell>
          <cell r="C36">
            <v>22931.323</v>
          </cell>
          <cell r="D36">
            <v>0</v>
          </cell>
          <cell r="E36">
            <v>0</v>
          </cell>
          <cell r="F36">
            <v>1791.3154824999999</v>
          </cell>
          <cell r="G36">
            <v>0</v>
          </cell>
          <cell r="H36">
            <v>0</v>
          </cell>
          <cell r="I36">
            <v>1217.4549999999999</v>
          </cell>
          <cell r="J36">
            <v>2261.6969999999997</v>
          </cell>
          <cell r="K36">
            <v>0</v>
          </cell>
          <cell r="L36">
            <v>4258.8081049999992</v>
          </cell>
          <cell r="M36">
            <v>0</v>
          </cell>
          <cell r="N36">
            <v>0</v>
          </cell>
          <cell r="O36">
            <v>0</v>
          </cell>
          <cell r="P36">
            <v>0</v>
          </cell>
          <cell r="Q36">
            <v>0</v>
          </cell>
          <cell r="R36">
            <v>0</v>
          </cell>
          <cell r="S36">
            <v>0</v>
          </cell>
          <cell r="T36">
            <v>0</v>
          </cell>
          <cell r="U36">
            <v>389383.82778586651</v>
          </cell>
          <cell r="V36">
            <v>291518.80099999998</v>
          </cell>
          <cell r="W36">
            <v>0</v>
          </cell>
          <cell r="X36">
            <v>0</v>
          </cell>
          <cell r="Y36">
            <v>0</v>
          </cell>
          <cell r="Z36">
            <v>0</v>
          </cell>
          <cell r="AA36">
            <v>0</v>
          </cell>
          <cell r="AB36">
            <v>2963.875</v>
          </cell>
          <cell r="AC36">
            <v>0</v>
          </cell>
          <cell r="AD36">
            <v>152.5</v>
          </cell>
          <cell r="AE36">
            <v>0</v>
          </cell>
          <cell r="AF36">
            <v>0</v>
          </cell>
          <cell r="AG36">
            <v>0</v>
          </cell>
          <cell r="AH36">
            <v>0</v>
          </cell>
          <cell r="AI36">
            <v>0</v>
          </cell>
          <cell r="AJ36">
            <v>0</v>
          </cell>
          <cell r="AK36">
            <v>0</v>
          </cell>
          <cell r="AL36">
            <v>0</v>
          </cell>
          <cell r="AM36">
            <v>0</v>
          </cell>
          <cell r="AN36">
            <v>0</v>
          </cell>
          <cell r="AO36">
            <v>911.18181818181813</v>
          </cell>
          <cell r="AP36">
            <v>869.71</v>
          </cell>
          <cell r="AQ36">
            <v>358.1952</v>
          </cell>
          <cell r="AR36">
            <v>0</v>
          </cell>
          <cell r="AS36">
            <v>0</v>
          </cell>
          <cell r="AT36">
            <v>0</v>
          </cell>
          <cell r="AU36">
            <v>0</v>
          </cell>
          <cell r="AV36">
            <v>718618.68939154816</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72595.557499999995</v>
          </cell>
          <cell r="D38">
            <v>0</v>
          </cell>
          <cell r="E38">
            <v>0</v>
          </cell>
          <cell r="F38">
            <v>16718.053793124996</v>
          </cell>
          <cell r="G38">
            <v>0</v>
          </cell>
          <cell r="H38">
            <v>0</v>
          </cell>
          <cell r="I38">
            <v>3286.8999999999996</v>
          </cell>
          <cell r="J38">
            <v>2121.5189999999998</v>
          </cell>
          <cell r="K38">
            <v>0</v>
          </cell>
          <cell r="L38">
            <v>3602.1953916666666</v>
          </cell>
          <cell r="M38">
            <v>0</v>
          </cell>
          <cell r="N38">
            <v>0</v>
          </cell>
          <cell r="O38">
            <v>182.63635249999999</v>
          </cell>
          <cell r="P38">
            <v>0</v>
          </cell>
          <cell r="Q38">
            <v>0</v>
          </cell>
          <cell r="R38">
            <v>0</v>
          </cell>
          <cell r="S38">
            <v>0</v>
          </cell>
          <cell r="T38">
            <v>0</v>
          </cell>
          <cell r="U38">
            <v>0</v>
          </cell>
          <cell r="V38">
            <v>0</v>
          </cell>
          <cell r="W38">
            <v>0</v>
          </cell>
          <cell r="X38">
            <v>547.17999999999995</v>
          </cell>
          <cell r="Y38">
            <v>0</v>
          </cell>
          <cell r="Z38">
            <v>0</v>
          </cell>
          <cell r="AA38">
            <v>0</v>
          </cell>
          <cell r="AB38">
            <v>66512.975000000006</v>
          </cell>
          <cell r="AC38">
            <v>0</v>
          </cell>
          <cell r="AD38">
            <v>5737.05</v>
          </cell>
          <cell r="AE38">
            <v>379.5</v>
          </cell>
          <cell r="AF38">
            <v>0</v>
          </cell>
          <cell r="AG38">
            <v>0</v>
          </cell>
          <cell r="AH38">
            <v>0</v>
          </cell>
          <cell r="AI38">
            <v>0</v>
          </cell>
          <cell r="AJ38">
            <v>0</v>
          </cell>
          <cell r="AK38">
            <v>21709.855599999999</v>
          </cell>
          <cell r="AL38">
            <v>0</v>
          </cell>
          <cell r="AM38">
            <v>0</v>
          </cell>
          <cell r="AN38">
            <v>0</v>
          </cell>
          <cell r="AO38">
            <v>849.99999999999989</v>
          </cell>
          <cell r="AP38">
            <v>1749.848</v>
          </cell>
          <cell r="AQ38">
            <v>1432.7808000000002</v>
          </cell>
          <cell r="AR38">
            <v>0</v>
          </cell>
          <cell r="AS38">
            <v>0</v>
          </cell>
          <cell r="AT38">
            <v>0</v>
          </cell>
          <cell r="AU38">
            <v>0</v>
          </cell>
          <cell r="AV38">
            <v>197426.05143729167</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1347302.8075000001</v>
          </cell>
          <cell r="D42">
            <v>1777.2238</v>
          </cell>
          <cell r="E42">
            <v>17820.037525</v>
          </cell>
          <cell r="F42">
            <v>98901.70653479168</v>
          </cell>
          <cell r="G42">
            <v>11057.903999999999</v>
          </cell>
          <cell r="H42">
            <v>901837.04500000004</v>
          </cell>
          <cell r="I42">
            <v>11296.824999999999</v>
          </cell>
          <cell r="J42">
            <v>12860.945</v>
          </cell>
          <cell r="K42">
            <v>0</v>
          </cell>
          <cell r="L42">
            <v>35808.883000416667</v>
          </cell>
          <cell r="M42">
            <v>0</v>
          </cell>
          <cell r="N42">
            <v>16139.11336333333</v>
          </cell>
          <cell r="O42">
            <v>4389.8178899999994</v>
          </cell>
          <cell r="P42">
            <v>0</v>
          </cell>
          <cell r="Q42">
            <v>0</v>
          </cell>
          <cell r="R42">
            <v>0</v>
          </cell>
          <cell r="S42">
            <v>49124.603970000011</v>
          </cell>
          <cell r="T42">
            <v>1140.1544905000001</v>
          </cell>
          <cell r="U42">
            <v>836932.16232043342</v>
          </cell>
          <cell r="V42">
            <v>291518.80099999998</v>
          </cell>
          <cell r="W42">
            <v>0</v>
          </cell>
          <cell r="X42">
            <v>547.17999999999995</v>
          </cell>
          <cell r="Y42">
            <v>866.25</v>
          </cell>
          <cell r="Z42">
            <v>5578.5150000000003</v>
          </cell>
          <cell r="AA42">
            <v>94.3</v>
          </cell>
          <cell r="AB42">
            <v>100407.35</v>
          </cell>
          <cell r="AC42">
            <v>0</v>
          </cell>
          <cell r="AD42">
            <v>9946.0499999999993</v>
          </cell>
          <cell r="AE42">
            <v>3938.55</v>
          </cell>
          <cell r="AF42">
            <v>83.7</v>
          </cell>
          <cell r="AG42">
            <v>2408.25</v>
          </cell>
          <cell r="AH42">
            <v>0</v>
          </cell>
          <cell r="AI42">
            <v>324279.23216000001</v>
          </cell>
          <cell r="AJ42">
            <v>0</v>
          </cell>
          <cell r="AK42">
            <v>210657.90834183333</v>
          </cell>
          <cell r="AL42">
            <v>0</v>
          </cell>
          <cell r="AM42">
            <v>21124.542583333365</v>
          </cell>
          <cell r="AN42">
            <v>0</v>
          </cell>
          <cell r="AO42">
            <v>2013.9090909090905</v>
          </cell>
          <cell r="AP42">
            <v>14698.719599999999</v>
          </cell>
          <cell r="AQ42">
            <v>18710.9208</v>
          </cell>
          <cell r="AR42">
            <v>0</v>
          </cell>
          <cell r="AS42">
            <v>29.333333333333336</v>
          </cell>
          <cell r="AT42">
            <v>0</v>
          </cell>
          <cell r="AU42">
            <v>0</v>
          </cell>
          <cell r="AV42">
            <v>4353292.7413038844</v>
          </cell>
        </row>
        <row r="43">
          <cell r="A43" t="str">
            <v>03100</v>
          </cell>
          <cell r="B43" t="str">
            <v>Bandung</v>
          </cell>
          <cell r="C43">
            <v>218258.35700000002</v>
          </cell>
          <cell r="D43">
            <v>156.35400000000001</v>
          </cell>
          <cell r="E43">
            <v>0</v>
          </cell>
          <cell r="F43">
            <v>62231.533106666669</v>
          </cell>
          <cell r="G43">
            <v>1689.402</v>
          </cell>
          <cell r="H43">
            <v>0</v>
          </cell>
          <cell r="I43">
            <v>1598.7449999999999</v>
          </cell>
          <cell r="J43">
            <v>1162.079</v>
          </cell>
          <cell r="K43">
            <v>0</v>
          </cell>
          <cell r="L43">
            <v>0</v>
          </cell>
          <cell r="M43">
            <v>0</v>
          </cell>
          <cell r="N43">
            <v>0</v>
          </cell>
          <cell r="O43">
            <v>728.93177249999997</v>
          </cell>
          <cell r="P43">
            <v>0</v>
          </cell>
          <cell r="Q43">
            <v>0</v>
          </cell>
          <cell r="R43">
            <v>0</v>
          </cell>
          <cell r="S43">
            <v>0</v>
          </cell>
          <cell r="T43">
            <v>0</v>
          </cell>
          <cell r="U43">
            <v>0</v>
          </cell>
          <cell r="V43">
            <v>0</v>
          </cell>
          <cell r="W43">
            <v>0</v>
          </cell>
          <cell r="X43">
            <v>0</v>
          </cell>
          <cell r="Y43">
            <v>0</v>
          </cell>
          <cell r="Z43">
            <v>1018.395</v>
          </cell>
          <cell r="AA43">
            <v>0</v>
          </cell>
          <cell r="AB43">
            <v>0</v>
          </cell>
          <cell r="AC43">
            <v>0</v>
          </cell>
          <cell r="AD43">
            <v>0</v>
          </cell>
          <cell r="AE43">
            <v>0</v>
          </cell>
          <cell r="AF43">
            <v>40510.800000000003</v>
          </cell>
          <cell r="AG43">
            <v>0</v>
          </cell>
          <cell r="AH43">
            <v>0</v>
          </cell>
          <cell r="AI43">
            <v>37125.792199999996</v>
          </cell>
          <cell r="AJ43">
            <v>0</v>
          </cell>
          <cell r="AK43">
            <v>0</v>
          </cell>
          <cell r="AL43">
            <v>267.41699999999997</v>
          </cell>
          <cell r="AM43">
            <v>0</v>
          </cell>
          <cell r="AN43">
            <v>0</v>
          </cell>
          <cell r="AO43">
            <v>0</v>
          </cell>
          <cell r="AP43">
            <v>1163.73</v>
          </cell>
          <cell r="AQ43">
            <v>615.64800000000002</v>
          </cell>
          <cell r="AR43">
            <v>0</v>
          </cell>
          <cell r="AS43">
            <v>0</v>
          </cell>
          <cell r="AT43">
            <v>0</v>
          </cell>
          <cell r="AU43">
            <v>0</v>
          </cell>
          <cell r="AV43">
            <v>366527.18407916668</v>
          </cell>
        </row>
        <row r="44">
          <cell r="A44" t="str">
            <v>03110</v>
          </cell>
          <cell r="B44" t="str">
            <v>Susu-Bandung</v>
          </cell>
          <cell r="C44">
            <v>0</v>
          </cell>
          <cell r="D44">
            <v>0</v>
          </cell>
          <cell r="E44">
            <v>0</v>
          </cell>
          <cell r="F44">
            <v>0</v>
          </cell>
          <cell r="G44">
            <v>0</v>
          </cell>
          <cell r="H44">
            <v>1309283.024</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1309283.024</v>
          </cell>
        </row>
        <row r="45">
          <cell r="A45" t="str">
            <v>03120</v>
          </cell>
          <cell r="B45" t="str">
            <v>Tasikmalaya</v>
          </cell>
          <cell r="C45">
            <v>4957.661000000001</v>
          </cell>
          <cell r="D45">
            <v>78.177000000000007</v>
          </cell>
          <cell r="E45">
            <v>0</v>
          </cell>
          <cell r="F45">
            <v>338.61818</v>
          </cell>
          <cell r="G45">
            <v>55.847999999999999</v>
          </cell>
          <cell r="H45">
            <v>0</v>
          </cell>
          <cell r="I45">
            <v>13.799999999999999</v>
          </cell>
          <cell r="J45">
            <v>0</v>
          </cell>
          <cell r="K45">
            <v>0</v>
          </cell>
          <cell r="L45">
            <v>0</v>
          </cell>
          <cell r="M45">
            <v>0</v>
          </cell>
          <cell r="N45">
            <v>0</v>
          </cell>
          <cell r="O45">
            <v>89.454539999999994</v>
          </cell>
          <cell r="P45">
            <v>0</v>
          </cell>
          <cell r="Q45">
            <v>0</v>
          </cell>
          <cell r="R45">
            <v>0</v>
          </cell>
          <cell r="S45">
            <v>0</v>
          </cell>
          <cell r="T45">
            <v>0</v>
          </cell>
          <cell r="U45">
            <v>0</v>
          </cell>
          <cell r="V45">
            <v>0</v>
          </cell>
          <cell r="W45">
            <v>0</v>
          </cell>
          <cell r="X45">
            <v>0</v>
          </cell>
          <cell r="Y45">
            <v>315</v>
          </cell>
          <cell r="Z45">
            <v>9277.65</v>
          </cell>
          <cell r="AA45">
            <v>0</v>
          </cell>
          <cell r="AB45">
            <v>0</v>
          </cell>
          <cell r="AC45">
            <v>0</v>
          </cell>
          <cell r="AD45">
            <v>0</v>
          </cell>
          <cell r="AE45">
            <v>0</v>
          </cell>
          <cell r="AF45">
            <v>4017.6</v>
          </cell>
          <cell r="AG45">
            <v>0</v>
          </cell>
          <cell r="AH45">
            <v>0</v>
          </cell>
          <cell r="AI45">
            <v>30780.911320000003</v>
          </cell>
          <cell r="AJ45">
            <v>0</v>
          </cell>
          <cell r="AK45">
            <v>0</v>
          </cell>
          <cell r="AL45">
            <v>2208.8700000000003</v>
          </cell>
          <cell r="AM45">
            <v>0</v>
          </cell>
          <cell r="AN45">
            <v>0</v>
          </cell>
          <cell r="AO45">
            <v>0</v>
          </cell>
          <cell r="AP45">
            <v>56.637</v>
          </cell>
          <cell r="AQ45">
            <v>0</v>
          </cell>
          <cell r="AR45">
            <v>24047.873274166661</v>
          </cell>
          <cell r="AS45">
            <v>0</v>
          </cell>
          <cell r="AT45">
            <v>0</v>
          </cell>
          <cell r="AU45">
            <v>0</v>
          </cell>
          <cell r="AV45">
            <v>76238.100314166659</v>
          </cell>
        </row>
        <row r="46">
          <cell r="A46" t="str">
            <v>03130</v>
          </cell>
          <cell r="B46" t="str">
            <v>Sukabumi</v>
          </cell>
          <cell r="C46">
            <v>13106.307000000001</v>
          </cell>
          <cell r="D46">
            <v>0</v>
          </cell>
          <cell r="E46">
            <v>0</v>
          </cell>
          <cell r="F46">
            <v>0</v>
          </cell>
          <cell r="G46">
            <v>55.847999999999999</v>
          </cell>
          <cell r="H46">
            <v>0</v>
          </cell>
          <cell r="I46">
            <v>748.05</v>
          </cell>
          <cell r="J46">
            <v>422.09999999999997</v>
          </cell>
          <cell r="K46">
            <v>0</v>
          </cell>
          <cell r="L46">
            <v>0</v>
          </cell>
          <cell r="M46">
            <v>0</v>
          </cell>
          <cell r="N46">
            <v>0</v>
          </cell>
          <cell r="O46">
            <v>134.18180999999998</v>
          </cell>
          <cell r="P46">
            <v>0</v>
          </cell>
          <cell r="Q46">
            <v>0</v>
          </cell>
          <cell r="R46">
            <v>0</v>
          </cell>
          <cell r="S46">
            <v>0</v>
          </cell>
          <cell r="T46">
            <v>0</v>
          </cell>
          <cell r="U46">
            <v>0</v>
          </cell>
          <cell r="V46">
            <v>0</v>
          </cell>
          <cell r="W46">
            <v>0</v>
          </cell>
          <cell r="X46">
            <v>0</v>
          </cell>
          <cell r="Y46">
            <v>0</v>
          </cell>
          <cell r="Z46">
            <v>7932.51</v>
          </cell>
          <cell r="AA46">
            <v>0</v>
          </cell>
          <cell r="AB46">
            <v>0</v>
          </cell>
          <cell r="AC46">
            <v>0</v>
          </cell>
          <cell r="AD46">
            <v>0</v>
          </cell>
          <cell r="AE46">
            <v>1089</v>
          </cell>
          <cell r="AF46">
            <v>75175.991999999998</v>
          </cell>
          <cell r="AG46">
            <v>0</v>
          </cell>
          <cell r="AH46">
            <v>0</v>
          </cell>
          <cell r="AI46">
            <v>0</v>
          </cell>
          <cell r="AJ46">
            <v>0</v>
          </cell>
          <cell r="AK46">
            <v>0</v>
          </cell>
          <cell r="AL46">
            <v>0</v>
          </cell>
          <cell r="AM46">
            <v>1649.4600000000025</v>
          </cell>
          <cell r="AN46">
            <v>0</v>
          </cell>
          <cell r="AO46">
            <v>0</v>
          </cell>
          <cell r="AP46">
            <v>1141.5160000000001</v>
          </cell>
          <cell r="AQ46">
            <v>509.30880000000002</v>
          </cell>
          <cell r="AR46">
            <v>0</v>
          </cell>
          <cell r="AS46">
            <v>0</v>
          </cell>
          <cell r="AT46">
            <v>0</v>
          </cell>
          <cell r="AU46">
            <v>0</v>
          </cell>
          <cell r="AV46">
            <v>101964.27361</v>
          </cell>
        </row>
        <row r="47">
          <cell r="A47" t="str">
            <v>03200</v>
          </cell>
          <cell r="B47" t="str">
            <v>Cirebon</v>
          </cell>
          <cell r="C47">
            <v>35766.538999999997</v>
          </cell>
          <cell r="D47">
            <v>7.8177000000000003</v>
          </cell>
          <cell r="E47">
            <v>0</v>
          </cell>
          <cell r="F47">
            <v>785.02458041666671</v>
          </cell>
          <cell r="G47">
            <v>363.012</v>
          </cell>
          <cell r="H47">
            <v>0</v>
          </cell>
          <cell r="I47">
            <v>102.08999999999999</v>
          </cell>
          <cell r="J47">
            <v>19.743000000000002</v>
          </cell>
          <cell r="K47">
            <v>0</v>
          </cell>
          <cell r="L47">
            <v>0</v>
          </cell>
          <cell r="M47">
            <v>0</v>
          </cell>
          <cell r="N47">
            <v>0</v>
          </cell>
          <cell r="O47">
            <v>763.31813499999998</v>
          </cell>
          <cell r="P47">
            <v>0</v>
          </cell>
          <cell r="Q47">
            <v>0</v>
          </cell>
          <cell r="R47">
            <v>0</v>
          </cell>
          <cell r="S47">
            <v>0</v>
          </cell>
          <cell r="T47">
            <v>0</v>
          </cell>
          <cell r="U47">
            <v>0</v>
          </cell>
          <cell r="V47">
            <v>0</v>
          </cell>
          <cell r="W47">
            <v>0</v>
          </cell>
          <cell r="X47">
            <v>0</v>
          </cell>
          <cell r="Y47">
            <v>0</v>
          </cell>
          <cell r="Z47">
            <v>16003.35</v>
          </cell>
          <cell r="AA47">
            <v>0</v>
          </cell>
          <cell r="AB47">
            <v>0</v>
          </cell>
          <cell r="AC47">
            <v>0</v>
          </cell>
          <cell r="AD47">
            <v>0</v>
          </cell>
          <cell r="AE47">
            <v>445.5</v>
          </cell>
          <cell r="AF47">
            <v>1044257.94</v>
          </cell>
          <cell r="AG47">
            <v>0</v>
          </cell>
          <cell r="AH47">
            <v>0</v>
          </cell>
          <cell r="AI47">
            <v>0</v>
          </cell>
          <cell r="AJ47">
            <v>0</v>
          </cell>
          <cell r="AK47">
            <v>0</v>
          </cell>
          <cell r="AL47">
            <v>0</v>
          </cell>
          <cell r="AM47">
            <v>0</v>
          </cell>
          <cell r="AN47">
            <v>0</v>
          </cell>
          <cell r="AO47">
            <v>0</v>
          </cell>
          <cell r="AP47">
            <v>737.78399999999999</v>
          </cell>
          <cell r="AQ47">
            <v>145.51680000000002</v>
          </cell>
          <cell r="AR47">
            <v>11541.190159166666</v>
          </cell>
          <cell r="AS47">
            <v>0</v>
          </cell>
          <cell r="AT47">
            <v>0</v>
          </cell>
          <cell r="AU47">
            <v>0</v>
          </cell>
          <cell r="AV47">
            <v>1110938.8253745835</v>
          </cell>
        </row>
        <row r="48">
          <cell r="A48" t="str">
            <v>03210</v>
          </cell>
          <cell r="B48" t="str">
            <v>Tegal</v>
          </cell>
          <cell r="C48">
            <v>34728.582249999999</v>
          </cell>
          <cell r="D48">
            <v>0</v>
          </cell>
          <cell r="E48">
            <v>0</v>
          </cell>
          <cell r="F48">
            <v>0</v>
          </cell>
          <cell r="G48">
            <v>279.24</v>
          </cell>
          <cell r="H48">
            <v>0</v>
          </cell>
          <cell r="I48">
            <v>439.79999999999995</v>
          </cell>
          <cell r="J48">
            <v>513.45900000000006</v>
          </cell>
          <cell r="K48">
            <v>0</v>
          </cell>
          <cell r="L48">
            <v>0</v>
          </cell>
          <cell r="M48">
            <v>0</v>
          </cell>
          <cell r="N48">
            <v>0</v>
          </cell>
          <cell r="O48">
            <v>178.90907999999999</v>
          </cell>
          <cell r="P48">
            <v>0</v>
          </cell>
          <cell r="Q48">
            <v>0</v>
          </cell>
          <cell r="R48">
            <v>0</v>
          </cell>
          <cell r="S48">
            <v>0</v>
          </cell>
          <cell r="T48">
            <v>0</v>
          </cell>
          <cell r="U48">
            <v>0</v>
          </cell>
          <cell r="V48">
            <v>0</v>
          </cell>
          <cell r="W48">
            <v>0</v>
          </cell>
          <cell r="X48">
            <v>0</v>
          </cell>
          <cell r="Y48">
            <v>0</v>
          </cell>
          <cell r="Z48">
            <v>42691.5</v>
          </cell>
          <cell r="AA48">
            <v>0</v>
          </cell>
          <cell r="AB48">
            <v>0</v>
          </cell>
          <cell r="AC48">
            <v>0</v>
          </cell>
          <cell r="AD48">
            <v>320.25</v>
          </cell>
          <cell r="AE48">
            <v>676.5</v>
          </cell>
          <cell r="AF48">
            <v>17828.099999999999</v>
          </cell>
          <cell r="AG48">
            <v>0</v>
          </cell>
          <cell r="AH48">
            <v>0</v>
          </cell>
          <cell r="AI48">
            <v>0</v>
          </cell>
          <cell r="AJ48">
            <v>0</v>
          </cell>
          <cell r="AK48">
            <v>0</v>
          </cell>
          <cell r="AL48">
            <v>0</v>
          </cell>
          <cell r="AM48">
            <v>0</v>
          </cell>
          <cell r="AN48">
            <v>0</v>
          </cell>
          <cell r="AO48">
            <v>0</v>
          </cell>
          <cell r="AP48">
            <v>0</v>
          </cell>
          <cell r="AQ48">
            <v>251.85600000000005</v>
          </cell>
          <cell r="AR48">
            <v>0</v>
          </cell>
          <cell r="AS48">
            <v>0</v>
          </cell>
          <cell r="AT48">
            <v>0</v>
          </cell>
          <cell r="AU48">
            <v>0</v>
          </cell>
          <cell r="AV48">
            <v>97908.196330000006</v>
          </cell>
        </row>
        <row r="49">
          <cell r="A49" t="str">
            <v>03300</v>
          </cell>
          <cell r="B49" t="str">
            <v>Semarang</v>
          </cell>
          <cell r="C49">
            <v>100964.6165</v>
          </cell>
          <cell r="D49">
            <v>0</v>
          </cell>
          <cell r="E49">
            <v>0</v>
          </cell>
          <cell r="F49">
            <v>6562.2152558333346</v>
          </cell>
          <cell r="G49">
            <v>167.54400000000001</v>
          </cell>
          <cell r="H49">
            <v>0</v>
          </cell>
          <cell r="I49">
            <v>1558.3149999999998</v>
          </cell>
          <cell r="J49">
            <v>813.20399999999995</v>
          </cell>
          <cell r="K49">
            <v>0</v>
          </cell>
          <cell r="L49">
            <v>0</v>
          </cell>
          <cell r="M49">
            <v>0</v>
          </cell>
          <cell r="N49">
            <v>0</v>
          </cell>
          <cell r="O49">
            <v>78.484843333333316</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213.10599999999999</v>
          </cell>
          <cell r="AQ49">
            <v>2359.0512000000003</v>
          </cell>
          <cell r="AR49">
            <v>0</v>
          </cell>
          <cell r="AS49">
            <v>0</v>
          </cell>
          <cell r="AT49">
            <v>0</v>
          </cell>
          <cell r="AU49">
            <v>0</v>
          </cell>
          <cell r="AV49">
            <v>112716.53679916667</v>
          </cell>
        </row>
        <row r="50">
          <cell r="A50" t="str">
            <v>03400</v>
          </cell>
          <cell r="B50" t="str">
            <v>Yogyakarta</v>
          </cell>
          <cell r="C50">
            <v>69082.965499999991</v>
          </cell>
          <cell r="D50">
            <v>224.10740000000004</v>
          </cell>
          <cell r="E50">
            <v>0</v>
          </cell>
          <cell r="F50">
            <v>6687.9691329166681</v>
          </cell>
          <cell r="G50">
            <v>262.95100000000002</v>
          </cell>
          <cell r="H50">
            <v>0</v>
          </cell>
          <cell r="I50">
            <v>3968.6949999999997</v>
          </cell>
          <cell r="J50">
            <v>1712.6730000000002</v>
          </cell>
          <cell r="K50">
            <v>0</v>
          </cell>
          <cell r="L50">
            <v>0</v>
          </cell>
          <cell r="M50">
            <v>0</v>
          </cell>
          <cell r="N50">
            <v>0</v>
          </cell>
          <cell r="O50">
            <v>253.17801333333333</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327.875</v>
          </cell>
          <cell r="AE50">
            <v>0</v>
          </cell>
          <cell r="AF50">
            <v>0</v>
          </cell>
          <cell r="AG50">
            <v>0</v>
          </cell>
          <cell r="AH50">
            <v>0</v>
          </cell>
          <cell r="AI50">
            <v>0</v>
          </cell>
          <cell r="AJ50">
            <v>0</v>
          </cell>
          <cell r="AK50">
            <v>0</v>
          </cell>
          <cell r="AL50">
            <v>0</v>
          </cell>
          <cell r="AM50">
            <v>0</v>
          </cell>
          <cell r="AN50">
            <v>0</v>
          </cell>
          <cell r="AO50">
            <v>0</v>
          </cell>
          <cell r="AP50">
            <v>0.82279999999999998</v>
          </cell>
          <cell r="AQ50">
            <v>2819.6678400000005</v>
          </cell>
          <cell r="AR50">
            <v>0</v>
          </cell>
          <cell r="AS50">
            <v>0</v>
          </cell>
          <cell r="AT50">
            <v>0</v>
          </cell>
          <cell r="AU50">
            <v>0</v>
          </cell>
          <cell r="AV50">
            <v>85340.904686249982</v>
          </cell>
        </row>
        <row r="51">
          <cell r="A51" t="str">
            <v>03410</v>
          </cell>
          <cell r="B51" t="str">
            <v>Solo</v>
          </cell>
          <cell r="C51">
            <v>89325.436000000016</v>
          </cell>
          <cell r="D51">
            <v>0</v>
          </cell>
          <cell r="E51">
            <v>0</v>
          </cell>
          <cell r="F51">
            <v>856.14545124999995</v>
          </cell>
          <cell r="G51">
            <v>409.55200000000002</v>
          </cell>
          <cell r="H51">
            <v>0</v>
          </cell>
          <cell r="I51">
            <v>1114.05</v>
          </cell>
          <cell r="J51">
            <v>782.81399999999996</v>
          </cell>
          <cell r="K51">
            <v>0</v>
          </cell>
          <cell r="L51">
            <v>0</v>
          </cell>
          <cell r="M51">
            <v>0</v>
          </cell>
          <cell r="N51">
            <v>0</v>
          </cell>
          <cell r="O51">
            <v>302.54543499999994</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514.90560000000005</v>
          </cell>
          <cell r="AR51">
            <v>0</v>
          </cell>
          <cell r="AS51">
            <v>0</v>
          </cell>
          <cell r="AT51">
            <v>0</v>
          </cell>
          <cell r="AU51">
            <v>0</v>
          </cell>
          <cell r="AV51">
            <v>93305.44848625001</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566190.46424999996</v>
          </cell>
          <cell r="D55">
            <v>466.45610000000005</v>
          </cell>
          <cell r="E55">
            <v>0</v>
          </cell>
          <cell r="F55">
            <v>77461.505707083343</v>
          </cell>
          <cell r="G55">
            <v>3283.3970000000004</v>
          </cell>
          <cell r="H55">
            <v>1309283.024</v>
          </cell>
          <cell r="I55">
            <v>9543.5449999999983</v>
          </cell>
          <cell r="J55">
            <v>5426.0720000000001</v>
          </cell>
          <cell r="K55">
            <v>0</v>
          </cell>
          <cell r="L55">
            <v>0</v>
          </cell>
          <cell r="M55">
            <v>0</v>
          </cell>
          <cell r="N55">
            <v>0</v>
          </cell>
          <cell r="O55">
            <v>2529.0036291666665</v>
          </cell>
          <cell r="P55">
            <v>0</v>
          </cell>
          <cell r="Q55">
            <v>0</v>
          </cell>
          <cell r="R55">
            <v>0</v>
          </cell>
          <cell r="S55">
            <v>0</v>
          </cell>
          <cell r="T55">
            <v>0</v>
          </cell>
          <cell r="U55">
            <v>0</v>
          </cell>
          <cell r="V55">
            <v>0</v>
          </cell>
          <cell r="W55">
            <v>0</v>
          </cell>
          <cell r="X55">
            <v>0</v>
          </cell>
          <cell r="Y55">
            <v>315</v>
          </cell>
          <cell r="Z55">
            <v>76923.404999999999</v>
          </cell>
          <cell r="AA55">
            <v>0</v>
          </cell>
          <cell r="AB55">
            <v>0</v>
          </cell>
          <cell r="AC55">
            <v>0</v>
          </cell>
          <cell r="AD55">
            <v>648.125</v>
          </cell>
          <cell r="AE55">
            <v>2211</v>
          </cell>
          <cell r="AF55">
            <v>1181790.432</v>
          </cell>
          <cell r="AG55">
            <v>0</v>
          </cell>
          <cell r="AH55">
            <v>0</v>
          </cell>
          <cell r="AI55">
            <v>67906.703519999995</v>
          </cell>
          <cell r="AJ55">
            <v>0</v>
          </cell>
          <cell r="AK55">
            <v>0</v>
          </cell>
          <cell r="AL55">
            <v>2476.2870000000003</v>
          </cell>
          <cell r="AM55">
            <v>1649.4600000000025</v>
          </cell>
          <cell r="AN55">
            <v>0</v>
          </cell>
          <cell r="AO55">
            <v>0</v>
          </cell>
          <cell r="AP55">
            <v>3313.5958000000001</v>
          </cell>
          <cell r="AQ55">
            <v>7215.9542400000009</v>
          </cell>
          <cell r="AR55">
            <v>35589.063433333329</v>
          </cell>
          <cell r="AS55">
            <v>0</v>
          </cell>
          <cell r="AT55">
            <v>0</v>
          </cell>
          <cell r="AU55">
            <v>0</v>
          </cell>
          <cell r="AV55">
            <v>3354222.4936795835</v>
          </cell>
        </row>
        <row r="56">
          <cell r="A56" t="str">
            <v>04010</v>
          </cell>
          <cell r="B56" t="str">
            <v>Banjarmasin</v>
          </cell>
          <cell r="C56">
            <v>162254.451</v>
          </cell>
          <cell r="D56">
            <v>0</v>
          </cell>
          <cell r="E56">
            <v>0</v>
          </cell>
          <cell r="F56">
            <v>1841.2363537500003</v>
          </cell>
          <cell r="G56">
            <v>0</v>
          </cell>
          <cell r="H56">
            <v>0</v>
          </cell>
          <cell r="I56">
            <v>946.39499999999998</v>
          </cell>
          <cell r="J56">
            <v>0</v>
          </cell>
          <cell r="K56">
            <v>0</v>
          </cell>
          <cell r="L56">
            <v>1242.4390683333331</v>
          </cell>
          <cell r="M56">
            <v>0</v>
          </cell>
          <cell r="N56">
            <v>0</v>
          </cell>
          <cell r="O56">
            <v>0</v>
          </cell>
          <cell r="P56">
            <v>0</v>
          </cell>
          <cell r="Q56">
            <v>0</v>
          </cell>
          <cell r="R56">
            <v>0</v>
          </cell>
          <cell r="S56">
            <v>0</v>
          </cell>
          <cell r="T56">
            <v>0</v>
          </cell>
          <cell r="U56">
            <v>0</v>
          </cell>
          <cell r="V56">
            <v>0</v>
          </cell>
          <cell r="W56">
            <v>0</v>
          </cell>
          <cell r="X56">
            <v>0</v>
          </cell>
          <cell r="Y56">
            <v>63</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1594.772727272727</v>
          </cell>
          <cell r="AP56">
            <v>0</v>
          </cell>
          <cell r="AQ56">
            <v>2288.2992000000004</v>
          </cell>
          <cell r="AR56">
            <v>0</v>
          </cell>
          <cell r="AS56">
            <v>0</v>
          </cell>
          <cell r="AT56">
            <v>0</v>
          </cell>
          <cell r="AU56">
            <v>0</v>
          </cell>
          <cell r="AV56">
            <v>170230.59334935606</v>
          </cell>
        </row>
        <row r="57">
          <cell r="A57" t="str">
            <v>04100</v>
          </cell>
          <cell r="B57" t="str">
            <v>Surabaya</v>
          </cell>
          <cell r="C57">
            <v>468144.01175000001</v>
          </cell>
          <cell r="D57">
            <v>0</v>
          </cell>
          <cell r="E57">
            <v>1017050.7164512499</v>
          </cell>
          <cell r="F57">
            <v>4651.0567691666674</v>
          </cell>
          <cell r="G57">
            <v>558.48</v>
          </cell>
          <cell r="H57">
            <v>0</v>
          </cell>
          <cell r="I57">
            <v>1752.1599999999999</v>
          </cell>
          <cell r="J57">
            <v>227.33399999999997</v>
          </cell>
          <cell r="K57">
            <v>0</v>
          </cell>
          <cell r="L57">
            <v>0</v>
          </cell>
          <cell r="M57">
            <v>255.08</v>
          </cell>
          <cell r="N57">
            <v>0</v>
          </cell>
          <cell r="O57">
            <v>2605.8180124999999</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671.47400000000016</v>
          </cell>
          <cell r="AM57">
            <v>0</v>
          </cell>
          <cell r="AN57">
            <v>0</v>
          </cell>
          <cell r="AO57">
            <v>0</v>
          </cell>
          <cell r="AP57">
            <v>277.697</v>
          </cell>
          <cell r="AQ57">
            <v>2075.8531200000002</v>
          </cell>
          <cell r="AR57">
            <v>0</v>
          </cell>
          <cell r="AS57">
            <v>0</v>
          </cell>
          <cell r="AT57">
            <v>0</v>
          </cell>
          <cell r="AU57">
            <v>0</v>
          </cell>
          <cell r="AV57">
            <v>1498269.6811029164</v>
          </cell>
        </row>
        <row r="58">
          <cell r="A58" t="str">
            <v>04103</v>
          </cell>
          <cell r="B58" t="str">
            <v>Kupang</v>
          </cell>
          <cell r="C58">
            <v>0</v>
          </cell>
          <cell r="D58">
            <v>0</v>
          </cell>
          <cell r="E58">
            <v>0</v>
          </cell>
          <cell r="F58">
            <v>0</v>
          </cell>
          <cell r="G58">
            <v>0</v>
          </cell>
          <cell r="H58">
            <v>158220.82699999999</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158220.82699999999</v>
          </cell>
        </row>
        <row r="59">
          <cell r="A59" t="str">
            <v>04110</v>
          </cell>
          <cell r="B59" t="str">
            <v>Susu - Surabaya</v>
          </cell>
          <cell r="C59">
            <v>0</v>
          </cell>
          <cell r="D59">
            <v>0</v>
          </cell>
          <cell r="E59">
            <v>0</v>
          </cell>
          <cell r="F59">
            <v>0</v>
          </cell>
          <cell r="G59">
            <v>0</v>
          </cell>
          <cell r="H59">
            <v>484347.4</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484347.4</v>
          </cell>
        </row>
        <row r="60">
          <cell r="A60" t="str">
            <v>04120</v>
          </cell>
          <cell r="B60" t="str">
            <v>Pamekasan</v>
          </cell>
          <cell r="C60">
            <v>10031.059000000001</v>
          </cell>
          <cell r="D60">
            <v>0</v>
          </cell>
          <cell r="E60">
            <v>59470.861799583327</v>
          </cell>
          <cell r="F60">
            <v>0</v>
          </cell>
          <cell r="G60">
            <v>167.54400000000001</v>
          </cell>
          <cell r="H60">
            <v>0</v>
          </cell>
          <cell r="I60">
            <v>571.44999999999993</v>
          </cell>
          <cell r="J60">
            <v>0</v>
          </cell>
          <cell r="K60">
            <v>0</v>
          </cell>
          <cell r="L60">
            <v>0</v>
          </cell>
          <cell r="M60">
            <v>0</v>
          </cell>
          <cell r="N60">
            <v>0</v>
          </cell>
          <cell r="O60">
            <v>101.27272000000001</v>
          </cell>
          <cell r="P60">
            <v>18339.944748484846</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88682.132268068162</v>
          </cell>
        </row>
        <row r="61">
          <cell r="A61" t="str">
            <v>04200</v>
          </cell>
          <cell r="B61" t="str">
            <v>Ujung pandang</v>
          </cell>
          <cell r="C61">
            <v>25524.420000000002</v>
          </cell>
          <cell r="D61">
            <v>1021.5128000000001</v>
          </cell>
          <cell r="E61">
            <v>0</v>
          </cell>
          <cell r="F61">
            <v>13563.561366249998</v>
          </cell>
          <cell r="G61">
            <v>0</v>
          </cell>
          <cell r="H61">
            <v>0</v>
          </cell>
          <cell r="I61">
            <v>310.95</v>
          </cell>
          <cell r="J61">
            <v>541.44299999999998</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428.375</v>
          </cell>
          <cell r="AC61">
            <v>0</v>
          </cell>
          <cell r="AD61">
            <v>320.25</v>
          </cell>
          <cell r="AE61">
            <v>346.5</v>
          </cell>
          <cell r="AF61">
            <v>0</v>
          </cell>
          <cell r="AG61">
            <v>4067</v>
          </cell>
          <cell r="AH61">
            <v>0</v>
          </cell>
          <cell r="AI61">
            <v>0</v>
          </cell>
          <cell r="AJ61">
            <v>0</v>
          </cell>
          <cell r="AK61">
            <v>0</v>
          </cell>
          <cell r="AL61">
            <v>79.920000000000016</v>
          </cell>
          <cell r="AM61">
            <v>0</v>
          </cell>
          <cell r="AN61">
            <v>0</v>
          </cell>
          <cell r="AO61">
            <v>3747.409090909091</v>
          </cell>
          <cell r="AP61">
            <v>0</v>
          </cell>
          <cell r="AQ61">
            <v>727.58400000000006</v>
          </cell>
          <cell r="AR61">
            <v>0</v>
          </cell>
          <cell r="AS61">
            <v>0</v>
          </cell>
          <cell r="AT61">
            <v>0</v>
          </cell>
          <cell r="AU61">
            <v>0</v>
          </cell>
          <cell r="AV61">
            <v>50678.925257159084</v>
          </cell>
        </row>
        <row r="62">
          <cell r="A62" t="str">
            <v>04201</v>
          </cell>
          <cell r="B62" t="str">
            <v>Pare-Pare</v>
          </cell>
          <cell r="C62">
            <v>12689.723</v>
          </cell>
          <cell r="D62">
            <v>62.541599999999995</v>
          </cell>
          <cell r="E62">
            <v>0</v>
          </cell>
          <cell r="F62">
            <v>4485.0972949999996</v>
          </cell>
          <cell r="G62">
            <v>0</v>
          </cell>
          <cell r="H62">
            <v>0</v>
          </cell>
          <cell r="I62">
            <v>437.54999999999995</v>
          </cell>
          <cell r="J62">
            <v>1751.4549999999999</v>
          </cell>
          <cell r="K62">
            <v>0</v>
          </cell>
          <cell r="L62">
            <v>0</v>
          </cell>
          <cell r="M62">
            <v>0</v>
          </cell>
          <cell r="N62">
            <v>0</v>
          </cell>
          <cell r="O62">
            <v>0</v>
          </cell>
          <cell r="P62">
            <v>0</v>
          </cell>
          <cell r="Q62">
            <v>0</v>
          </cell>
          <cell r="R62">
            <v>0</v>
          </cell>
          <cell r="S62">
            <v>0</v>
          </cell>
          <cell r="T62">
            <v>0</v>
          </cell>
          <cell r="U62">
            <v>0</v>
          </cell>
          <cell r="V62">
            <v>0</v>
          </cell>
          <cell r="W62">
            <v>0</v>
          </cell>
          <cell r="X62">
            <v>43.47</v>
          </cell>
          <cell r="Y62">
            <v>0</v>
          </cell>
          <cell r="Z62">
            <v>0</v>
          </cell>
          <cell r="AA62">
            <v>306.25</v>
          </cell>
          <cell r="AB62">
            <v>2816.5</v>
          </cell>
          <cell r="AC62">
            <v>0</v>
          </cell>
          <cell r="AD62">
            <v>366</v>
          </cell>
          <cell r="AE62">
            <v>765.6</v>
          </cell>
          <cell r="AF62">
            <v>0</v>
          </cell>
          <cell r="AG62">
            <v>980</v>
          </cell>
          <cell r="AH62">
            <v>0</v>
          </cell>
          <cell r="AI62">
            <v>0</v>
          </cell>
          <cell r="AJ62">
            <v>0</v>
          </cell>
          <cell r="AK62">
            <v>0</v>
          </cell>
          <cell r="AL62">
            <v>645.90300000000002</v>
          </cell>
          <cell r="AM62">
            <v>0</v>
          </cell>
          <cell r="AN62">
            <v>0</v>
          </cell>
          <cell r="AO62">
            <v>2661.272727272727</v>
          </cell>
          <cell r="AP62">
            <v>0</v>
          </cell>
          <cell r="AQ62">
            <v>240.66240000000002</v>
          </cell>
          <cell r="AR62">
            <v>0</v>
          </cell>
          <cell r="AS62">
            <v>0</v>
          </cell>
          <cell r="AT62">
            <v>0</v>
          </cell>
          <cell r="AU62">
            <v>0</v>
          </cell>
          <cell r="AV62">
            <v>28252.025022272726</v>
          </cell>
        </row>
        <row r="63">
          <cell r="A63" t="str">
            <v>04202</v>
          </cell>
          <cell r="B63" t="str">
            <v>Palopo</v>
          </cell>
          <cell r="C63">
            <v>6671.7450000000008</v>
          </cell>
          <cell r="D63">
            <v>312.70800000000003</v>
          </cell>
          <cell r="E63">
            <v>0</v>
          </cell>
          <cell r="F63">
            <v>394.7545437500001</v>
          </cell>
          <cell r="G63">
            <v>0</v>
          </cell>
          <cell r="H63">
            <v>0</v>
          </cell>
          <cell r="I63">
            <v>758.5</v>
          </cell>
          <cell r="J63">
            <v>469.41600000000005</v>
          </cell>
          <cell r="K63">
            <v>0</v>
          </cell>
          <cell r="L63">
            <v>0</v>
          </cell>
          <cell r="M63">
            <v>0</v>
          </cell>
          <cell r="N63">
            <v>0</v>
          </cell>
          <cell r="O63">
            <v>0</v>
          </cell>
          <cell r="P63">
            <v>0</v>
          </cell>
          <cell r="Q63">
            <v>0</v>
          </cell>
          <cell r="R63">
            <v>0</v>
          </cell>
          <cell r="S63">
            <v>0</v>
          </cell>
          <cell r="T63">
            <v>0</v>
          </cell>
          <cell r="U63">
            <v>0</v>
          </cell>
          <cell r="V63">
            <v>0</v>
          </cell>
          <cell r="W63">
            <v>0</v>
          </cell>
          <cell r="X63">
            <v>112.7</v>
          </cell>
          <cell r="Y63">
            <v>0</v>
          </cell>
          <cell r="Z63">
            <v>0</v>
          </cell>
          <cell r="AA63">
            <v>95.5</v>
          </cell>
          <cell r="AB63">
            <v>319.89999999999998</v>
          </cell>
          <cell r="AC63">
            <v>0</v>
          </cell>
          <cell r="AD63">
            <v>0</v>
          </cell>
          <cell r="AE63">
            <v>617.1</v>
          </cell>
          <cell r="AF63">
            <v>0</v>
          </cell>
          <cell r="AG63">
            <v>502.25</v>
          </cell>
          <cell r="AH63">
            <v>0</v>
          </cell>
          <cell r="AI63">
            <v>0</v>
          </cell>
          <cell r="AJ63">
            <v>0</v>
          </cell>
          <cell r="AK63">
            <v>0</v>
          </cell>
          <cell r="AL63">
            <v>57.402000000000001</v>
          </cell>
          <cell r="AM63">
            <v>0</v>
          </cell>
          <cell r="AN63">
            <v>0</v>
          </cell>
          <cell r="AO63">
            <v>4205.1363636363631</v>
          </cell>
          <cell r="AP63">
            <v>0</v>
          </cell>
          <cell r="AQ63">
            <v>536.17344000000003</v>
          </cell>
          <cell r="AR63">
            <v>0</v>
          </cell>
          <cell r="AS63">
            <v>0</v>
          </cell>
          <cell r="AT63">
            <v>0</v>
          </cell>
          <cell r="AU63">
            <v>0</v>
          </cell>
          <cell r="AV63">
            <v>15053.285347386363</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12673.0285</v>
          </cell>
          <cell r="D65">
            <v>0</v>
          </cell>
          <cell r="E65">
            <v>0</v>
          </cell>
          <cell r="F65">
            <v>662.5818154166667</v>
          </cell>
          <cell r="G65">
            <v>0</v>
          </cell>
          <cell r="H65">
            <v>0</v>
          </cell>
          <cell r="I65">
            <v>492.9</v>
          </cell>
          <cell r="J65">
            <v>159.29599999999999</v>
          </cell>
          <cell r="K65">
            <v>0</v>
          </cell>
          <cell r="L65">
            <v>0</v>
          </cell>
          <cell r="M65">
            <v>0</v>
          </cell>
          <cell r="N65">
            <v>0</v>
          </cell>
          <cell r="O65">
            <v>0</v>
          </cell>
          <cell r="P65">
            <v>0</v>
          </cell>
          <cell r="Q65">
            <v>0</v>
          </cell>
          <cell r="R65">
            <v>0</v>
          </cell>
          <cell r="S65">
            <v>0</v>
          </cell>
          <cell r="T65">
            <v>0</v>
          </cell>
          <cell r="U65">
            <v>0</v>
          </cell>
          <cell r="V65">
            <v>0</v>
          </cell>
          <cell r="W65">
            <v>0</v>
          </cell>
          <cell r="X65">
            <v>476.9</v>
          </cell>
          <cell r="Y65">
            <v>0</v>
          </cell>
          <cell r="Z65">
            <v>0</v>
          </cell>
          <cell r="AA65">
            <v>94.5</v>
          </cell>
          <cell r="AB65">
            <v>6515</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167.90400000000002</v>
          </cell>
          <cell r="AR65">
            <v>0</v>
          </cell>
          <cell r="AS65">
            <v>0</v>
          </cell>
          <cell r="AT65">
            <v>0</v>
          </cell>
          <cell r="AU65">
            <v>0</v>
          </cell>
          <cell r="AV65">
            <v>21242.110315416667</v>
          </cell>
        </row>
        <row r="66">
          <cell r="A66" t="str">
            <v>04210</v>
          </cell>
          <cell r="B66" t="str">
            <v>Palu</v>
          </cell>
          <cell r="C66">
            <v>46969.932500000003</v>
          </cell>
          <cell r="D66">
            <v>0</v>
          </cell>
          <cell r="E66">
            <v>0</v>
          </cell>
          <cell r="F66">
            <v>5789.809484583333</v>
          </cell>
          <cell r="G66">
            <v>0</v>
          </cell>
          <cell r="H66">
            <v>0</v>
          </cell>
          <cell r="I66">
            <v>0</v>
          </cell>
          <cell r="J66">
            <v>137.05199999999999</v>
          </cell>
          <cell r="K66">
            <v>0</v>
          </cell>
          <cell r="L66">
            <v>0</v>
          </cell>
          <cell r="M66">
            <v>0</v>
          </cell>
          <cell r="N66">
            <v>0</v>
          </cell>
          <cell r="O66">
            <v>0</v>
          </cell>
          <cell r="P66">
            <v>0</v>
          </cell>
          <cell r="Q66">
            <v>0</v>
          </cell>
          <cell r="R66">
            <v>0</v>
          </cell>
          <cell r="S66">
            <v>0</v>
          </cell>
          <cell r="T66">
            <v>0</v>
          </cell>
          <cell r="U66">
            <v>0</v>
          </cell>
          <cell r="V66">
            <v>0</v>
          </cell>
          <cell r="W66">
            <v>0</v>
          </cell>
          <cell r="X66">
            <v>2060.71</v>
          </cell>
          <cell r="Y66">
            <v>0</v>
          </cell>
          <cell r="Z66">
            <v>0</v>
          </cell>
          <cell r="AA66">
            <v>0</v>
          </cell>
          <cell r="AB66">
            <v>0</v>
          </cell>
          <cell r="AC66">
            <v>0</v>
          </cell>
          <cell r="AD66">
            <v>99.125</v>
          </cell>
          <cell r="AE66">
            <v>4525.95</v>
          </cell>
          <cell r="AF66">
            <v>0</v>
          </cell>
          <cell r="AG66">
            <v>2061.6750000000002</v>
          </cell>
          <cell r="AH66">
            <v>0</v>
          </cell>
          <cell r="AI66">
            <v>0</v>
          </cell>
          <cell r="AJ66">
            <v>0</v>
          </cell>
          <cell r="AK66">
            <v>0</v>
          </cell>
          <cell r="AL66">
            <v>0</v>
          </cell>
          <cell r="AM66">
            <v>0</v>
          </cell>
          <cell r="AN66">
            <v>0</v>
          </cell>
          <cell r="AO66">
            <v>535.36363636363637</v>
          </cell>
          <cell r="AP66">
            <v>0</v>
          </cell>
          <cell r="AQ66">
            <v>0</v>
          </cell>
          <cell r="AR66">
            <v>0</v>
          </cell>
          <cell r="AS66">
            <v>0</v>
          </cell>
          <cell r="AT66">
            <v>0</v>
          </cell>
          <cell r="AU66">
            <v>0</v>
          </cell>
          <cell r="AV66">
            <v>62179.617620946978</v>
          </cell>
        </row>
        <row r="67">
          <cell r="A67" t="str">
            <v>04220</v>
          </cell>
          <cell r="B67" t="str">
            <v>Manado</v>
          </cell>
          <cell r="C67">
            <v>36544.087500000009</v>
          </cell>
          <cell r="D67">
            <v>727.04610000000002</v>
          </cell>
          <cell r="E67">
            <v>0</v>
          </cell>
          <cell r="F67">
            <v>7403.6826733333319</v>
          </cell>
          <cell r="G67">
            <v>0</v>
          </cell>
          <cell r="H67">
            <v>0</v>
          </cell>
          <cell r="I67">
            <v>8.4499999999999993</v>
          </cell>
          <cell r="J67">
            <v>339.47399999999999</v>
          </cell>
          <cell r="K67">
            <v>0</v>
          </cell>
          <cell r="L67">
            <v>0</v>
          </cell>
          <cell r="M67">
            <v>4414.5170520352949</v>
          </cell>
          <cell r="N67">
            <v>0</v>
          </cell>
          <cell r="O67">
            <v>0</v>
          </cell>
          <cell r="P67">
            <v>0</v>
          </cell>
          <cell r="Q67">
            <v>0</v>
          </cell>
          <cell r="R67">
            <v>0</v>
          </cell>
          <cell r="S67">
            <v>0</v>
          </cell>
          <cell r="T67">
            <v>0</v>
          </cell>
          <cell r="U67">
            <v>0</v>
          </cell>
          <cell r="V67">
            <v>342477.71399999998</v>
          </cell>
          <cell r="W67">
            <v>0</v>
          </cell>
          <cell r="X67">
            <v>0</v>
          </cell>
          <cell r="Y67">
            <v>0</v>
          </cell>
          <cell r="Z67">
            <v>0</v>
          </cell>
          <cell r="AA67">
            <v>15.75</v>
          </cell>
          <cell r="AB67">
            <v>1182.75</v>
          </cell>
          <cell r="AC67">
            <v>0</v>
          </cell>
          <cell r="AD67">
            <v>472.75</v>
          </cell>
          <cell r="AE67">
            <v>99</v>
          </cell>
          <cell r="AF67">
            <v>0</v>
          </cell>
          <cell r="AG67">
            <v>0</v>
          </cell>
          <cell r="AH67">
            <v>0</v>
          </cell>
          <cell r="AI67">
            <v>0</v>
          </cell>
          <cell r="AJ67">
            <v>0</v>
          </cell>
          <cell r="AK67">
            <v>0</v>
          </cell>
          <cell r="AL67">
            <v>0</v>
          </cell>
          <cell r="AM67">
            <v>0</v>
          </cell>
          <cell r="AN67">
            <v>0</v>
          </cell>
          <cell r="AO67">
            <v>3798.590909090909</v>
          </cell>
          <cell r="AP67">
            <v>0</v>
          </cell>
          <cell r="AQ67">
            <v>3089.4336000000008</v>
          </cell>
          <cell r="AR67">
            <v>0</v>
          </cell>
          <cell r="AS67">
            <v>0</v>
          </cell>
          <cell r="AT67">
            <v>0</v>
          </cell>
          <cell r="AU67">
            <v>0</v>
          </cell>
          <cell r="AV67">
            <v>400573.24583445949</v>
          </cell>
        </row>
        <row r="68">
          <cell r="A68" t="str">
            <v>04300</v>
          </cell>
          <cell r="B68" t="str">
            <v>Malang</v>
          </cell>
          <cell r="C68">
            <v>33304.662500000006</v>
          </cell>
          <cell r="D68">
            <v>359.61419999999998</v>
          </cell>
          <cell r="E68">
            <v>170772.90979041666</v>
          </cell>
          <cell r="F68">
            <v>2340.3563604166666</v>
          </cell>
          <cell r="G68">
            <v>644.57899999999995</v>
          </cell>
          <cell r="H68">
            <v>0</v>
          </cell>
          <cell r="I68">
            <v>560.3599999999999</v>
          </cell>
          <cell r="J68">
            <v>835.30100000000004</v>
          </cell>
          <cell r="K68">
            <v>0</v>
          </cell>
          <cell r="L68">
            <v>0</v>
          </cell>
          <cell r="M68">
            <v>0</v>
          </cell>
          <cell r="N68">
            <v>0</v>
          </cell>
          <cell r="O68">
            <v>101.27272000000001</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323.64</v>
          </cell>
          <cell r="AQ68">
            <v>50.371200000000009</v>
          </cell>
          <cell r="AR68">
            <v>0</v>
          </cell>
          <cell r="AS68">
            <v>0</v>
          </cell>
          <cell r="AT68">
            <v>0</v>
          </cell>
          <cell r="AU68">
            <v>0</v>
          </cell>
          <cell r="AV68">
            <v>209293.06677083331</v>
          </cell>
        </row>
        <row r="69">
          <cell r="A69" t="str">
            <v>04310</v>
          </cell>
          <cell r="B69" t="str">
            <v>Jember</v>
          </cell>
          <cell r="C69">
            <v>16138.5645</v>
          </cell>
          <cell r="D69">
            <v>0</v>
          </cell>
          <cell r="E69">
            <v>116445.18115958334</v>
          </cell>
          <cell r="F69">
            <v>2271.6363845833334</v>
          </cell>
          <cell r="G69">
            <v>325.77999999999997</v>
          </cell>
          <cell r="H69">
            <v>0</v>
          </cell>
          <cell r="I69">
            <v>471.34999999999997</v>
          </cell>
          <cell r="J69">
            <v>178.29000000000002</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568.72799999999995</v>
          </cell>
          <cell r="AM69">
            <v>0</v>
          </cell>
          <cell r="AN69">
            <v>0</v>
          </cell>
          <cell r="AO69">
            <v>0</v>
          </cell>
          <cell r="AP69">
            <v>0</v>
          </cell>
          <cell r="AQ69">
            <v>167.90400000000002</v>
          </cell>
          <cell r="AR69">
            <v>0</v>
          </cell>
          <cell r="AS69">
            <v>0</v>
          </cell>
          <cell r="AT69">
            <v>0</v>
          </cell>
          <cell r="AU69">
            <v>0</v>
          </cell>
          <cell r="AV69">
            <v>136567.4340441667</v>
          </cell>
        </row>
        <row r="70">
          <cell r="A70" t="str">
            <v>04320</v>
          </cell>
          <cell r="B70" t="str">
            <v>Probolinggo</v>
          </cell>
          <cell r="C70">
            <v>4864.0680000000002</v>
          </cell>
          <cell r="D70">
            <v>0</v>
          </cell>
          <cell r="E70">
            <v>76147.009875416668</v>
          </cell>
          <cell r="F70">
            <v>663.4454566666667</v>
          </cell>
          <cell r="G70">
            <v>242.00800000000001</v>
          </cell>
          <cell r="H70">
            <v>0</v>
          </cell>
          <cell r="I70">
            <v>815.95</v>
          </cell>
          <cell r="J70">
            <v>234.036</v>
          </cell>
          <cell r="K70">
            <v>0</v>
          </cell>
          <cell r="L70">
            <v>0</v>
          </cell>
          <cell r="M70">
            <v>0</v>
          </cell>
          <cell r="N70">
            <v>0</v>
          </cell>
          <cell r="O70">
            <v>326.56058541666664</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11.916</v>
          </cell>
          <cell r="AM70">
            <v>0</v>
          </cell>
          <cell r="AN70">
            <v>0</v>
          </cell>
          <cell r="AO70">
            <v>0</v>
          </cell>
          <cell r="AP70">
            <v>0</v>
          </cell>
          <cell r="AQ70">
            <v>33.580800000000004</v>
          </cell>
          <cell r="AR70">
            <v>0</v>
          </cell>
          <cell r="AS70">
            <v>0</v>
          </cell>
          <cell r="AT70">
            <v>0</v>
          </cell>
          <cell r="AU70">
            <v>0</v>
          </cell>
          <cell r="AV70">
            <v>83338.574717499985</v>
          </cell>
        </row>
        <row r="71">
          <cell r="A71" t="str">
            <v>04330</v>
          </cell>
          <cell r="B71" t="str">
            <v>Denpasar</v>
          </cell>
          <cell r="C71">
            <v>153888.25750000004</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153888.25750000004</v>
          </cell>
        </row>
        <row r="72">
          <cell r="A72" t="str">
            <v>04331</v>
          </cell>
          <cell r="B72" t="str">
            <v>Mataram</v>
          </cell>
          <cell r="C72">
            <v>39794.281749999995</v>
          </cell>
          <cell r="D72">
            <v>0</v>
          </cell>
          <cell r="E72">
            <v>0</v>
          </cell>
          <cell r="F72">
            <v>1746.5494491666668</v>
          </cell>
          <cell r="G72">
            <v>95.406999999999996</v>
          </cell>
          <cell r="H72">
            <v>0</v>
          </cell>
          <cell r="I72">
            <v>115.19999999999999</v>
          </cell>
          <cell r="J72">
            <v>119.173</v>
          </cell>
          <cell r="K72">
            <v>0</v>
          </cell>
          <cell r="L72">
            <v>0</v>
          </cell>
          <cell r="M72">
            <v>0</v>
          </cell>
          <cell r="N72">
            <v>0</v>
          </cell>
          <cell r="O72">
            <v>216.49998624999995</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852.98</v>
          </cell>
          <cell r="AQ72">
            <v>246.25920000000005</v>
          </cell>
          <cell r="AR72">
            <v>0</v>
          </cell>
          <cell r="AS72">
            <v>0</v>
          </cell>
          <cell r="AT72">
            <v>0</v>
          </cell>
          <cell r="AU72">
            <v>0</v>
          </cell>
          <cell r="AV72">
            <v>43186.350385416663</v>
          </cell>
        </row>
        <row r="73">
          <cell r="A73" t="str">
            <v>04400</v>
          </cell>
          <cell r="B73" t="str">
            <v>Jombang/Mojokerto</v>
          </cell>
          <cell r="C73">
            <v>37069.488499999985</v>
          </cell>
          <cell r="D73">
            <v>0</v>
          </cell>
          <cell r="E73">
            <v>250236.67608041671</v>
          </cell>
          <cell r="F73">
            <v>1118.4090925</v>
          </cell>
          <cell r="G73">
            <v>195.46799999999999</v>
          </cell>
          <cell r="H73">
            <v>0</v>
          </cell>
          <cell r="I73">
            <v>224.2</v>
          </cell>
          <cell r="J73">
            <v>986.80499999999995</v>
          </cell>
          <cell r="K73">
            <v>0</v>
          </cell>
          <cell r="L73">
            <v>0</v>
          </cell>
          <cell r="M73">
            <v>37.922530237647059</v>
          </cell>
          <cell r="N73">
            <v>0</v>
          </cell>
          <cell r="O73">
            <v>313.72725249999996</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771.52500000000009</v>
          </cell>
          <cell r="AM73">
            <v>0</v>
          </cell>
          <cell r="AN73">
            <v>0</v>
          </cell>
          <cell r="AO73">
            <v>0</v>
          </cell>
          <cell r="AP73">
            <v>0</v>
          </cell>
          <cell r="AQ73">
            <v>27.984000000000005</v>
          </cell>
          <cell r="AR73">
            <v>0</v>
          </cell>
          <cell r="AS73">
            <v>0</v>
          </cell>
          <cell r="AT73">
            <v>0</v>
          </cell>
          <cell r="AU73">
            <v>0</v>
          </cell>
          <cell r="AV73">
            <v>290982.20545565436</v>
          </cell>
        </row>
        <row r="74">
          <cell r="A74" t="str">
            <v>04410</v>
          </cell>
          <cell r="B74" t="str">
            <v>Madiun</v>
          </cell>
          <cell r="C74">
            <v>10453.006000000001</v>
          </cell>
          <cell r="D74">
            <v>0</v>
          </cell>
          <cell r="E74">
            <v>241805.36026958327</v>
          </cell>
          <cell r="F74">
            <v>634.90908750000006</v>
          </cell>
          <cell r="G74">
            <v>228.04599999999999</v>
          </cell>
          <cell r="H74">
            <v>0</v>
          </cell>
          <cell r="I74">
            <v>1124.6499999999999</v>
          </cell>
          <cell r="J74">
            <v>1803.1859999999999</v>
          </cell>
          <cell r="K74">
            <v>0</v>
          </cell>
          <cell r="L74">
            <v>0</v>
          </cell>
          <cell r="M74">
            <v>0</v>
          </cell>
          <cell r="N74">
            <v>0</v>
          </cell>
          <cell r="O74">
            <v>334.71967541666669</v>
          </cell>
          <cell r="P74">
            <v>0</v>
          </cell>
          <cell r="Q74">
            <v>0</v>
          </cell>
          <cell r="R74">
            <v>0</v>
          </cell>
          <cell r="S74">
            <v>0</v>
          </cell>
          <cell r="T74">
            <v>0</v>
          </cell>
          <cell r="U74">
            <v>265550.65061499987</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829.84500000000003</v>
          </cell>
          <cell r="AM74">
            <v>0</v>
          </cell>
          <cell r="AN74">
            <v>0</v>
          </cell>
          <cell r="AO74">
            <v>0</v>
          </cell>
          <cell r="AP74">
            <v>0</v>
          </cell>
          <cell r="AQ74">
            <v>145.51680000000002</v>
          </cell>
          <cell r="AR74">
            <v>0</v>
          </cell>
          <cell r="AS74">
            <v>0</v>
          </cell>
          <cell r="AT74">
            <v>0</v>
          </cell>
          <cell r="AU74">
            <v>0</v>
          </cell>
          <cell r="AV74">
            <v>522909.88944749977</v>
          </cell>
        </row>
        <row r="75">
          <cell r="A75" t="str">
            <v>04430</v>
          </cell>
          <cell r="B75" t="str">
            <v>Kediri</v>
          </cell>
          <cell r="C75">
            <v>7760.1745000000001</v>
          </cell>
          <cell r="D75">
            <v>0</v>
          </cell>
          <cell r="E75">
            <v>229257.73744875001</v>
          </cell>
          <cell r="F75">
            <v>98.472726666666674</v>
          </cell>
          <cell r="G75">
            <v>200.12200000000001</v>
          </cell>
          <cell r="H75">
            <v>0</v>
          </cell>
          <cell r="I75">
            <v>995.1</v>
          </cell>
          <cell r="J75">
            <v>1471.953</v>
          </cell>
          <cell r="K75">
            <v>0</v>
          </cell>
          <cell r="L75">
            <v>0</v>
          </cell>
          <cell r="M75">
            <v>0</v>
          </cell>
          <cell r="N75">
            <v>0</v>
          </cell>
          <cell r="O75">
            <v>105.068175</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655.37300000000016</v>
          </cell>
          <cell r="AM75">
            <v>0</v>
          </cell>
          <cell r="AN75">
            <v>0</v>
          </cell>
          <cell r="AO75">
            <v>0</v>
          </cell>
          <cell r="AP75">
            <v>0</v>
          </cell>
          <cell r="AQ75">
            <v>27.984000000000005</v>
          </cell>
          <cell r="AR75">
            <v>0</v>
          </cell>
          <cell r="AS75">
            <v>0</v>
          </cell>
          <cell r="AT75">
            <v>0</v>
          </cell>
          <cell r="AU75">
            <v>0</v>
          </cell>
          <cell r="AV75">
            <v>240571.98485041666</v>
          </cell>
        </row>
        <row r="76">
          <cell r="A76" t="str">
            <v>04500</v>
          </cell>
          <cell r="B76" t="str">
            <v>Samarinda</v>
          </cell>
          <cell r="C76">
            <v>305947.21299999999</v>
          </cell>
          <cell r="D76">
            <v>0</v>
          </cell>
          <cell r="E76">
            <v>0</v>
          </cell>
          <cell r="F76">
            <v>18986.758442083337</v>
          </cell>
          <cell r="G76">
            <v>0</v>
          </cell>
          <cell r="H76">
            <v>265336.109</v>
          </cell>
          <cell r="I76">
            <v>0</v>
          </cell>
          <cell r="J76">
            <v>1368.0920000000001</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445.72500000000002</v>
          </cell>
          <cell r="Z76">
            <v>0</v>
          </cell>
          <cell r="AA76">
            <v>227.5</v>
          </cell>
          <cell r="AB76">
            <v>0</v>
          </cell>
          <cell r="AC76">
            <v>0</v>
          </cell>
          <cell r="AD76">
            <v>0</v>
          </cell>
          <cell r="AE76">
            <v>132</v>
          </cell>
          <cell r="AF76">
            <v>0</v>
          </cell>
          <cell r="AG76">
            <v>0</v>
          </cell>
          <cell r="AH76">
            <v>0</v>
          </cell>
          <cell r="AI76">
            <v>0</v>
          </cell>
          <cell r="AJ76">
            <v>0</v>
          </cell>
          <cell r="AK76">
            <v>0</v>
          </cell>
          <cell r="AL76">
            <v>208.44</v>
          </cell>
          <cell r="AM76">
            <v>0</v>
          </cell>
          <cell r="AN76">
            <v>0</v>
          </cell>
          <cell r="AO76">
            <v>1122.7272727272727</v>
          </cell>
          <cell r="AP76">
            <v>0</v>
          </cell>
          <cell r="AQ76">
            <v>1051.4240000000002</v>
          </cell>
          <cell r="AR76">
            <v>0</v>
          </cell>
          <cell r="AS76">
            <v>0</v>
          </cell>
          <cell r="AT76">
            <v>0</v>
          </cell>
          <cell r="AU76">
            <v>0</v>
          </cell>
          <cell r="AV76">
            <v>594825.98871481046</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1390722.1745</v>
          </cell>
          <cell r="D83">
            <v>2483.4227000000001</v>
          </cell>
          <cell r="E83">
            <v>2161186.452875</v>
          </cell>
          <cell r="F83">
            <v>66652.317300833325</v>
          </cell>
          <cell r="G83">
            <v>2657.4339999999997</v>
          </cell>
          <cell r="H83">
            <v>907904.33599999989</v>
          </cell>
          <cell r="I83">
            <v>9585.1649999999991</v>
          </cell>
          <cell r="J83">
            <v>10622.306</v>
          </cell>
          <cell r="K83">
            <v>0</v>
          </cell>
          <cell r="L83">
            <v>1242.4390683333331</v>
          </cell>
          <cell r="M83">
            <v>4707.519582272942</v>
          </cell>
          <cell r="N83">
            <v>0</v>
          </cell>
          <cell r="O83">
            <v>4104.939127083333</v>
          </cell>
          <cell r="P83">
            <v>18339.944748484846</v>
          </cell>
          <cell r="Q83">
            <v>0</v>
          </cell>
          <cell r="R83">
            <v>0</v>
          </cell>
          <cell r="S83">
            <v>0</v>
          </cell>
          <cell r="T83">
            <v>0</v>
          </cell>
          <cell r="U83">
            <v>265550.65061499987</v>
          </cell>
          <cell r="V83">
            <v>342477.71399999998</v>
          </cell>
          <cell r="W83">
            <v>0</v>
          </cell>
          <cell r="X83">
            <v>2693.7799999999997</v>
          </cell>
          <cell r="Y83">
            <v>508.72500000000002</v>
          </cell>
          <cell r="Z83">
            <v>0</v>
          </cell>
          <cell r="AA83">
            <v>739.5</v>
          </cell>
          <cell r="AB83">
            <v>11262.525</v>
          </cell>
          <cell r="AC83">
            <v>0</v>
          </cell>
          <cell r="AD83">
            <v>1258.125</v>
          </cell>
          <cell r="AE83">
            <v>6486.15</v>
          </cell>
          <cell r="AF83">
            <v>0</v>
          </cell>
          <cell r="AG83">
            <v>7610.9250000000002</v>
          </cell>
          <cell r="AH83">
            <v>0</v>
          </cell>
          <cell r="AI83">
            <v>0</v>
          </cell>
          <cell r="AJ83">
            <v>0</v>
          </cell>
          <cell r="AK83">
            <v>0</v>
          </cell>
          <cell r="AL83">
            <v>4500.5260000000007</v>
          </cell>
          <cell r="AM83">
            <v>0</v>
          </cell>
          <cell r="AN83">
            <v>0</v>
          </cell>
          <cell r="AO83">
            <v>17665.272727272724</v>
          </cell>
          <cell r="AP83">
            <v>1454.317</v>
          </cell>
          <cell r="AQ83">
            <v>10876.933760000004</v>
          </cell>
          <cell r="AR83">
            <v>0</v>
          </cell>
          <cell r="AS83">
            <v>0</v>
          </cell>
          <cell r="AT83">
            <v>0</v>
          </cell>
          <cell r="AU83">
            <v>0</v>
          </cell>
          <cell r="AV83">
            <v>5253293.5950042792</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row>
        <row r="88">
          <cell r="A88" t="str">
            <v>300</v>
          </cell>
          <cell r="B88" t="str">
            <v>GRAND TOTAL</v>
          </cell>
          <cell r="C88">
            <v>3666188.4497500001</v>
          </cell>
          <cell r="D88">
            <v>4727.1026000000002</v>
          </cell>
          <cell r="E88">
            <v>2179006.4904</v>
          </cell>
          <cell r="F88">
            <v>259593.09271895836</v>
          </cell>
          <cell r="G88">
            <v>16998.735000000001</v>
          </cell>
          <cell r="H88">
            <v>4010627.4869999997</v>
          </cell>
          <cell r="I88">
            <v>33432.924999999996</v>
          </cell>
          <cell r="J88">
            <v>31039.39</v>
          </cell>
          <cell r="K88">
            <v>0</v>
          </cell>
          <cell r="L88">
            <v>50028.953662500004</v>
          </cell>
          <cell r="M88">
            <v>4709.5435822729423</v>
          </cell>
          <cell r="N88">
            <v>16139.11336333333</v>
          </cell>
          <cell r="O88">
            <v>11023.760646249999</v>
          </cell>
          <cell r="P88">
            <v>18339.944748484846</v>
          </cell>
          <cell r="Q88">
            <v>0</v>
          </cell>
          <cell r="R88">
            <v>0</v>
          </cell>
          <cell r="S88">
            <v>49124.603970000011</v>
          </cell>
          <cell r="T88">
            <v>1140.1544905000001</v>
          </cell>
          <cell r="U88">
            <v>1624554.2345391002</v>
          </cell>
          <cell r="V88">
            <v>733829.11499999987</v>
          </cell>
          <cell r="W88">
            <v>0</v>
          </cell>
          <cell r="X88">
            <v>771883.04999999993</v>
          </cell>
          <cell r="Y88">
            <v>1934.1</v>
          </cell>
          <cell r="Z88">
            <v>82501.919999999998</v>
          </cell>
          <cell r="AA88">
            <v>1643.875</v>
          </cell>
          <cell r="AB88">
            <v>174157.8</v>
          </cell>
          <cell r="AC88">
            <v>0</v>
          </cell>
          <cell r="AD88">
            <v>15680.05</v>
          </cell>
          <cell r="AE88">
            <v>15968.7</v>
          </cell>
          <cell r="AF88">
            <v>1181874.132</v>
          </cell>
          <cell r="AG88">
            <v>90486.975000000006</v>
          </cell>
          <cell r="AH88">
            <v>0</v>
          </cell>
          <cell r="AI88">
            <v>392185.93568</v>
          </cell>
          <cell r="AJ88">
            <v>0</v>
          </cell>
          <cell r="AK88">
            <v>440702.98204616667</v>
          </cell>
          <cell r="AL88">
            <v>6976.813000000001</v>
          </cell>
          <cell r="AM88">
            <v>22774.002583333368</v>
          </cell>
          <cell r="AN88">
            <v>0</v>
          </cell>
          <cell r="AO88">
            <v>19679.181818181816</v>
          </cell>
          <cell r="AP88">
            <v>25167.467399999998</v>
          </cell>
          <cell r="AQ88">
            <v>48277.248800000008</v>
          </cell>
          <cell r="AR88">
            <v>35589.063433333329</v>
          </cell>
          <cell r="AS88">
            <v>29.333333333333336</v>
          </cell>
          <cell r="AT88">
            <v>0</v>
          </cell>
          <cell r="AU88">
            <v>0</v>
          </cell>
          <cell r="AV88">
            <v>15433333.228565745</v>
          </cell>
        </row>
      </sheetData>
      <sheetData sheetId="2" refreshError="1">
        <row r="7">
          <cell r="C7">
            <v>25</v>
          </cell>
          <cell r="D7">
            <v>78</v>
          </cell>
          <cell r="E7">
            <v>26</v>
          </cell>
          <cell r="F7">
            <v>76</v>
          </cell>
          <cell r="G7">
            <v>80</v>
          </cell>
          <cell r="H7">
            <v>31</v>
          </cell>
          <cell r="I7">
            <v>87</v>
          </cell>
          <cell r="J7">
            <v>91</v>
          </cell>
          <cell r="K7">
            <v>0</v>
          </cell>
          <cell r="L7">
            <v>82</v>
          </cell>
          <cell r="M7">
            <v>85</v>
          </cell>
          <cell r="N7">
            <v>71</v>
          </cell>
          <cell r="O7">
            <v>72</v>
          </cell>
          <cell r="P7">
            <v>40</v>
          </cell>
          <cell r="Q7">
            <v>74</v>
          </cell>
          <cell r="R7">
            <v>73</v>
          </cell>
          <cell r="S7">
            <v>95</v>
          </cell>
          <cell r="T7">
            <v>94</v>
          </cell>
          <cell r="U7">
            <v>32</v>
          </cell>
          <cell r="V7">
            <v>10</v>
          </cell>
          <cell r="W7">
            <v>0</v>
          </cell>
          <cell r="X7">
            <v>17</v>
          </cell>
          <cell r="Y7">
            <v>93</v>
          </cell>
          <cell r="Z7">
            <v>601</v>
          </cell>
          <cell r="AA7">
            <v>84</v>
          </cell>
          <cell r="AB7">
            <v>86</v>
          </cell>
          <cell r="AC7">
            <v>19</v>
          </cell>
          <cell r="AD7">
            <v>90</v>
          </cell>
          <cell r="AE7">
            <v>841</v>
          </cell>
          <cell r="AF7">
            <v>602</v>
          </cell>
          <cell r="AG7">
            <v>41</v>
          </cell>
          <cell r="AH7">
            <v>75</v>
          </cell>
          <cell r="AI7">
            <v>57</v>
          </cell>
          <cell r="AJ7">
            <v>65</v>
          </cell>
          <cell r="AK7">
            <v>62</v>
          </cell>
          <cell r="AL7">
            <v>81</v>
          </cell>
          <cell r="AM7">
            <v>89</v>
          </cell>
          <cell r="AN7">
            <v>67</v>
          </cell>
          <cell r="AO7">
            <v>27</v>
          </cell>
          <cell r="AP7">
            <v>83</v>
          </cell>
          <cell r="AQ7">
            <v>88</v>
          </cell>
          <cell r="AR7">
            <v>79</v>
          </cell>
          <cell r="AS7">
            <v>46</v>
          </cell>
        </row>
        <row r="8">
          <cell r="A8" t="str">
            <v>01100</v>
          </cell>
          <cell r="B8" t="str">
            <v>Medan</v>
          </cell>
          <cell r="C8">
            <v>0</v>
          </cell>
          <cell r="D8">
            <v>0</v>
          </cell>
          <cell r="E8">
            <v>0</v>
          </cell>
          <cell r="F8">
            <v>9877.2837782291681</v>
          </cell>
          <cell r="G8">
            <v>0</v>
          </cell>
          <cell r="H8">
            <v>0</v>
          </cell>
          <cell r="I8">
            <v>156.50749999999999</v>
          </cell>
          <cell r="J8">
            <v>355.167125</v>
          </cell>
          <cell r="K8">
            <v>0</v>
          </cell>
          <cell r="L8">
            <v>4314.9329894791672</v>
          </cell>
          <cell r="M8">
            <v>61.696590596892158</v>
          </cell>
          <cell r="N8">
            <v>0</v>
          </cell>
          <cell r="O8">
            <v>0</v>
          </cell>
          <cell r="P8">
            <v>0</v>
          </cell>
          <cell r="Q8">
            <v>0</v>
          </cell>
          <cell r="R8">
            <v>0</v>
          </cell>
          <cell r="S8">
            <v>0</v>
          </cell>
          <cell r="T8">
            <v>0</v>
          </cell>
          <cell r="U8">
            <v>0</v>
          </cell>
          <cell r="V8">
            <v>0</v>
          </cell>
          <cell r="W8">
            <v>0</v>
          </cell>
          <cell r="X8">
            <v>65910.865000000005</v>
          </cell>
          <cell r="Y8">
            <v>2799.5625</v>
          </cell>
          <cell r="Z8">
            <v>0</v>
          </cell>
          <cell r="AA8">
            <v>0</v>
          </cell>
          <cell r="AB8">
            <v>6294.8625000000002</v>
          </cell>
          <cell r="AC8">
            <v>0.67</v>
          </cell>
          <cell r="AD8">
            <v>988.2</v>
          </cell>
          <cell r="AE8">
            <v>59.8125</v>
          </cell>
          <cell r="AF8">
            <v>0</v>
          </cell>
          <cell r="AG8">
            <v>0</v>
          </cell>
          <cell r="AH8">
            <v>0</v>
          </cell>
          <cell r="AI8">
            <v>0</v>
          </cell>
          <cell r="AJ8">
            <v>0</v>
          </cell>
          <cell r="AK8">
            <v>0</v>
          </cell>
          <cell r="AL8">
            <v>0</v>
          </cell>
          <cell r="AM8">
            <v>0</v>
          </cell>
          <cell r="AN8">
            <v>0</v>
          </cell>
          <cell r="AO8">
            <v>0</v>
          </cell>
          <cell r="AP8">
            <v>1600.2556875</v>
          </cell>
          <cell r="AQ8">
            <v>3557.74584</v>
          </cell>
          <cell r="AR8">
            <v>0</v>
          </cell>
          <cell r="AS8">
            <v>0</v>
          </cell>
          <cell r="AT8">
            <v>0</v>
          </cell>
          <cell r="AU8">
            <v>0</v>
          </cell>
          <cell r="AV8">
            <v>95977.562010805239</v>
          </cell>
        </row>
        <row r="9">
          <cell r="A9" t="str">
            <v>01110</v>
          </cell>
          <cell r="B9" t="str">
            <v>Pematang Siantar</v>
          </cell>
          <cell r="C9">
            <v>0</v>
          </cell>
          <cell r="D9">
            <v>0</v>
          </cell>
          <cell r="E9">
            <v>0</v>
          </cell>
          <cell r="F9">
            <v>0</v>
          </cell>
          <cell r="G9">
            <v>0</v>
          </cell>
          <cell r="H9">
            <v>0</v>
          </cell>
          <cell r="I9">
            <v>566.15</v>
          </cell>
          <cell r="J9">
            <v>368.26087499999994</v>
          </cell>
          <cell r="K9">
            <v>0</v>
          </cell>
          <cell r="L9">
            <v>0</v>
          </cell>
          <cell r="M9">
            <v>0</v>
          </cell>
          <cell r="N9">
            <v>0</v>
          </cell>
          <cell r="O9">
            <v>0</v>
          </cell>
          <cell r="P9">
            <v>0</v>
          </cell>
          <cell r="Q9">
            <v>0</v>
          </cell>
          <cell r="R9">
            <v>0</v>
          </cell>
          <cell r="S9">
            <v>0</v>
          </cell>
          <cell r="T9">
            <v>0</v>
          </cell>
          <cell r="U9">
            <v>0</v>
          </cell>
          <cell r="V9">
            <v>0</v>
          </cell>
          <cell r="W9">
            <v>0</v>
          </cell>
          <cell r="X9">
            <v>765305.61250000005</v>
          </cell>
          <cell r="Y9">
            <v>0</v>
          </cell>
          <cell r="Z9">
            <v>0</v>
          </cell>
          <cell r="AA9">
            <v>0</v>
          </cell>
          <cell r="AB9">
            <v>19734.306250000001</v>
          </cell>
          <cell r="AC9">
            <v>0</v>
          </cell>
          <cell r="AD9">
            <v>0</v>
          </cell>
          <cell r="AE9">
            <v>309.375</v>
          </cell>
          <cell r="AF9">
            <v>0</v>
          </cell>
          <cell r="AG9">
            <v>0</v>
          </cell>
          <cell r="AH9">
            <v>0</v>
          </cell>
          <cell r="AI9">
            <v>0</v>
          </cell>
          <cell r="AJ9">
            <v>0</v>
          </cell>
          <cell r="AK9">
            <v>0</v>
          </cell>
          <cell r="AL9">
            <v>0</v>
          </cell>
          <cell r="AM9">
            <v>0</v>
          </cell>
          <cell r="AN9">
            <v>0</v>
          </cell>
          <cell r="AO9">
            <v>0</v>
          </cell>
          <cell r="AP9">
            <v>240.44987499999999</v>
          </cell>
          <cell r="AQ9">
            <v>1079.6227200000003</v>
          </cell>
          <cell r="AR9">
            <v>0</v>
          </cell>
          <cell r="AS9">
            <v>0</v>
          </cell>
          <cell r="AT9">
            <v>0</v>
          </cell>
          <cell r="AU9">
            <v>0</v>
          </cell>
          <cell r="AV9">
            <v>787603.77722000005</v>
          </cell>
        </row>
        <row r="10">
          <cell r="A10" t="str">
            <v>01120</v>
          </cell>
          <cell r="B10" t="str">
            <v>Kisaran</v>
          </cell>
          <cell r="C10">
            <v>0</v>
          </cell>
          <cell r="D10">
            <v>0</v>
          </cell>
          <cell r="E10">
            <v>0</v>
          </cell>
          <cell r="F10">
            <v>0</v>
          </cell>
          <cell r="G10">
            <v>0</v>
          </cell>
          <cell r="H10">
            <v>0</v>
          </cell>
          <cell r="I10">
            <v>484.05375000000004</v>
          </cell>
          <cell r="J10">
            <v>0</v>
          </cell>
          <cell r="K10">
            <v>0</v>
          </cell>
          <cell r="L10">
            <v>0</v>
          </cell>
          <cell r="M10">
            <v>0</v>
          </cell>
          <cell r="N10">
            <v>0</v>
          </cell>
          <cell r="O10">
            <v>0</v>
          </cell>
          <cell r="P10">
            <v>0</v>
          </cell>
          <cell r="Q10">
            <v>0</v>
          </cell>
          <cell r="R10">
            <v>0</v>
          </cell>
          <cell r="S10">
            <v>0</v>
          </cell>
          <cell r="T10">
            <v>0</v>
          </cell>
          <cell r="U10">
            <v>161409.24414677097</v>
          </cell>
          <cell r="V10">
            <v>0</v>
          </cell>
          <cell r="W10">
            <v>0</v>
          </cell>
          <cell r="X10">
            <v>169837.1</v>
          </cell>
          <cell r="Y10">
            <v>0</v>
          </cell>
          <cell r="Z10">
            <v>0</v>
          </cell>
          <cell r="AA10">
            <v>0</v>
          </cell>
          <cell r="AB10">
            <v>10156.575000000001</v>
          </cell>
          <cell r="AC10">
            <v>0</v>
          </cell>
          <cell r="AD10">
            <v>0</v>
          </cell>
          <cell r="AE10">
            <v>16.5</v>
          </cell>
          <cell r="AF10">
            <v>0</v>
          </cell>
          <cell r="AG10">
            <v>0</v>
          </cell>
          <cell r="AH10">
            <v>0</v>
          </cell>
          <cell r="AI10">
            <v>0</v>
          </cell>
          <cell r="AJ10">
            <v>0</v>
          </cell>
          <cell r="AK10">
            <v>0</v>
          </cell>
          <cell r="AL10">
            <v>0</v>
          </cell>
          <cell r="AM10">
            <v>0</v>
          </cell>
          <cell r="AN10">
            <v>0</v>
          </cell>
          <cell r="AO10">
            <v>0</v>
          </cell>
          <cell r="AP10">
            <v>759.50387499999999</v>
          </cell>
          <cell r="AQ10">
            <v>518.96328000000005</v>
          </cell>
          <cell r="AR10">
            <v>0</v>
          </cell>
          <cell r="AS10">
            <v>0</v>
          </cell>
          <cell r="AT10">
            <v>0</v>
          </cell>
          <cell r="AU10">
            <v>0</v>
          </cell>
          <cell r="AV10">
            <v>343181.940051771</v>
          </cell>
        </row>
        <row r="11">
          <cell r="A11" t="str">
            <v>01121</v>
          </cell>
          <cell r="B11" t="str">
            <v>Rantau Prapat</v>
          </cell>
          <cell r="C11">
            <v>0</v>
          </cell>
          <cell r="D11">
            <v>0</v>
          </cell>
          <cell r="E11">
            <v>0</v>
          </cell>
          <cell r="F11">
            <v>0</v>
          </cell>
          <cell r="G11">
            <v>0</v>
          </cell>
          <cell r="H11">
            <v>0</v>
          </cell>
          <cell r="I11">
            <v>517.5625</v>
          </cell>
          <cell r="J11">
            <v>0</v>
          </cell>
          <cell r="K11">
            <v>0</v>
          </cell>
          <cell r="L11">
            <v>0</v>
          </cell>
          <cell r="M11">
            <v>0</v>
          </cell>
          <cell r="N11">
            <v>0</v>
          </cell>
          <cell r="O11">
            <v>0</v>
          </cell>
          <cell r="P11">
            <v>0</v>
          </cell>
          <cell r="Q11">
            <v>0</v>
          </cell>
          <cell r="R11">
            <v>0</v>
          </cell>
          <cell r="S11">
            <v>0</v>
          </cell>
          <cell r="T11">
            <v>0</v>
          </cell>
          <cell r="U11">
            <v>128725.35988587503</v>
          </cell>
          <cell r="V11">
            <v>0</v>
          </cell>
          <cell r="W11">
            <v>0</v>
          </cell>
          <cell r="X11">
            <v>83772.59</v>
          </cell>
          <cell r="Y11">
            <v>0</v>
          </cell>
          <cell r="Z11">
            <v>0</v>
          </cell>
          <cell r="AA11">
            <v>0</v>
          </cell>
          <cell r="AB11">
            <v>7690.5249999999996</v>
          </cell>
          <cell r="AC11">
            <v>0</v>
          </cell>
          <cell r="AD11">
            <v>0</v>
          </cell>
          <cell r="AE11">
            <v>825</v>
          </cell>
          <cell r="AF11">
            <v>0</v>
          </cell>
          <cell r="AG11">
            <v>0</v>
          </cell>
          <cell r="AH11">
            <v>0</v>
          </cell>
          <cell r="AI11">
            <v>0</v>
          </cell>
          <cell r="AJ11">
            <v>0</v>
          </cell>
          <cell r="AK11">
            <v>0</v>
          </cell>
          <cell r="AL11">
            <v>0</v>
          </cell>
          <cell r="AM11">
            <v>0</v>
          </cell>
          <cell r="AN11">
            <v>0</v>
          </cell>
          <cell r="AO11">
            <v>0</v>
          </cell>
          <cell r="AP11">
            <v>475.21320000000003</v>
          </cell>
          <cell r="AQ11">
            <v>702.46836000000008</v>
          </cell>
          <cell r="AR11">
            <v>0</v>
          </cell>
          <cell r="AS11">
            <v>0</v>
          </cell>
          <cell r="AT11">
            <v>0</v>
          </cell>
          <cell r="AU11">
            <v>0</v>
          </cell>
          <cell r="AV11">
            <v>222708.71894587504</v>
          </cell>
        </row>
        <row r="12">
          <cell r="A12" t="str">
            <v>01130</v>
          </cell>
          <cell r="B12" t="str">
            <v>Padang Sidempuan</v>
          </cell>
          <cell r="C12">
            <v>0</v>
          </cell>
          <cell r="D12">
            <v>0</v>
          </cell>
          <cell r="E12">
            <v>0</v>
          </cell>
          <cell r="F12">
            <v>0</v>
          </cell>
          <cell r="G12">
            <v>0</v>
          </cell>
          <cell r="H12">
            <v>198793.47725000003</v>
          </cell>
          <cell r="I12">
            <v>117.77187499999999</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7092.25</v>
          </cell>
          <cell r="Y12">
            <v>35.4375</v>
          </cell>
          <cell r="Z12">
            <v>0</v>
          </cell>
          <cell r="AA12">
            <v>0</v>
          </cell>
          <cell r="AB12">
            <v>7349.7062500000002</v>
          </cell>
          <cell r="AC12">
            <v>0</v>
          </cell>
          <cell r="AD12">
            <v>1795.6875</v>
          </cell>
          <cell r="AE12">
            <v>0</v>
          </cell>
          <cell r="AF12">
            <v>0</v>
          </cell>
          <cell r="AG12">
            <v>3230.9375</v>
          </cell>
          <cell r="AH12">
            <v>0</v>
          </cell>
          <cell r="AI12">
            <v>0</v>
          </cell>
          <cell r="AJ12">
            <v>0</v>
          </cell>
          <cell r="AK12">
            <v>0</v>
          </cell>
          <cell r="AL12">
            <v>0</v>
          </cell>
          <cell r="AM12">
            <v>0</v>
          </cell>
          <cell r="AN12">
            <v>0</v>
          </cell>
          <cell r="AO12">
            <v>0</v>
          </cell>
          <cell r="AP12">
            <v>572.03421249999997</v>
          </cell>
          <cell r="AQ12">
            <v>531.20627999999999</v>
          </cell>
          <cell r="AR12">
            <v>0</v>
          </cell>
          <cell r="AS12">
            <v>0</v>
          </cell>
          <cell r="AT12">
            <v>0</v>
          </cell>
          <cell r="AU12">
            <v>0</v>
          </cell>
          <cell r="AV12">
            <v>219518.50836750004</v>
          </cell>
        </row>
        <row r="13">
          <cell r="A13" t="str">
            <v>01140</v>
          </cell>
          <cell r="B13" t="str">
            <v>Banda Aceh</v>
          </cell>
          <cell r="C13">
            <v>0</v>
          </cell>
          <cell r="D13">
            <v>0</v>
          </cell>
          <cell r="E13">
            <v>0</v>
          </cell>
          <cell r="F13">
            <v>0</v>
          </cell>
          <cell r="G13">
            <v>0</v>
          </cell>
          <cell r="H13">
            <v>0</v>
          </cell>
          <cell r="I13">
            <v>290.82375000000002</v>
          </cell>
          <cell r="J13">
            <v>0</v>
          </cell>
          <cell r="K13">
            <v>0</v>
          </cell>
          <cell r="L13">
            <v>0</v>
          </cell>
          <cell r="M13">
            <v>1721.0336120510588</v>
          </cell>
          <cell r="N13">
            <v>0</v>
          </cell>
          <cell r="O13">
            <v>0</v>
          </cell>
          <cell r="P13">
            <v>0</v>
          </cell>
          <cell r="Q13">
            <v>0</v>
          </cell>
          <cell r="R13">
            <v>0</v>
          </cell>
          <cell r="S13">
            <v>0</v>
          </cell>
          <cell r="T13">
            <v>0</v>
          </cell>
          <cell r="U13">
            <v>135741.40475272079</v>
          </cell>
          <cell r="V13">
            <v>91870.1</v>
          </cell>
          <cell r="W13">
            <v>0</v>
          </cell>
          <cell r="X13">
            <v>966</v>
          </cell>
          <cell r="Y13">
            <v>0</v>
          </cell>
          <cell r="Z13">
            <v>0</v>
          </cell>
          <cell r="AA13">
            <v>0</v>
          </cell>
          <cell r="AB13">
            <v>39.9375</v>
          </cell>
          <cell r="AC13">
            <v>0</v>
          </cell>
          <cell r="AD13">
            <v>0</v>
          </cell>
          <cell r="AE13">
            <v>0</v>
          </cell>
          <cell r="AF13">
            <v>0</v>
          </cell>
          <cell r="AG13">
            <v>2005.9375</v>
          </cell>
          <cell r="AH13">
            <v>0</v>
          </cell>
          <cell r="AI13">
            <v>0</v>
          </cell>
          <cell r="AJ13">
            <v>0</v>
          </cell>
          <cell r="AK13">
            <v>0</v>
          </cell>
          <cell r="AL13">
            <v>0</v>
          </cell>
          <cell r="AM13">
            <v>0</v>
          </cell>
          <cell r="AN13">
            <v>0</v>
          </cell>
          <cell r="AO13">
            <v>0</v>
          </cell>
          <cell r="AP13">
            <v>596.56825000000003</v>
          </cell>
          <cell r="AQ13">
            <v>1361.56152</v>
          </cell>
          <cell r="AR13">
            <v>0</v>
          </cell>
          <cell r="AS13">
            <v>0</v>
          </cell>
          <cell r="AT13">
            <v>0</v>
          </cell>
          <cell r="AU13">
            <v>0</v>
          </cell>
          <cell r="AV13">
            <v>234593.36688477185</v>
          </cell>
        </row>
        <row r="14">
          <cell r="A14" t="str">
            <v>01200</v>
          </cell>
          <cell r="B14" t="str">
            <v>Pekanbaru</v>
          </cell>
          <cell r="C14">
            <v>227181.00500000003</v>
          </cell>
          <cell r="D14">
            <v>0</v>
          </cell>
          <cell r="E14">
            <v>0</v>
          </cell>
          <cell r="F14">
            <v>10883.227405729165</v>
          </cell>
          <cell r="G14">
            <v>0</v>
          </cell>
          <cell r="H14">
            <v>0</v>
          </cell>
          <cell r="I14">
            <v>382.97375</v>
          </cell>
          <cell r="J14">
            <v>213.39212499999999</v>
          </cell>
          <cell r="K14">
            <v>0</v>
          </cell>
          <cell r="L14">
            <v>9221.2781248437495</v>
          </cell>
          <cell r="M14">
            <v>0</v>
          </cell>
          <cell r="N14">
            <v>0</v>
          </cell>
          <cell r="O14">
            <v>0</v>
          </cell>
          <cell r="P14">
            <v>0</v>
          </cell>
          <cell r="Q14">
            <v>0</v>
          </cell>
          <cell r="R14">
            <v>0</v>
          </cell>
          <cell r="S14">
            <v>0</v>
          </cell>
          <cell r="T14">
            <v>0</v>
          </cell>
          <cell r="U14">
            <v>0</v>
          </cell>
          <cell r="V14">
            <v>0</v>
          </cell>
          <cell r="W14">
            <v>0</v>
          </cell>
          <cell r="X14">
            <v>0</v>
          </cell>
          <cell r="Y14">
            <v>61.03125</v>
          </cell>
          <cell r="Z14">
            <v>0</v>
          </cell>
          <cell r="AA14">
            <v>0</v>
          </cell>
          <cell r="AB14">
            <v>7971.0874999999996</v>
          </cell>
          <cell r="AC14">
            <v>0</v>
          </cell>
          <cell r="AD14">
            <v>2030.5374999999999</v>
          </cell>
          <cell r="AE14">
            <v>0</v>
          </cell>
          <cell r="AF14">
            <v>0</v>
          </cell>
          <cell r="AG14">
            <v>31579.8</v>
          </cell>
          <cell r="AH14">
            <v>0</v>
          </cell>
          <cell r="AI14">
            <v>0</v>
          </cell>
          <cell r="AJ14">
            <v>0</v>
          </cell>
          <cell r="AK14">
            <v>0</v>
          </cell>
          <cell r="AL14">
            <v>0</v>
          </cell>
          <cell r="AM14">
            <v>0</v>
          </cell>
          <cell r="AN14">
            <v>0</v>
          </cell>
          <cell r="AO14">
            <v>0</v>
          </cell>
          <cell r="AP14">
            <v>532.304125</v>
          </cell>
          <cell r="AQ14">
            <v>1816.9311600000003</v>
          </cell>
          <cell r="AR14">
            <v>0</v>
          </cell>
          <cell r="AS14">
            <v>0</v>
          </cell>
          <cell r="AT14">
            <v>0</v>
          </cell>
          <cell r="AU14">
            <v>0</v>
          </cell>
          <cell r="AV14">
            <v>291873.56794057298</v>
          </cell>
        </row>
        <row r="15">
          <cell r="A15" t="str">
            <v>01222</v>
          </cell>
          <cell r="B15" t="str">
            <v>Duri</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row>
        <row r="16">
          <cell r="A16" t="str">
            <v>01210</v>
          </cell>
          <cell r="B16" t="str">
            <v>Padang</v>
          </cell>
          <cell r="C16">
            <v>69204.941312499999</v>
          </cell>
          <cell r="D16">
            <v>0</v>
          </cell>
          <cell r="E16">
            <v>0</v>
          </cell>
          <cell r="F16">
            <v>2476.6041172916671</v>
          </cell>
          <cell r="G16">
            <v>0</v>
          </cell>
          <cell r="H16">
            <v>0</v>
          </cell>
          <cell r="I16">
            <v>281.84437500000001</v>
          </cell>
          <cell r="J16">
            <v>0</v>
          </cell>
          <cell r="K16">
            <v>0</v>
          </cell>
          <cell r="L16">
            <v>2325.5099590625</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3.875</v>
          </cell>
          <cell r="AB16">
            <v>230.06874999999999</v>
          </cell>
          <cell r="AC16">
            <v>0</v>
          </cell>
          <cell r="AD16">
            <v>0</v>
          </cell>
          <cell r="AE16">
            <v>51.5625</v>
          </cell>
          <cell r="AF16">
            <v>0</v>
          </cell>
          <cell r="AG16">
            <v>26070.756249999999</v>
          </cell>
          <cell r="AH16">
            <v>0</v>
          </cell>
          <cell r="AI16">
            <v>0</v>
          </cell>
          <cell r="AJ16">
            <v>0</v>
          </cell>
          <cell r="AK16">
            <v>43948.951586555551</v>
          </cell>
          <cell r="AL16">
            <v>0</v>
          </cell>
          <cell r="AM16">
            <v>0</v>
          </cell>
          <cell r="AN16">
            <v>0</v>
          </cell>
          <cell r="AO16">
            <v>0</v>
          </cell>
          <cell r="AP16">
            <v>447.28312499999998</v>
          </cell>
          <cell r="AQ16">
            <v>1370.9361600000002</v>
          </cell>
          <cell r="AR16">
            <v>0</v>
          </cell>
          <cell r="AS16">
            <v>0</v>
          </cell>
          <cell r="AT16">
            <v>0</v>
          </cell>
          <cell r="AU16">
            <v>0</v>
          </cell>
          <cell r="AV16">
            <v>146412.33313540972</v>
          </cell>
        </row>
        <row r="17">
          <cell r="A17" t="str">
            <v>01211</v>
          </cell>
          <cell r="B17" t="str">
            <v>Bukittinggi</v>
          </cell>
          <cell r="C17">
            <v>26975.879187500006</v>
          </cell>
          <cell r="D17">
            <v>0</v>
          </cell>
          <cell r="E17">
            <v>0</v>
          </cell>
          <cell r="F17">
            <v>3019.8877615624997</v>
          </cell>
          <cell r="G17">
            <v>0</v>
          </cell>
          <cell r="H17">
            <v>0</v>
          </cell>
          <cell r="I17">
            <v>80.274999999999991</v>
          </cell>
          <cell r="J17">
            <v>0</v>
          </cell>
          <cell r="K17">
            <v>0</v>
          </cell>
          <cell r="L17">
            <v>1387.39293015625</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214.53125</v>
          </cell>
          <cell r="AB17">
            <v>88.75</v>
          </cell>
          <cell r="AC17">
            <v>0</v>
          </cell>
          <cell r="AD17">
            <v>0</v>
          </cell>
          <cell r="AE17">
            <v>88.6875</v>
          </cell>
          <cell r="AF17">
            <v>0</v>
          </cell>
          <cell r="AG17">
            <v>0</v>
          </cell>
          <cell r="AH17">
            <v>0</v>
          </cell>
          <cell r="AI17">
            <v>0</v>
          </cell>
          <cell r="AJ17">
            <v>0</v>
          </cell>
          <cell r="AK17">
            <v>22225.492804916667</v>
          </cell>
          <cell r="AL17">
            <v>0</v>
          </cell>
          <cell r="AM17">
            <v>0</v>
          </cell>
          <cell r="AN17">
            <v>0</v>
          </cell>
          <cell r="AO17">
            <v>0</v>
          </cell>
          <cell r="AP17">
            <v>214.49662499999999</v>
          </cell>
          <cell r="AQ17">
            <v>1335.60636</v>
          </cell>
          <cell r="AR17">
            <v>0</v>
          </cell>
          <cell r="AS17">
            <v>0</v>
          </cell>
          <cell r="AT17">
            <v>0</v>
          </cell>
          <cell r="AU17">
            <v>0</v>
          </cell>
          <cell r="AV17">
            <v>55630.99941913542</v>
          </cell>
        </row>
        <row r="18">
          <cell r="A18" t="str">
            <v>01999</v>
          </cell>
          <cell r="B18" t="str">
            <v>Lhokseumawe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row>
        <row r="19">
          <cell r="A19" t="str">
            <v>01999</v>
          </cell>
          <cell r="B19" t="str">
            <v>Batam</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row>
        <row r="20">
          <cell r="B20" t="str">
            <v>Total Reg. Medan</v>
          </cell>
          <cell r="C20">
            <v>323361.82550000004</v>
          </cell>
          <cell r="D20">
            <v>0</v>
          </cell>
          <cell r="E20">
            <v>0</v>
          </cell>
          <cell r="F20">
            <v>26257.003062812499</v>
          </cell>
          <cell r="G20">
            <v>0</v>
          </cell>
          <cell r="H20">
            <v>198793.47725000003</v>
          </cell>
          <cell r="I20">
            <v>2877.9625000000005</v>
          </cell>
          <cell r="J20">
            <v>936.82012499999985</v>
          </cell>
          <cell r="K20">
            <v>0</v>
          </cell>
          <cell r="L20">
            <v>17249.114003541665</v>
          </cell>
          <cell r="M20">
            <v>1782.7302026479508</v>
          </cell>
          <cell r="N20">
            <v>0</v>
          </cell>
          <cell r="O20">
            <v>0</v>
          </cell>
          <cell r="P20">
            <v>0</v>
          </cell>
          <cell r="Q20">
            <v>0</v>
          </cell>
          <cell r="R20">
            <v>0</v>
          </cell>
          <cell r="S20">
            <v>0</v>
          </cell>
          <cell r="T20">
            <v>0</v>
          </cell>
          <cell r="U20">
            <v>425876.00878536678</v>
          </cell>
          <cell r="V20">
            <v>91870.1</v>
          </cell>
          <cell r="W20">
            <v>0</v>
          </cell>
          <cell r="X20">
            <v>1092884.4175</v>
          </cell>
          <cell r="Y20">
            <v>2896.03125</v>
          </cell>
          <cell r="Z20">
            <v>0</v>
          </cell>
          <cell r="AA20">
            <v>218.40625</v>
          </cell>
          <cell r="AB20">
            <v>59555.818750000006</v>
          </cell>
          <cell r="AC20">
            <v>0.67</v>
          </cell>
          <cell r="AD20">
            <v>4814.4249999999993</v>
          </cell>
          <cell r="AE20">
            <v>1350.9375</v>
          </cell>
          <cell r="AF20">
            <v>0</v>
          </cell>
          <cell r="AG20">
            <v>62887.431250000001</v>
          </cell>
          <cell r="AH20">
            <v>0</v>
          </cell>
          <cell r="AI20">
            <v>0</v>
          </cell>
          <cell r="AJ20">
            <v>0</v>
          </cell>
          <cell r="AK20">
            <v>66174.444391472221</v>
          </cell>
          <cell r="AL20">
            <v>0</v>
          </cell>
          <cell r="AM20">
            <v>0</v>
          </cell>
          <cell r="AN20">
            <v>0</v>
          </cell>
          <cell r="AO20">
            <v>0</v>
          </cell>
          <cell r="AP20">
            <v>5438.1089750000001</v>
          </cell>
          <cell r="AQ20">
            <v>12275.04168</v>
          </cell>
          <cell r="AR20">
            <v>0</v>
          </cell>
          <cell r="AS20">
            <v>0</v>
          </cell>
          <cell r="AT20">
            <v>0</v>
          </cell>
          <cell r="AU20">
            <v>0</v>
          </cell>
          <cell r="AV20">
            <v>2397500.7739758417</v>
          </cell>
        </row>
        <row r="21">
          <cell r="A21" t="str">
            <v>02100</v>
          </cell>
          <cell r="B21" t="str">
            <v>Jakarta  I</v>
          </cell>
          <cell r="C21">
            <v>16263.470500000001</v>
          </cell>
          <cell r="D21">
            <v>517.59688750000009</v>
          </cell>
          <cell r="E21">
            <v>0</v>
          </cell>
          <cell r="F21">
            <v>19369.835206093754</v>
          </cell>
          <cell r="G21">
            <v>52.357500000000002</v>
          </cell>
          <cell r="H21">
            <v>0</v>
          </cell>
          <cell r="I21">
            <v>1163.9187499999998</v>
          </cell>
          <cell r="J21">
            <v>554.86449999999991</v>
          </cell>
          <cell r="K21">
            <v>0</v>
          </cell>
          <cell r="L21">
            <v>967.77611874999991</v>
          </cell>
          <cell r="M21">
            <v>0</v>
          </cell>
          <cell r="N21">
            <v>0</v>
          </cell>
          <cell r="O21">
            <v>102.85226624999999</v>
          </cell>
          <cell r="P21">
            <v>0</v>
          </cell>
          <cell r="Q21">
            <v>0</v>
          </cell>
          <cell r="R21">
            <v>0</v>
          </cell>
          <cell r="S21">
            <v>2102.2205662499996</v>
          </cell>
          <cell r="T21">
            <v>87.300900999999996</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73564.045875000011</v>
          </cell>
          <cell r="AJ21">
            <v>38924.410135260419</v>
          </cell>
          <cell r="AK21">
            <v>0</v>
          </cell>
          <cell r="AL21">
            <v>49.816125</v>
          </cell>
          <cell r="AM21">
            <v>29415.274545138931</v>
          </cell>
          <cell r="AN21">
            <v>31.965909090909086</v>
          </cell>
          <cell r="AO21">
            <v>0</v>
          </cell>
          <cell r="AP21">
            <v>1177.2405000000001</v>
          </cell>
          <cell r="AQ21">
            <v>1994.5596</v>
          </cell>
          <cell r="AR21">
            <v>0</v>
          </cell>
          <cell r="AS21">
            <v>3.666666666666667</v>
          </cell>
          <cell r="AT21">
            <v>0</v>
          </cell>
          <cell r="AU21">
            <v>0</v>
          </cell>
          <cell r="AV21">
            <v>186343.1725520007</v>
          </cell>
        </row>
        <row r="22">
          <cell r="B22" t="str">
            <v>Pulogadung</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row>
        <row r="23">
          <cell r="A23" t="str">
            <v>02110</v>
          </cell>
          <cell r="B23" t="str">
            <v>Karawang</v>
          </cell>
          <cell r="C23">
            <v>21679.776125000004</v>
          </cell>
          <cell r="D23">
            <v>148.21056250000001</v>
          </cell>
          <cell r="E23">
            <v>0</v>
          </cell>
          <cell r="F23">
            <v>3461.7037185937506</v>
          </cell>
          <cell r="G23">
            <v>630.03525000000002</v>
          </cell>
          <cell r="H23">
            <v>0</v>
          </cell>
          <cell r="I23">
            <v>800.67624999999998</v>
          </cell>
          <cell r="J23">
            <v>1882.9057499999999</v>
          </cell>
          <cell r="K23">
            <v>0</v>
          </cell>
          <cell r="L23">
            <v>2984.831535625</v>
          </cell>
          <cell r="M23">
            <v>284.74188205588234</v>
          </cell>
          <cell r="N23">
            <v>0</v>
          </cell>
          <cell r="O23">
            <v>962.0685933333333</v>
          </cell>
          <cell r="P23">
            <v>0</v>
          </cell>
          <cell r="Q23">
            <v>0</v>
          </cell>
          <cell r="R23">
            <v>0</v>
          </cell>
          <cell r="S23">
            <v>4686.2497336458327</v>
          </cell>
          <cell r="T23">
            <v>916.89065543750007</v>
          </cell>
          <cell r="U23">
            <v>0</v>
          </cell>
          <cell r="V23">
            <v>0</v>
          </cell>
          <cell r="W23">
            <v>0</v>
          </cell>
          <cell r="X23">
            <v>0</v>
          </cell>
          <cell r="Y23">
            <v>275.625</v>
          </cell>
          <cell r="Z23">
            <v>626.0625</v>
          </cell>
          <cell r="AA23">
            <v>212.75</v>
          </cell>
          <cell r="AB23">
            <v>0</v>
          </cell>
          <cell r="AC23">
            <v>0</v>
          </cell>
          <cell r="AD23">
            <v>0</v>
          </cell>
          <cell r="AE23">
            <v>0</v>
          </cell>
          <cell r="AF23">
            <v>6976.3950000000004</v>
          </cell>
          <cell r="AG23">
            <v>0</v>
          </cell>
          <cell r="AH23">
            <v>13.47721875</v>
          </cell>
          <cell r="AI23">
            <v>37036.415990000009</v>
          </cell>
          <cell r="AJ23">
            <v>0</v>
          </cell>
          <cell r="AK23">
            <v>0</v>
          </cell>
          <cell r="AL23">
            <v>745.84800000000007</v>
          </cell>
          <cell r="AM23">
            <v>6808.3179687500106</v>
          </cell>
          <cell r="AN23">
            <v>86.659090909090892</v>
          </cell>
          <cell r="AO23">
            <v>0</v>
          </cell>
          <cell r="AP23">
            <v>2532.9247500000001</v>
          </cell>
          <cell r="AQ23">
            <v>782.8524000000001</v>
          </cell>
          <cell r="AR23">
            <v>0</v>
          </cell>
          <cell r="AS23">
            <v>0</v>
          </cell>
          <cell r="AT23">
            <v>0</v>
          </cell>
          <cell r="AU23">
            <v>0</v>
          </cell>
          <cell r="AV23">
            <v>94535.417974600408</v>
          </cell>
        </row>
        <row r="24">
          <cell r="A24" t="str">
            <v>02120</v>
          </cell>
          <cell r="B24" t="str">
            <v>Pontianak</v>
          </cell>
          <cell r="C24">
            <v>81468.154437500008</v>
          </cell>
          <cell r="D24">
            <v>0</v>
          </cell>
          <cell r="E24">
            <v>0</v>
          </cell>
          <cell r="F24">
            <v>2253.9272606250001</v>
          </cell>
          <cell r="G24">
            <v>0</v>
          </cell>
          <cell r="H24">
            <v>247480.63212500003</v>
          </cell>
          <cell r="I24">
            <v>673.33062500000005</v>
          </cell>
          <cell r="J24">
            <v>0</v>
          </cell>
          <cell r="K24">
            <v>0</v>
          </cell>
          <cell r="L24">
            <v>0</v>
          </cell>
          <cell r="M24">
            <v>345.65738076147051</v>
          </cell>
          <cell r="N24">
            <v>11726.971262499999</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1645.875</v>
          </cell>
          <cell r="AF24">
            <v>0</v>
          </cell>
          <cell r="AG24">
            <v>0</v>
          </cell>
          <cell r="AH24">
            <v>0</v>
          </cell>
          <cell r="AI24">
            <v>0</v>
          </cell>
          <cell r="AJ24">
            <v>0</v>
          </cell>
          <cell r="AK24">
            <v>0</v>
          </cell>
          <cell r="AL24">
            <v>0</v>
          </cell>
          <cell r="AM24">
            <v>0</v>
          </cell>
          <cell r="AN24">
            <v>0</v>
          </cell>
          <cell r="AO24">
            <v>0</v>
          </cell>
          <cell r="AP24">
            <v>0</v>
          </cell>
          <cell r="AQ24">
            <v>821.47032000000002</v>
          </cell>
          <cell r="AR24">
            <v>0</v>
          </cell>
          <cell r="AS24">
            <v>0</v>
          </cell>
          <cell r="AT24">
            <v>0</v>
          </cell>
          <cell r="AU24">
            <v>0</v>
          </cell>
          <cell r="AV24">
            <v>346416.01841138653</v>
          </cell>
        </row>
        <row r="25">
          <cell r="A25" t="str">
            <v>02130</v>
          </cell>
          <cell r="B25" t="str">
            <v>Susu - Psr Minggu</v>
          </cell>
          <cell r="C25">
            <v>0</v>
          </cell>
          <cell r="D25">
            <v>0</v>
          </cell>
          <cell r="E25">
            <v>0</v>
          </cell>
          <cell r="F25">
            <v>0</v>
          </cell>
          <cell r="G25">
            <v>0</v>
          </cell>
          <cell r="H25">
            <v>346170.78457142861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346170.78457142861</v>
          </cell>
        </row>
        <row r="26">
          <cell r="A26" t="str">
            <v>02200</v>
          </cell>
          <cell r="B26" t="str">
            <v>Jakarta II</v>
          </cell>
          <cell r="C26">
            <v>20098.858874999998</v>
          </cell>
          <cell r="D26">
            <v>133.87811250000001</v>
          </cell>
          <cell r="E26">
            <v>0</v>
          </cell>
          <cell r="F26">
            <v>11070.741383072918</v>
          </cell>
          <cell r="G26">
            <v>294.07462500000003</v>
          </cell>
          <cell r="H26">
            <v>0</v>
          </cell>
          <cell r="I26">
            <v>0</v>
          </cell>
          <cell r="J26">
            <v>605.10100000000011</v>
          </cell>
          <cell r="K26">
            <v>0</v>
          </cell>
          <cell r="L26">
            <v>1760.5636046874999</v>
          </cell>
          <cell r="M26">
            <v>63.137057458088236</v>
          </cell>
          <cell r="N26">
            <v>0</v>
          </cell>
          <cell r="O26">
            <v>373.2793324479166</v>
          </cell>
          <cell r="P26">
            <v>0</v>
          </cell>
          <cell r="Q26">
            <v>0</v>
          </cell>
          <cell r="R26">
            <v>0</v>
          </cell>
          <cell r="S26">
            <v>4477.8380101041666</v>
          </cell>
          <cell r="T26">
            <v>0</v>
          </cell>
          <cell r="U26">
            <v>0</v>
          </cell>
          <cell r="V26">
            <v>0</v>
          </cell>
          <cell r="W26">
            <v>0</v>
          </cell>
          <cell r="X26">
            <v>0</v>
          </cell>
          <cell r="Y26">
            <v>0</v>
          </cell>
          <cell r="Z26">
            <v>602.21249999999998</v>
          </cell>
          <cell r="AA26">
            <v>0</v>
          </cell>
          <cell r="AB26">
            <v>0</v>
          </cell>
          <cell r="AC26">
            <v>0</v>
          </cell>
          <cell r="AD26">
            <v>0</v>
          </cell>
          <cell r="AE26">
            <v>0</v>
          </cell>
          <cell r="AF26">
            <v>2981.8125</v>
          </cell>
          <cell r="AG26">
            <v>0</v>
          </cell>
          <cell r="AH26">
            <v>0</v>
          </cell>
          <cell r="AI26">
            <v>85963.741625000024</v>
          </cell>
          <cell r="AJ26">
            <v>0</v>
          </cell>
          <cell r="AK26">
            <v>0</v>
          </cell>
          <cell r="AL26">
            <v>91.713374999999999</v>
          </cell>
          <cell r="AM26">
            <v>8031.9538333333458</v>
          </cell>
          <cell r="AN26">
            <v>10.482954545454545</v>
          </cell>
          <cell r="AO26">
            <v>0</v>
          </cell>
          <cell r="AP26">
            <v>2019.114</v>
          </cell>
          <cell r="AQ26">
            <v>2653.8626400000003</v>
          </cell>
          <cell r="AR26">
            <v>0</v>
          </cell>
          <cell r="AS26">
            <v>0</v>
          </cell>
          <cell r="AT26">
            <v>0</v>
          </cell>
          <cell r="AU26">
            <v>0</v>
          </cell>
          <cell r="AV26">
            <v>141232.36542814941</v>
          </cell>
        </row>
        <row r="27">
          <cell r="A27" t="str">
            <v>02220</v>
          </cell>
          <cell r="B27" t="str">
            <v>Susu - Cileduk</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row>
        <row r="28">
          <cell r="A28" t="str">
            <v>02300</v>
          </cell>
          <cell r="B28" t="str">
            <v>Bogor</v>
          </cell>
          <cell r="C28">
            <v>47755.514687500006</v>
          </cell>
          <cell r="D28">
            <v>82.41158750000001</v>
          </cell>
          <cell r="E28">
            <v>0</v>
          </cell>
          <cell r="F28">
            <v>8791.3157006250003</v>
          </cell>
          <cell r="G28">
            <v>424.09575000000001</v>
          </cell>
          <cell r="H28">
            <v>0</v>
          </cell>
          <cell r="I28">
            <v>766.93062499999996</v>
          </cell>
          <cell r="J28">
            <v>1991.9018749999998</v>
          </cell>
          <cell r="K28">
            <v>0</v>
          </cell>
          <cell r="L28">
            <v>1221.9347504166665</v>
          </cell>
          <cell r="M28">
            <v>53.414484895833333</v>
          </cell>
          <cell r="N28">
            <v>0</v>
          </cell>
          <cell r="O28">
            <v>510.87544036458326</v>
          </cell>
          <cell r="P28">
            <v>0</v>
          </cell>
          <cell r="Q28">
            <v>0</v>
          </cell>
          <cell r="R28">
            <v>0</v>
          </cell>
          <cell r="S28">
            <v>2282.9057336458332</v>
          </cell>
          <cell r="T28">
            <v>805.20322818750003</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52085.522702500006</v>
          </cell>
          <cell r="AJ28">
            <v>0</v>
          </cell>
          <cell r="AK28">
            <v>0</v>
          </cell>
          <cell r="AL28">
            <v>73.627312500000002</v>
          </cell>
          <cell r="AM28">
            <v>1961.0246666666696</v>
          </cell>
          <cell r="AN28">
            <v>0</v>
          </cell>
          <cell r="AO28">
            <v>0</v>
          </cell>
          <cell r="AP28">
            <v>3137.8323625000003</v>
          </cell>
          <cell r="AQ28">
            <v>218.97480000000002</v>
          </cell>
          <cell r="AR28">
            <v>0</v>
          </cell>
          <cell r="AS28">
            <v>0</v>
          </cell>
          <cell r="AT28">
            <v>0</v>
          </cell>
          <cell r="AU28">
            <v>0</v>
          </cell>
          <cell r="AV28">
            <v>122163.4857073021</v>
          </cell>
        </row>
        <row r="29">
          <cell r="A29" t="str">
            <v>02400</v>
          </cell>
          <cell r="B29" t="str">
            <v>Jakarta - HCO</v>
          </cell>
          <cell r="C29">
            <v>2471409.7731249998</v>
          </cell>
          <cell r="D29">
            <v>2306.8729750000002</v>
          </cell>
          <cell r="E29">
            <v>0</v>
          </cell>
          <cell r="F29">
            <v>86841.52544903646</v>
          </cell>
          <cell r="G29">
            <v>12768.249</v>
          </cell>
          <cell r="H29">
            <v>0</v>
          </cell>
          <cell r="I29">
            <v>2067.3937500000002</v>
          </cell>
          <cell r="J29">
            <v>0</v>
          </cell>
          <cell r="K29">
            <v>0</v>
          </cell>
          <cell r="L29">
            <v>1821.5031502083332</v>
          </cell>
          <cell r="M29">
            <v>0</v>
          </cell>
          <cell r="N29">
            <v>0</v>
          </cell>
          <cell r="O29">
            <v>1929.3407737500002</v>
          </cell>
          <cell r="P29">
            <v>0</v>
          </cell>
          <cell r="Q29">
            <v>0</v>
          </cell>
          <cell r="R29">
            <v>0</v>
          </cell>
          <cell r="S29">
            <v>66817.521362708343</v>
          </cell>
          <cell r="T29">
            <v>357.30492503124992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67589.082295</v>
          </cell>
          <cell r="AJ29">
            <v>0</v>
          </cell>
          <cell r="AK29">
            <v>0</v>
          </cell>
          <cell r="AL29">
            <v>0</v>
          </cell>
          <cell r="AM29">
            <v>0</v>
          </cell>
          <cell r="AN29">
            <v>0</v>
          </cell>
          <cell r="AO29">
            <v>0</v>
          </cell>
          <cell r="AP29">
            <v>4194.5090625000003</v>
          </cell>
          <cell r="AQ29">
            <v>325.97564999999997</v>
          </cell>
          <cell r="AR29">
            <v>0</v>
          </cell>
          <cell r="AS29">
            <v>0</v>
          </cell>
          <cell r="AT29">
            <v>0</v>
          </cell>
          <cell r="AU29">
            <v>0</v>
          </cell>
          <cell r="AV29">
            <v>2718429.0515182344</v>
          </cell>
        </row>
        <row r="30">
          <cell r="A30" t="str">
            <v>02500</v>
          </cell>
          <cell r="B30" t="str">
            <v>Palembang</v>
          </cell>
          <cell r="C30">
            <v>144633.51978124998</v>
          </cell>
          <cell r="D30">
            <v>72.313725000000005</v>
          </cell>
          <cell r="E30">
            <v>1153.2520733854165</v>
          </cell>
          <cell r="F30">
            <v>10308.136618697918</v>
          </cell>
          <cell r="G30">
            <v>0</v>
          </cell>
          <cell r="H30">
            <v>0</v>
          </cell>
          <cell r="I30">
            <v>1621.7687499999997</v>
          </cell>
          <cell r="J30">
            <v>4536.0196249999999</v>
          </cell>
          <cell r="K30">
            <v>0</v>
          </cell>
          <cell r="L30">
            <v>12549.482840260416</v>
          </cell>
          <cell r="M30">
            <v>0</v>
          </cell>
          <cell r="N30">
            <v>0</v>
          </cell>
          <cell r="O30">
            <v>1236.7522902604164</v>
          </cell>
          <cell r="P30">
            <v>0</v>
          </cell>
          <cell r="Q30">
            <v>0</v>
          </cell>
          <cell r="R30">
            <v>0</v>
          </cell>
          <cell r="S30">
            <v>0</v>
          </cell>
          <cell r="T30">
            <v>0</v>
          </cell>
          <cell r="U30">
            <v>0</v>
          </cell>
          <cell r="V30">
            <v>0</v>
          </cell>
          <cell r="W30">
            <v>0</v>
          </cell>
          <cell r="X30">
            <v>0</v>
          </cell>
          <cell r="Y30">
            <v>461.08125000000001</v>
          </cell>
          <cell r="Z30">
            <v>6633.28125</v>
          </cell>
          <cell r="AA30">
            <v>97.587500000000006</v>
          </cell>
          <cell r="AB30">
            <v>23961.75</v>
          </cell>
          <cell r="AC30">
            <v>0</v>
          </cell>
          <cell r="AD30">
            <v>484.1875</v>
          </cell>
          <cell r="AE30">
            <v>919.875</v>
          </cell>
          <cell r="AF30">
            <v>0</v>
          </cell>
          <cell r="AG30">
            <v>1326.1875</v>
          </cell>
          <cell r="AH30">
            <v>0</v>
          </cell>
          <cell r="AI30">
            <v>0</v>
          </cell>
          <cell r="AJ30">
            <v>0</v>
          </cell>
          <cell r="AK30">
            <v>139049.39584616668</v>
          </cell>
          <cell r="AL30">
            <v>0</v>
          </cell>
          <cell r="AM30">
            <v>0</v>
          </cell>
          <cell r="AN30">
            <v>0</v>
          </cell>
          <cell r="AO30">
            <v>1095.5</v>
          </cell>
          <cell r="AP30">
            <v>1986.3136500000001</v>
          </cell>
          <cell r="AQ30">
            <v>4369.7296500000002</v>
          </cell>
          <cell r="AR30">
            <v>0</v>
          </cell>
          <cell r="AS30">
            <v>0</v>
          </cell>
          <cell r="AT30">
            <v>0</v>
          </cell>
          <cell r="AU30">
            <v>0</v>
          </cell>
          <cell r="AV30">
            <v>356496.13485002081</v>
          </cell>
        </row>
        <row r="31">
          <cell r="A31" t="str">
            <v>02501</v>
          </cell>
          <cell r="B31" t="str">
            <v>Pangkal Pinang</v>
          </cell>
          <cell r="C31">
            <v>43610.683374999993</v>
          </cell>
          <cell r="D31">
            <v>0</v>
          </cell>
          <cell r="E31">
            <v>0</v>
          </cell>
          <cell r="F31">
            <v>1345.6545382291665</v>
          </cell>
          <cell r="G31">
            <v>0</v>
          </cell>
          <cell r="H31">
            <v>0</v>
          </cell>
          <cell r="I31">
            <v>448.14374999999995</v>
          </cell>
          <cell r="J31">
            <v>595.197</v>
          </cell>
          <cell r="K31">
            <v>0</v>
          </cell>
          <cell r="L31">
            <v>5266.1494532812494</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86.893749999999997</v>
          </cell>
          <cell r="AB31">
            <v>0</v>
          </cell>
          <cell r="AC31">
            <v>0</v>
          </cell>
          <cell r="AD31">
            <v>2623.3812499999999</v>
          </cell>
          <cell r="AE31">
            <v>44.137500000000003</v>
          </cell>
          <cell r="AF31">
            <v>0</v>
          </cell>
          <cell r="AG31">
            <v>0</v>
          </cell>
          <cell r="AH31">
            <v>0</v>
          </cell>
          <cell r="AI31">
            <v>0</v>
          </cell>
          <cell r="AJ31">
            <v>0</v>
          </cell>
          <cell r="AK31">
            <v>50840.391574999987</v>
          </cell>
          <cell r="AL31">
            <v>0</v>
          </cell>
          <cell r="AM31">
            <v>0</v>
          </cell>
          <cell r="AN31">
            <v>0</v>
          </cell>
          <cell r="AO31">
            <v>0</v>
          </cell>
          <cell r="AP31">
            <v>208.994</v>
          </cell>
          <cell r="AQ31">
            <v>216.87600000000006</v>
          </cell>
          <cell r="AR31">
            <v>0</v>
          </cell>
          <cell r="AS31">
            <v>0</v>
          </cell>
          <cell r="AT31">
            <v>0</v>
          </cell>
          <cell r="AU31">
            <v>0</v>
          </cell>
          <cell r="AV31">
            <v>105286.50219151042</v>
          </cell>
        </row>
        <row r="32">
          <cell r="A32" t="str">
            <v>02502</v>
          </cell>
          <cell r="B32" t="str">
            <v>Lahat</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row>
        <row r="33">
          <cell r="A33" t="str">
            <v>02503</v>
          </cell>
          <cell r="B33" t="str">
            <v>Baturaja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row>
        <row r="34">
          <cell r="A34" t="str">
            <v>02510</v>
          </cell>
          <cell r="B34" t="str">
            <v>Jambi</v>
          </cell>
          <cell r="C34">
            <v>53380.469125000011</v>
          </cell>
          <cell r="D34">
            <v>0</v>
          </cell>
          <cell r="E34">
            <v>0</v>
          </cell>
          <cell r="F34">
            <v>4330.3367936458326</v>
          </cell>
          <cell r="G34">
            <v>0</v>
          </cell>
          <cell r="H34">
            <v>0</v>
          </cell>
          <cell r="I34">
            <v>1057.596875</v>
          </cell>
          <cell r="J34">
            <v>0</v>
          </cell>
          <cell r="K34">
            <v>0</v>
          </cell>
          <cell r="L34">
            <v>4865.998891041666</v>
          </cell>
          <cell r="M34">
            <v>0</v>
          </cell>
          <cell r="N34">
            <v>0</v>
          </cell>
          <cell r="O34">
            <v>0</v>
          </cell>
          <cell r="P34">
            <v>0</v>
          </cell>
          <cell r="Q34">
            <v>0</v>
          </cell>
          <cell r="R34">
            <v>0</v>
          </cell>
          <cell r="S34">
            <v>0</v>
          </cell>
          <cell r="T34">
            <v>0</v>
          </cell>
          <cell r="U34">
            <v>481641.13123184163</v>
          </cell>
          <cell r="V34">
            <v>0</v>
          </cell>
          <cell r="W34">
            <v>0</v>
          </cell>
          <cell r="X34">
            <v>0</v>
          </cell>
          <cell r="Y34">
            <v>0</v>
          </cell>
          <cell r="Z34">
            <v>0</v>
          </cell>
          <cell r="AA34">
            <v>17.8125</v>
          </cell>
          <cell r="AB34">
            <v>5004.0062500000004</v>
          </cell>
          <cell r="AC34">
            <v>0</v>
          </cell>
          <cell r="AD34">
            <v>912.71249999999998</v>
          </cell>
          <cell r="AE34">
            <v>156.75</v>
          </cell>
          <cell r="AF34">
            <v>0</v>
          </cell>
          <cell r="AG34">
            <v>104.28125</v>
          </cell>
          <cell r="AH34">
            <v>0</v>
          </cell>
          <cell r="AI34">
            <v>0</v>
          </cell>
          <cell r="AJ34">
            <v>0</v>
          </cell>
          <cell r="AK34">
            <v>0</v>
          </cell>
          <cell r="AL34">
            <v>0</v>
          </cell>
          <cell r="AM34">
            <v>0</v>
          </cell>
          <cell r="AN34">
            <v>0</v>
          </cell>
          <cell r="AO34">
            <v>0</v>
          </cell>
          <cell r="AP34">
            <v>1161.237425</v>
          </cell>
          <cell r="AQ34">
            <v>889.75128000000018</v>
          </cell>
          <cell r="AR34">
            <v>0</v>
          </cell>
          <cell r="AS34">
            <v>0</v>
          </cell>
          <cell r="AT34">
            <v>0</v>
          </cell>
          <cell r="AU34">
            <v>0</v>
          </cell>
          <cell r="AV34">
            <v>553522.08412152913</v>
          </cell>
        </row>
        <row r="35">
          <cell r="A35" t="str">
            <v>02511</v>
          </cell>
          <cell r="B35" t="str">
            <v>Muara Bungo</v>
          </cell>
          <cell r="C35">
            <v>16126.119312500003</v>
          </cell>
          <cell r="D35">
            <v>0</v>
          </cell>
          <cell r="E35">
            <v>0</v>
          </cell>
          <cell r="F35">
            <v>709.90767000000017</v>
          </cell>
          <cell r="G35">
            <v>0</v>
          </cell>
          <cell r="H35">
            <v>0</v>
          </cell>
          <cell r="I35">
            <v>1024.25875</v>
          </cell>
          <cell r="J35">
            <v>664.61549999999988</v>
          </cell>
          <cell r="K35">
            <v>0</v>
          </cell>
          <cell r="L35">
            <v>302.10749468749998</v>
          </cell>
          <cell r="M35">
            <v>0</v>
          </cell>
          <cell r="N35">
            <v>0</v>
          </cell>
          <cell r="O35">
            <v>0</v>
          </cell>
          <cell r="P35">
            <v>0</v>
          </cell>
          <cell r="Q35">
            <v>0</v>
          </cell>
          <cell r="R35">
            <v>0</v>
          </cell>
          <cell r="S35">
            <v>0</v>
          </cell>
          <cell r="T35">
            <v>0</v>
          </cell>
          <cell r="U35">
            <v>123536.23513997083</v>
          </cell>
          <cell r="V35">
            <v>0</v>
          </cell>
          <cell r="W35">
            <v>0</v>
          </cell>
          <cell r="X35">
            <v>0</v>
          </cell>
          <cell r="Y35">
            <v>0</v>
          </cell>
          <cell r="Z35">
            <v>0</v>
          </cell>
          <cell r="AA35">
            <v>2.1375000000000002</v>
          </cell>
          <cell r="AB35">
            <v>3905.8874999999998</v>
          </cell>
          <cell r="AC35">
            <v>0</v>
          </cell>
          <cell r="AD35">
            <v>3219.65625</v>
          </cell>
          <cell r="AE35">
            <v>581.625</v>
          </cell>
          <cell r="AF35">
            <v>0</v>
          </cell>
          <cell r="AG35">
            <v>2546.8125</v>
          </cell>
          <cell r="AH35">
            <v>0</v>
          </cell>
          <cell r="AI35">
            <v>0</v>
          </cell>
          <cell r="AJ35">
            <v>0</v>
          </cell>
          <cell r="AK35">
            <v>0</v>
          </cell>
          <cell r="AL35">
            <v>0</v>
          </cell>
          <cell r="AM35">
            <v>0</v>
          </cell>
          <cell r="AN35">
            <v>0</v>
          </cell>
          <cell r="AO35">
            <v>0</v>
          </cell>
          <cell r="AP35">
            <v>887.21512499999994</v>
          </cell>
          <cell r="AQ35">
            <v>2959.2380400000006</v>
          </cell>
          <cell r="AR35">
            <v>0</v>
          </cell>
          <cell r="AS35">
            <v>0</v>
          </cell>
          <cell r="AT35">
            <v>0</v>
          </cell>
          <cell r="AU35">
            <v>0</v>
          </cell>
          <cell r="AV35">
            <v>156465.81578215834</v>
          </cell>
        </row>
        <row r="36">
          <cell r="A36" t="str">
            <v>02520</v>
          </cell>
          <cell r="B36" t="str">
            <v>Bengkulu</v>
          </cell>
          <cell r="C36">
            <v>44493.805124999984</v>
          </cell>
          <cell r="D36">
            <v>0</v>
          </cell>
          <cell r="E36">
            <v>0</v>
          </cell>
          <cell r="F36">
            <v>2063.1406284895838</v>
          </cell>
          <cell r="G36">
            <v>0</v>
          </cell>
          <cell r="H36">
            <v>0</v>
          </cell>
          <cell r="I36">
            <v>2542.254375</v>
          </cell>
          <cell r="J36">
            <v>1414.6126250000002</v>
          </cell>
          <cell r="K36">
            <v>0</v>
          </cell>
          <cell r="L36">
            <v>4198.3925390625</v>
          </cell>
          <cell r="M36">
            <v>0</v>
          </cell>
          <cell r="N36">
            <v>0</v>
          </cell>
          <cell r="O36">
            <v>0</v>
          </cell>
          <cell r="P36">
            <v>0</v>
          </cell>
          <cell r="Q36">
            <v>0</v>
          </cell>
          <cell r="R36">
            <v>0</v>
          </cell>
          <cell r="S36">
            <v>0</v>
          </cell>
          <cell r="T36">
            <v>0</v>
          </cell>
          <cell r="U36">
            <v>306847.20571812917</v>
          </cell>
          <cell r="V36">
            <v>241201.3645</v>
          </cell>
          <cell r="W36">
            <v>0</v>
          </cell>
          <cell r="X36">
            <v>0</v>
          </cell>
          <cell r="Y36">
            <v>0</v>
          </cell>
          <cell r="Z36">
            <v>0</v>
          </cell>
          <cell r="AA36">
            <v>48.45</v>
          </cell>
          <cell r="AB36">
            <v>5059.9624999999996</v>
          </cell>
          <cell r="AC36">
            <v>0</v>
          </cell>
          <cell r="AD36">
            <v>133.4375</v>
          </cell>
          <cell r="AE36">
            <v>66</v>
          </cell>
          <cell r="AF36">
            <v>0</v>
          </cell>
          <cell r="AG36">
            <v>88.6875</v>
          </cell>
          <cell r="AH36">
            <v>0</v>
          </cell>
          <cell r="AI36">
            <v>0</v>
          </cell>
          <cell r="AJ36">
            <v>0</v>
          </cell>
          <cell r="AK36">
            <v>0</v>
          </cell>
          <cell r="AL36">
            <v>0</v>
          </cell>
          <cell r="AM36">
            <v>0</v>
          </cell>
          <cell r="AN36">
            <v>0</v>
          </cell>
          <cell r="AO36">
            <v>1111.6818181818178</v>
          </cell>
          <cell r="AP36">
            <v>940.36502500000006</v>
          </cell>
          <cell r="AQ36">
            <v>1692.5422800000001</v>
          </cell>
          <cell r="AR36">
            <v>0</v>
          </cell>
          <cell r="AS36">
            <v>0</v>
          </cell>
          <cell r="AT36">
            <v>0</v>
          </cell>
          <cell r="AU36">
            <v>0</v>
          </cell>
          <cell r="AV36">
            <v>611901.90213386295</v>
          </cell>
        </row>
        <row r="37">
          <cell r="A37" t="str">
            <v>02521</v>
          </cell>
          <cell r="B37" t="str">
            <v>Lubuk Linggau</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row>
        <row r="38">
          <cell r="A38" t="str">
            <v>02530</v>
          </cell>
          <cell r="B38" t="str">
            <v>Lampung</v>
          </cell>
          <cell r="C38">
            <v>91559.941843750014</v>
          </cell>
          <cell r="D38">
            <v>0</v>
          </cell>
          <cell r="E38">
            <v>0</v>
          </cell>
          <cell r="F38">
            <v>11142.835551640625</v>
          </cell>
          <cell r="G38">
            <v>0</v>
          </cell>
          <cell r="H38">
            <v>0</v>
          </cell>
          <cell r="I38">
            <v>1715.0837499999998</v>
          </cell>
          <cell r="J38">
            <v>1634.9091249999999</v>
          </cell>
          <cell r="K38">
            <v>0</v>
          </cell>
          <cell r="L38">
            <v>4730.170142395833</v>
          </cell>
          <cell r="M38">
            <v>0</v>
          </cell>
          <cell r="N38">
            <v>0</v>
          </cell>
          <cell r="O38">
            <v>261.93322265625</v>
          </cell>
          <cell r="P38">
            <v>0</v>
          </cell>
          <cell r="Q38">
            <v>0</v>
          </cell>
          <cell r="R38">
            <v>0</v>
          </cell>
          <cell r="S38">
            <v>0</v>
          </cell>
          <cell r="T38">
            <v>0</v>
          </cell>
          <cell r="U38">
            <v>0</v>
          </cell>
          <cell r="V38">
            <v>0</v>
          </cell>
          <cell r="W38">
            <v>0</v>
          </cell>
          <cell r="X38">
            <v>1524.1975</v>
          </cell>
          <cell r="Y38">
            <v>0</v>
          </cell>
          <cell r="Z38">
            <v>0</v>
          </cell>
          <cell r="AA38">
            <v>0</v>
          </cell>
          <cell r="AB38">
            <v>33398.449999999997</v>
          </cell>
          <cell r="AC38">
            <v>0</v>
          </cell>
          <cell r="AD38">
            <v>3098.0374999999999</v>
          </cell>
          <cell r="AE38">
            <v>292.875</v>
          </cell>
          <cell r="AF38">
            <v>0</v>
          </cell>
          <cell r="AG38">
            <v>0</v>
          </cell>
          <cell r="AH38">
            <v>0</v>
          </cell>
          <cell r="AI38">
            <v>0</v>
          </cell>
          <cell r="AJ38">
            <v>0</v>
          </cell>
          <cell r="AK38">
            <v>61192.487887499999</v>
          </cell>
          <cell r="AL38">
            <v>0</v>
          </cell>
          <cell r="AM38">
            <v>0</v>
          </cell>
          <cell r="AN38">
            <v>0</v>
          </cell>
          <cell r="AO38">
            <v>969.40909090909088</v>
          </cell>
          <cell r="AP38">
            <v>1425.55225</v>
          </cell>
          <cell r="AQ38">
            <v>1947.8962800000002</v>
          </cell>
          <cell r="AR38">
            <v>0</v>
          </cell>
          <cell r="AS38">
            <v>0</v>
          </cell>
          <cell r="AT38">
            <v>0</v>
          </cell>
          <cell r="AU38">
            <v>0</v>
          </cell>
          <cell r="AV38">
            <v>214893.7791438518</v>
          </cell>
        </row>
        <row r="39">
          <cell r="A39" t="str">
            <v>02531</v>
          </cell>
          <cell r="B39" t="str">
            <v>Pringsewu</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row>
        <row r="40">
          <cell r="A40" t="str">
            <v>02999</v>
          </cell>
          <cell r="B40" t="str">
            <v>Serang</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row>
        <row r="41">
          <cell r="A41" t="str">
            <v>02999</v>
          </cell>
          <cell r="B41" t="str">
            <v>Air Molek</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row>
        <row r="42">
          <cell r="B42" t="str">
            <v>Total Reg Jakarta</v>
          </cell>
          <cell r="C42">
            <v>3052480.0863124998</v>
          </cell>
          <cell r="D42">
            <v>3261.2838500000003</v>
          </cell>
          <cell r="E42">
            <v>1153.2520733854165</v>
          </cell>
          <cell r="F42">
            <v>161689.06051875002</v>
          </cell>
          <cell r="G42">
            <v>14168.812125</v>
          </cell>
          <cell r="H42">
            <v>593651.41669642867</v>
          </cell>
          <cell r="I42">
            <v>13881.356249999999</v>
          </cell>
          <cell r="J42">
            <v>13880.127</v>
          </cell>
          <cell r="K42">
            <v>0</v>
          </cell>
          <cell r="L42">
            <v>40668.91052041667</v>
          </cell>
          <cell r="M42">
            <v>746.9508051712744</v>
          </cell>
          <cell r="N42">
            <v>11726.971262499999</v>
          </cell>
          <cell r="O42">
            <v>5377.1019190625002</v>
          </cell>
          <cell r="P42">
            <v>0</v>
          </cell>
          <cell r="Q42">
            <v>0</v>
          </cell>
          <cell r="R42">
            <v>0</v>
          </cell>
          <cell r="S42">
            <v>80366.735406354172</v>
          </cell>
          <cell r="T42">
            <v>2166.69970965625</v>
          </cell>
          <cell r="U42">
            <v>912024.57208994159</v>
          </cell>
          <cell r="V42">
            <v>241201.3645</v>
          </cell>
          <cell r="W42">
            <v>0</v>
          </cell>
          <cell r="X42">
            <v>1524.1975</v>
          </cell>
          <cell r="Y42">
            <v>736.70624999999995</v>
          </cell>
          <cell r="Z42">
            <v>7861.5562499999996</v>
          </cell>
          <cell r="AA42">
            <v>465.63124999999997</v>
          </cell>
          <cell r="AB42">
            <v>71330.056249999994</v>
          </cell>
          <cell r="AC42">
            <v>0</v>
          </cell>
          <cell r="AD42">
            <v>10471.4125</v>
          </cell>
          <cell r="AE42">
            <v>3707.1374999999998</v>
          </cell>
          <cell r="AF42">
            <v>9958.2075000000004</v>
          </cell>
          <cell r="AG42">
            <v>4065.96875</v>
          </cell>
          <cell r="AH42">
            <v>13.47721875</v>
          </cell>
          <cell r="AI42">
            <v>316238.80848750006</v>
          </cell>
          <cell r="AJ42">
            <v>38924.410135260419</v>
          </cell>
          <cell r="AK42">
            <v>251082.27530866666</v>
          </cell>
          <cell r="AL42">
            <v>961.00481250000007</v>
          </cell>
          <cell r="AM42">
            <v>46216.571013888963</v>
          </cell>
          <cell r="AN42">
            <v>129.1079545454545</v>
          </cell>
          <cell r="AO42">
            <v>3176.590909090909</v>
          </cell>
          <cell r="AP42">
            <v>19671.298150000002</v>
          </cell>
          <cell r="AQ42">
            <v>18873.728940000005</v>
          </cell>
          <cell r="AR42">
            <v>0</v>
          </cell>
          <cell r="AS42">
            <v>3.666666666666667</v>
          </cell>
          <cell r="AT42">
            <v>0</v>
          </cell>
          <cell r="AU42">
            <v>0</v>
          </cell>
          <cell r="AV42">
            <v>5953856.5143860364</v>
          </cell>
        </row>
        <row r="43">
          <cell r="A43" t="str">
            <v>03100</v>
          </cell>
          <cell r="B43" t="str">
            <v>Bandung</v>
          </cell>
          <cell r="C43">
            <v>460999.00362499995</v>
          </cell>
          <cell r="D43">
            <v>219.54707499999998</v>
          </cell>
          <cell r="E43">
            <v>0</v>
          </cell>
          <cell r="F43">
            <v>38327.098901093756</v>
          </cell>
          <cell r="G43">
            <v>1176.2985000000001</v>
          </cell>
          <cell r="H43">
            <v>0</v>
          </cell>
          <cell r="I43">
            <v>1069.9524999999999</v>
          </cell>
          <cell r="J43">
            <v>2993.9085000000005</v>
          </cell>
          <cell r="K43">
            <v>0</v>
          </cell>
          <cell r="L43">
            <v>0</v>
          </cell>
          <cell r="M43">
            <v>631.24736081102947</v>
          </cell>
          <cell r="N43">
            <v>0</v>
          </cell>
          <cell r="O43">
            <v>955.40334531249994</v>
          </cell>
          <cell r="P43">
            <v>0</v>
          </cell>
          <cell r="Q43">
            <v>0</v>
          </cell>
          <cell r="R43">
            <v>0</v>
          </cell>
          <cell r="S43">
            <v>0</v>
          </cell>
          <cell r="T43">
            <v>0</v>
          </cell>
          <cell r="U43">
            <v>0</v>
          </cell>
          <cell r="V43">
            <v>0</v>
          </cell>
          <cell r="W43">
            <v>0</v>
          </cell>
          <cell r="X43">
            <v>0</v>
          </cell>
          <cell r="Y43">
            <v>0</v>
          </cell>
          <cell r="Z43">
            <v>6236.7749999999996</v>
          </cell>
          <cell r="AA43">
            <v>0</v>
          </cell>
          <cell r="AB43">
            <v>0</v>
          </cell>
          <cell r="AC43">
            <v>0</v>
          </cell>
          <cell r="AD43">
            <v>0</v>
          </cell>
          <cell r="AE43">
            <v>0</v>
          </cell>
          <cell r="AF43">
            <v>21405.856500000002</v>
          </cell>
          <cell r="AG43">
            <v>0</v>
          </cell>
          <cell r="AH43">
            <v>0</v>
          </cell>
          <cell r="AI43">
            <v>40693.244684999998</v>
          </cell>
          <cell r="AJ43">
            <v>0</v>
          </cell>
          <cell r="AK43">
            <v>0</v>
          </cell>
          <cell r="AL43">
            <v>422.29012499999993</v>
          </cell>
          <cell r="AM43">
            <v>0</v>
          </cell>
          <cell r="AN43">
            <v>0.34943181818181812</v>
          </cell>
          <cell r="AO43">
            <v>0</v>
          </cell>
          <cell r="AP43">
            <v>1231.3330000000001</v>
          </cell>
          <cell r="AQ43">
            <v>1277.3296799999998</v>
          </cell>
          <cell r="AR43">
            <v>0</v>
          </cell>
          <cell r="AS43">
            <v>0</v>
          </cell>
          <cell r="AT43">
            <v>0</v>
          </cell>
          <cell r="AU43">
            <v>0</v>
          </cell>
          <cell r="AV43">
            <v>577639.63822903566</v>
          </cell>
        </row>
        <row r="44">
          <cell r="A44" t="str">
            <v>03110</v>
          </cell>
          <cell r="B44" t="str">
            <v>Susu-Bandung</v>
          </cell>
          <cell r="C44">
            <v>0</v>
          </cell>
          <cell r="D44">
            <v>0</v>
          </cell>
          <cell r="E44">
            <v>0</v>
          </cell>
          <cell r="F44">
            <v>0</v>
          </cell>
          <cell r="G44">
            <v>0</v>
          </cell>
          <cell r="H44">
            <v>1273781.1968750001</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1273781.1968750001</v>
          </cell>
        </row>
        <row r="45">
          <cell r="A45" t="str">
            <v>03120</v>
          </cell>
          <cell r="B45" t="str">
            <v>Tasikmalaya</v>
          </cell>
          <cell r="C45">
            <v>18938.526250000006</v>
          </cell>
          <cell r="D45">
            <v>72.313725000000005</v>
          </cell>
          <cell r="E45">
            <v>0</v>
          </cell>
          <cell r="F45">
            <v>133.15454473958334</v>
          </cell>
          <cell r="G45">
            <v>134.09337500000001</v>
          </cell>
          <cell r="H45">
            <v>0</v>
          </cell>
          <cell r="I45">
            <v>642.26874999999995</v>
          </cell>
          <cell r="J45">
            <v>29.022750000000002</v>
          </cell>
          <cell r="K45">
            <v>0</v>
          </cell>
          <cell r="L45">
            <v>0</v>
          </cell>
          <cell r="M45">
            <v>3.036</v>
          </cell>
          <cell r="N45">
            <v>0</v>
          </cell>
          <cell r="O45">
            <v>75.240998854166662</v>
          </cell>
          <cell r="P45">
            <v>0</v>
          </cell>
          <cell r="Q45">
            <v>0</v>
          </cell>
          <cell r="R45">
            <v>0</v>
          </cell>
          <cell r="S45">
            <v>0</v>
          </cell>
          <cell r="T45">
            <v>0</v>
          </cell>
          <cell r="U45">
            <v>0</v>
          </cell>
          <cell r="V45">
            <v>0</v>
          </cell>
          <cell r="W45">
            <v>0</v>
          </cell>
          <cell r="X45">
            <v>0</v>
          </cell>
          <cell r="Y45">
            <v>149.625</v>
          </cell>
          <cell r="Z45">
            <v>5179.0275000000001</v>
          </cell>
          <cell r="AA45">
            <v>0</v>
          </cell>
          <cell r="AB45">
            <v>0</v>
          </cell>
          <cell r="AC45">
            <v>0</v>
          </cell>
          <cell r="AD45">
            <v>0</v>
          </cell>
          <cell r="AE45">
            <v>0</v>
          </cell>
          <cell r="AF45">
            <v>2294.6354999999999</v>
          </cell>
          <cell r="AG45">
            <v>0</v>
          </cell>
          <cell r="AH45">
            <v>0</v>
          </cell>
          <cell r="AI45">
            <v>37868.657180000009</v>
          </cell>
          <cell r="AJ45">
            <v>0</v>
          </cell>
          <cell r="AK45">
            <v>0</v>
          </cell>
          <cell r="AL45">
            <v>1767.8167916666666</v>
          </cell>
          <cell r="AM45">
            <v>0</v>
          </cell>
          <cell r="AN45">
            <v>0</v>
          </cell>
          <cell r="AO45">
            <v>0</v>
          </cell>
          <cell r="AP45">
            <v>92.737250000000003</v>
          </cell>
          <cell r="AQ45">
            <v>1333.3676399999999</v>
          </cell>
          <cell r="AR45">
            <v>24191.188466111118</v>
          </cell>
          <cell r="AS45">
            <v>0</v>
          </cell>
          <cell r="AT45">
            <v>0</v>
          </cell>
          <cell r="AU45">
            <v>0</v>
          </cell>
          <cell r="AV45">
            <v>92904.711721371568</v>
          </cell>
        </row>
        <row r="46">
          <cell r="A46" t="str">
            <v>03130</v>
          </cell>
          <cell r="B46" t="str">
            <v>Sukabumi</v>
          </cell>
          <cell r="C46">
            <v>19843.900125000004</v>
          </cell>
          <cell r="D46">
            <v>40.391450000000006</v>
          </cell>
          <cell r="E46">
            <v>0</v>
          </cell>
          <cell r="F46">
            <v>265.07727249999994</v>
          </cell>
          <cell r="G46">
            <v>157.07249999999999</v>
          </cell>
          <cell r="H46">
            <v>0</v>
          </cell>
          <cell r="I46">
            <v>725.94437499999992</v>
          </cell>
          <cell r="J46">
            <v>840.38862500000005</v>
          </cell>
          <cell r="K46">
            <v>0</v>
          </cell>
          <cell r="L46">
            <v>0</v>
          </cell>
          <cell r="M46">
            <v>0</v>
          </cell>
          <cell r="N46">
            <v>0</v>
          </cell>
          <cell r="O46">
            <v>409.4294241145833</v>
          </cell>
          <cell r="P46">
            <v>0</v>
          </cell>
          <cell r="Q46">
            <v>0</v>
          </cell>
          <cell r="R46">
            <v>0</v>
          </cell>
          <cell r="S46">
            <v>0</v>
          </cell>
          <cell r="T46">
            <v>0</v>
          </cell>
          <cell r="U46">
            <v>0</v>
          </cell>
          <cell r="V46">
            <v>0</v>
          </cell>
          <cell r="W46">
            <v>0</v>
          </cell>
          <cell r="X46">
            <v>0</v>
          </cell>
          <cell r="Y46">
            <v>53.943750000000001</v>
          </cell>
          <cell r="Z46">
            <v>11176.706249999999</v>
          </cell>
          <cell r="AA46">
            <v>0</v>
          </cell>
          <cell r="AB46">
            <v>0</v>
          </cell>
          <cell r="AC46">
            <v>0</v>
          </cell>
          <cell r="AD46">
            <v>0</v>
          </cell>
          <cell r="AE46">
            <v>379.5</v>
          </cell>
          <cell r="AF46">
            <v>70611.412500000006</v>
          </cell>
          <cell r="AG46">
            <v>0</v>
          </cell>
          <cell r="AH46">
            <v>0</v>
          </cell>
          <cell r="AI46">
            <v>0</v>
          </cell>
          <cell r="AJ46">
            <v>0</v>
          </cell>
          <cell r="AK46">
            <v>0</v>
          </cell>
          <cell r="AL46">
            <v>9.7065000000000001</v>
          </cell>
          <cell r="AM46">
            <v>2449.5626458333372</v>
          </cell>
          <cell r="AN46">
            <v>21.636363636363637</v>
          </cell>
          <cell r="AO46">
            <v>0</v>
          </cell>
          <cell r="AP46">
            <v>818.89927499999999</v>
          </cell>
          <cell r="AQ46">
            <v>1694.3612400000002</v>
          </cell>
          <cell r="AR46">
            <v>0</v>
          </cell>
          <cell r="AS46">
            <v>0</v>
          </cell>
          <cell r="AT46">
            <v>0</v>
          </cell>
          <cell r="AU46">
            <v>0</v>
          </cell>
          <cell r="AV46">
            <v>109497.9322960843</v>
          </cell>
        </row>
        <row r="47">
          <cell r="A47" t="str">
            <v>03200</v>
          </cell>
          <cell r="B47" t="str">
            <v>Cirebon</v>
          </cell>
          <cell r="C47">
            <v>44239.873562499997</v>
          </cell>
          <cell r="D47">
            <v>91.532237500000008</v>
          </cell>
          <cell r="E47">
            <v>0</v>
          </cell>
          <cell r="F47">
            <v>3724.8521996875002</v>
          </cell>
          <cell r="G47">
            <v>465.98174999999998</v>
          </cell>
          <cell r="H47">
            <v>0</v>
          </cell>
          <cell r="I47">
            <v>274.29374999999999</v>
          </cell>
          <cell r="J47">
            <v>251.32187500000001</v>
          </cell>
          <cell r="K47">
            <v>0</v>
          </cell>
          <cell r="L47">
            <v>0</v>
          </cell>
          <cell r="M47">
            <v>27.762</v>
          </cell>
          <cell r="N47">
            <v>0</v>
          </cell>
          <cell r="O47">
            <v>652.90099911458321</v>
          </cell>
          <cell r="P47">
            <v>0</v>
          </cell>
          <cell r="Q47">
            <v>0</v>
          </cell>
          <cell r="R47">
            <v>0</v>
          </cell>
          <cell r="S47">
            <v>0</v>
          </cell>
          <cell r="T47">
            <v>0</v>
          </cell>
          <cell r="U47">
            <v>0</v>
          </cell>
          <cell r="V47">
            <v>0</v>
          </cell>
          <cell r="W47">
            <v>0</v>
          </cell>
          <cell r="X47">
            <v>0</v>
          </cell>
          <cell r="Y47">
            <v>0</v>
          </cell>
          <cell r="Z47">
            <v>15792.873750000001</v>
          </cell>
          <cell r="AA47">
            <v>0</v>
          </cell>
          <cell r="AB47">
            <v>0</v>
          </cell>
          <cell r="AC47">
            <v>0</v>
          </cell>
          <cell r="AD47">
            <v>0</v>
          </cell>
          <cell r="AE47">
            <v>280.91250000000002</v>
          </cell>
          <cell r="AF47">
            <v>715333.68</v>
          </cell>
          <cell r="AG47">
            <v>0</v>
          </cell>
          <cell r="AH47">
            <v>0</v>
          </cell>
          <cell r="AI47">
            <v>0</v>
          </cell>
          <cell r="AJ47">
            <v>0</v>
          </cell>
          <cell r="AK47">
            <v>0</v>
          </cell>
          <cell r="AL47">
            <v>0</v>
          </cell>
          <cell r="AM47">
            <v>0</v>
          </cell>
          <cell r="AN47">
            <v>0</v>
          </cell>
          <cell r="AO47">
            <v>0</v>
          </cell>
          <cell r="AP47">
            <v>745.63724999999999</v>
          </cell>
          <cell r="AQ47">
            <v>207.29148000000004</v>
          </cell>
          <cell r="AR47">
            <v>27198.462169375012</v>
          </cell>
          <cell r="AS47">
            <v>0</v>
          </cell>
          <cell r="AT47">
            <v>0</v>
          </cell>
          <cell r="AU47">
            <v>0</v>
          </cell>
          <cell r="AV47">
            <v>809287.37552317721</v>
          </cell>
        </row>
        <row r="48">
          <cell r="A48" t="str">
            <v>03210</v>
          </cell>
          <cell r="B48" t="str">
            <v>Tegal</v>
          </cell>
          <cell r="C48">
            <v>63116.373906250003</v>
          </cell>
          <cell r="D48">
            <v>0</v>
          </cell>
          <cell r="E48">
            <v>0</v>
          </cell>
          <cell r="F48">
            <v>0</v>
          </cell>
          <cell r="G48">
            <v>565.46100000000001</v>
          </cell>
          <cell r="H48">
            <v>0</v>
          </cell>
          <cell r="I48">
            <v>918.01249999999982</v>
          </cell>
          <cell r="J48">
            <v>1659.011</v>
          </cell>
          <cell r="K48">
            <v>0</v>
          </cell>
          <cell r="L48">
            <v>0</v>
          </cell>
          <cell r="M48">
            <v>0</v>
          </cell>
          <cell r="N48">
            <v>0</v>
          </cell>
          <cell r="O48">
            <v>425.38633687499993</v>
          </cell>
          <cell r="P48">
            <v>0</v>
          </cell>
          <cell r="Q48">
            <v>0</v>
          </cell>
          <cell r="R48">
            <v>0</v>
          </cell>
          <cell r="S48">
            <v>0</v>
          </cell>
          <cell r="T48">
            <v>0</v>
          </cell>
          <cell r="U48">
            <v>0</v>
          </cell>
          <cell r="V48">
            <v>0</v>
          </cell>
          <cell r="W48">
            <v>0</v>
          </cell>
          <cell r="X48">
            <v>0</v>
          </cell>
          <cell r="Y48">
            <v>0</v>
          </cell>
          <cell r="Z48">
            <v>29467.271250000002</v>
          </cell>
          <cell r="AA48">
            <v>0</v>
          </cell>
          <cell r="AB48">
            <v>0</v>
          </cell>
          <cell r="AC48">
            <v>0</v>
          </cell>
          <cell r="AD48">
            <v>438.4375</v>
          </cell>
          <cell r="AE48">
            <v>169.125</v>
          </cell>
          <cell r="AF48">
            <v>14425.695</v>
          </cell>
          <cell r="AG48">
            <v>0</v>
          </cell>
          <cell r="AH48">
            <v>0</v>
          </cell>
          <cell r="AI48">
            <v>0</v>
          </cell>
          <cell r="AJ48">
            <v>0</v>
          </cell>
          <cell r="AK48">
            <v>0</v>
          </cell>
          <cell r="AL48">
            <v>0</v>
          </cell>
          <cell r="AM48">
            <v>0</v>
          </cell>
          <cell r="AN48">
            <v>0</v>
          </cell>
          <cell r="AO48">
            <v>0</v>
          </cell>
          <cell r="AP48">
            <v>0</v>
          </cell>
          <cell r="AQ48">
            <v>979.44000000000017</v>
          </cell>
          <cell r="AR48">
            <v>0</v>
          </cell>
          <cell r="AS48">
            <v>0</v>
          </cell>
          <cell r="AT48">
            <v>0</v>
          </cell>
          <cell r="AU48">
            <v>0</v>
          </cell>
          <cell r="AV48">
            <v>112164.21349312502</v>
          </cell>
        </row>
        <row r="49">
          <cell r="A49" t="str">
            <v>03300</v>
          </cell>
          <cell r="B49" t="str">
            <v>Semarang</v>
          </cell>
          <cell r="C49">
            <v>181191.20400000003</v>
          </cell>
          <cell r="D49">
            <v>0</v>
          </cell>
          <cell r="E49">
            <v>0</v>
          </cell>
          <cell r="F49">
            <v>8589.3263178124998</v>
          </cell>
          <cell r="G49">
            <v>304.83699999999999</v>
          </cell>
          <cell r="H49">
            <v>0</v>
          </cell>
          <cell r="I49">
            <v>863.79124999999999</v>
          </cell>
          <cell r="J49">
            <v>5930.880666666666</v>
          </cell>
          <cell r="K49">
            <v>0</v>
          </cell>
          <cell r="L49">
            <v>0</v>
          </cell>
          <cell r="M49">
            <v>161.16696847083333</v>
          </cell>
          <cell r="N49">
            <v>0</v>
          </cell>
          <cell r="O49">
            <v>348.24476911458333</v>
          </cell>
          <cell r="P49">
            <v>0</v>
          </cell>
          <cell r="Q49">
            <v>0</v>
          </cell>
          <cell r="R49">
            <v>0</v>
          </cell>
          <cell r="S49">
            <v>0</v>
          </cell>
          <cell r="T49">
            <v>0</v>
          </cell>
          <cell r="U49">
            <v>0</v>
          </cell>
          <cell r="V49">
            <v>0</v>
          </cell>
          <cell r="W49">
            <v>0</v>
          </cell>
          <cell r="X49">
            <v>0</v>
          </cell>
          <cell r="Y49">
            <v>0</v>
          </cell>
          <cell r="Z49">
            <v>0</v>
          </cell>
          <cell r="AA49">
            <v>19.375</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35.757750000000001</v>
          </cell>
          <cell r="AQ49">
            <v>2604.3309600000007</v>
          </cell>
          <cell r="AR49">
            <v>0</v>
          </cell>
          <cell r="AS49">
            <v>0</v>
          </cell>
          <cell r="AT49">
            <v>0</v>
          </cell>
          <cell r="AU49">
            <v>0</v>
          </cell>
          <cell r="AV49">
            <v>200048.91468206461</v>
          </cell>
        </row>
        <row r="50">
          <cell r="A50" t="str">
            <v>03400</v>
          </cell>
          <cell r="B50" t="str">
            <v>Yogyakarta</v>
          </cell>
          <cell r="C50">
            <v>150182.98674999998</v>
          </cell>
          <cell r="D50">
            <v>220.6328666666667</v>
          </cell>
          <cell r="E50">
            <v>0</v>
          </cell>
          <cell r="F50">
            <v>9080.2690847395843</v>
          </cell>
          <cell r="G50">
            <v>863.60787500000004</v>
          </cell>
          <cell r="H50">
            <v>0</v>
          </cell>
          <cell r="I50">
            <v>2614.9268750000001</v>
          </cell>
          <cell r="J50">
            <v>8330.9873333333344</v>
          </cell>
          <cell r="K50">
            <v>0</v>
          </cell>
          <cell r="L50">
            <v>0</v>
          </cell>
          <cell r="M50">
            <v>98.054516408823531</v>
          </cell>
          <cell r="N50">
            <v>0</v>
          </cell>
          <cell r="O50">
            <v>483.17468484374996</v>
          </cell>
          <cell r="P50">
            <v>0</v>
          </cell>
          <cell r="Q50">
            <v>0</v>
          </cell>
          <cell r="R50">
            <v>0</v>
          </cell>
          <cell r="S50">
            <v>0</v>
          </cell>
          <cell r="T50">
            <v>0</v>
          </cell>
          <cell r="U50">
            <v>0</v>
          </cell>
          <cell r="V50">
            <v>0</v>
          </cell>
          <cell r="W50">
            <v>0</v>
          </cell>
          <cell r="X50">
            <v>0</v>
          </cell>
          <cell r="Y50">
            <v>0</v>
          </cell>
          <cell r="Z50">
            <v>0</v>
          </cell>
          <cell r="AA50">
            <v>6.4312500000000004</v>
          </cell>
          <cell r="AB50">
            <v>0</v>
          </cell>
          <cell r="AC50">
            <v>0</v>
          </cell>
          <cell r="AD50">
            <v>787.28125</v>
          </cell>
          <cell r="AE50">
            <v>0</v>
          </cell>
          <cell r="AF50">
            <v>0</v>
          </cell>
          <cell r="AG50">
            <v>0</v>
          </cell>
          <cell r="AH50">
            <v>0</v>
          </cell>
          <cell r="AI50">
            <v>0</v>
          </cell>
          <cell r="AJ50">
            <v>0</v>
          </cell>
          <cell r="AK50">
            <v>0</v>
          </cell>
          <cell r="AL50">
            <v>0</v>
          </cell>
          <cell r="AM50">
            <v>0</v>
          </cell>
          <cell r="AN50">
            <v>0</v>
          </cell>
          <cell r="AO50">
            <v>0</v>
          </cell>
          <cell r="AP50">
            <v>0.10285</v>
          </cell>
          <cell r="AQ50">
            <v>1959.5096400000002</v>
          </cell>
          <cell r="AR50">
            <v>0</v>
          </cell>
          <cell r="AS50">
            <v>0</v>
          </cell>
          <cell r="AT50">
            <v>0</v>
          </cell>
          <cell r="AU50">
            <v>0</v>
          </cell>
          <cell r="AV50">
            <v>174627.9649759921</v>
          </cell>
        </row>
        <row r="51">
          <cell r="A51" t="str">
            <v>03410</v>
          </cell>
          <cell r="B51" t="str">
            <v>Solo</v>
          </cell>
          <cell r="C51">
            <v>134255.10921875</v>
          </cell>
          <cell r="D51">
            <v>0</v>
          </cell>
          <cell r="E51">
            <v>0</v>
          </cell>
          <cell r="F51">
            <v>3272.2828418229165</v>
          </cell>
          <cell r="G51">
            <v>340.61462499999999</v>
          </cell>
          <cell r="H51">
            <v>0</v>
          </cell>
          <cell r="I51">
            <v>1056.0081249999998</v>
          </cell>
          <cell r="J51">
            <v>1831.4169999999997</v>
          </cell>
          <cell r="K51">
            <v>0</v>
          </cell>
          <cell r="L51">
            <v>0</v>
          </cell>
          <cell r="M51">
            <v>122.42736255882353</v>
          </cell>
          <cell r="N51">
            <v>0</v>
          </cell>
          <cell r="O51">
            <v>320.09420348958332</v>
          </cell>
          <cell r="P51">
            <v>0</v>
          </cell>
          <cell r="Q51">
            <v>0</v>
          </cell>
          <cell r="R51">
            <v>0</v>
          </cell>
          <cell r="S51">
            <v>0</v>
          </cell>
          <cell r="T51">
            <v>0</v>
          </cell>
          <cell r="U51">
            <v>0</v>
          </cell>
          <cell r="V51">
            <v>0</v>
          </cell>
          <cell r="W51">
            <v>0</v>
          </cell>
          <cell r="X51">
            <v>0</v>
          </cell>
          <cell r="Y51">
            <v>0</v>
          </cell>
          <cell r="Z51">
            <v>0</v>
          </cell>
          <cell r="AA51">
            <v>15.887499999999999</v>
          </cell>
          <cell r="AB51">
            <v>0</v>
          </cell>
          <cell r="AC51">
            <v>0</v>
          </cell>
          <cell r="AD51">
            <v>32.024999999999999</v>
          </cell>
          <cell r="AE51">
            <v>0</v>
          </cell>
          <cell r="AF51">
            <v>0</v>
          </cell>
          <cell r="AG51">
            <v>0</v>
          </cell>
          <cell r="AH51">
            <v>0</v>
          </cell>
          <cell r="AI51">
            <v>0</v>
          </cell>
          <cell r="AJ51">
            <v>0</v>
          </cell>
          <cell r="AK51">
            <v>0</v>
          </cell>
          <cell r="AL51">
            <v>0</v>
          </cell>
          <cell r="AM51">
            <v>0</v>
          </cell>
          <cell r="AN51">
            <v>0</v>
          </cell>
          <cell r="AO51">
            <v>0</v>
          </cell>
          <cell r="AP51">
            <v>0</v>
          </cell>
          <cell r="AQ51">
            <v>750.11112000000003</v>
          </cell>
          <cell r="AR51">
            <v>0</v>
          </cell>
          <cell r="AS51">
            <v>0</v>
          </cell>
          <cell r="AT51">
            <v>0</v>
          </cell>
          <cell r="AU51">
            <v>0</v>
          </cell>
          <cell r="AV51">
            <v>141995.97699662126</v>
          </cell>
        </row>
        <row r="52">
          <cell r="A52" t="str">
            <v>03999</v>
          </cell>
          <cell r="B52" t="str">
            <v>Purwokerto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row>
        <row r="53">
          <cell r="A53" t="str">
            <v>03999</v>
          </cell>
          <cell r="B53" t="str">
            <v>Pati</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row>
        <row r="54">
          <cell r="A54" t="str">
            <v>03999</v>
          </cell>
          <cell r="B54" t="str">
            <v>Magelang</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row>
        <row r="55">
          <cell r="B55" t="str">
            <v>Total Reg Bandung</v>
          </cell>
          <cell r="C55">
            <v>1072766.9774374999</v>
          </cell>
          <cell r="D55">
            <v>644.41735416666666</v>
          </cell>
          <cell r="E55">
            <v>0</v>
          </cell>
          <cell r="F55">
            <v>63392.061162395839</v>
          </cell>
          <cell r="G55">
            <v>4007.966625</v>
          </cell>
          <cell r="H55">
            <v>1273781.1968750001</v>
          </cell>
          <cell r="I55">
            <v>8165.198124999999</v>
          </cell>
          <cell r="J55">
            <v>21866.937750000005</v>
          </cell>
          <cell r="K55">
            <v>0</v>
          </cell>
          <cell r="L55">
            <v>0</v>
          </cell>
          <cell r="M55">
            <v>1043.6942082495098</v>
          </cell>
          <cell r="N55">
            <v>0</v>
          </cell>
          <cell r="O55">
            <v>3669.8747617187501</v>
          </cell>
          <cell r="P55">
            <v>0</v>
          </cell>
          <cell r="Q55">
            <v>0</v>
          </cell>
          <cell r="R55">
            <v>0</v>
          </cell>
          <cell r="S55">
            <v>0</v>
          </cell>
          <cell r="T55">
            <v>0</v>
          </cell>
          <cell r="U55">
            <v>0</v>
          </cell>
          <cell r="V55">
            <v>0</v>
          </cell>
          <cell r="W55">
            <v>0</v>
          </cell>
          <cell r="X55">
            <v>0</v>
          </cell>
          <cell r="Y55">
            <v>203.56874999999999</v>
          </cell>
          <cell r="Z55">
            <v>67852.653749999998</v>
          </cell>
          <cell r="AA55">
            <v>41.693749999999994</v>
          </cell>
          <cell r="AB55">
            <v>0</v>
          </cell>
          <cell r="AC55">
            <v>0</v>
          </cell>
          <cell r="AD55">
            <v>1257.7437500000001</v>
          </cell>
          <cell r="AE55">
            <v>829.53750000000002</v>
          </cell>
          <cell r="AF55">
            <v>824071.27950000006</v>
          </cell>
          <cell r="AG55">
            <v>0</v>
          </cell>
          <cell r="AH55">
            <v>0</v>
          </cell>
          <cell r="AI55">
            <v>78561.901865000007</v>
          </cell>
          <cell r="AJ55">
            <v>0</v>
          </cell>
          <cell r="AK55">
            <v>0</v>
          </cell>
          <cell r="AL55">
            <v>2199.8134166666664</v>
          </cell>
          <cell r="AM55">
            <v>2449.5626458333372</v>
          </cell>
          <cell r="AN55">
            <v>21.985795454545453</v>
          </cell>
          <cell r="AO55">
            <v>0</v>
          </cell>
          <cell r="AP55">
            <v>2924.4673750000006</v>
          </cell>
          <cell r="AQ55">
            <v>10805.741760000001</v>
          </cell>
          <cell r="AR55">
            <v>51389.650635486134</v>
          </cell>
          <cell r="AS55">
            <v>0</v>
          </cell>
          <cell r="AT55">
            <v>0</v>
          </cell>
          <cell r="AU55">
            <v>0</v>
          </cell>
          <cell r="AV55">
            <v>3491947.9247924718</v>
          </cell>
        </row>
        <row r="56">
          <cell r="A56" t="str">
            <v>04010</v>
          </cell>
          <cell r="B56" t="str">
            <v>Banjarmasin</v>
          </cell>
          <cell r="C56">
            <v>181145.73743749998</v>
          </cell>
          <cell r="D56">
            <v>0</v>
          </cell>
          <cell r="E56">
            <v>0</v>
          </cell>
          <cell r="F56">
            <v>2290.6320678645834</v>
          </cell>
          <cell r="G56">
            <v>0</v>
          </cell>
          <cell r="H56">
            <v>0</v>
          </cell>
          <cell r="I56">
            <v>1060.5493750000001</v>
          </cell>
          <cell r="J56">
            <v>0</v>
          </cell>
          <cell r="K56">
            <v>0</v>
          </cell>
          <cell r="L56">
            <v>5872.8360304166672</v>
          </cell>
          <cell r="M56">
            <v>801.58808301243141</v>
          </cell>
          <cell r="N56">
            <v>0</v>
          </cell>
          <cell r="O56">
            <v>0</v>
          </cell>
          <cell r="P56">
            <v>0</v>
          </cell>
          <cell r="Q56">
            <v>0</v>
          </cell>
          <cell r="R56">
            <v>0</v>
          </cell>
          <cell r="S56">
            <v>0</v>
          </cell>
          <cell r="T56">
            <v>0</v>
          </cell>
          <cell r="U56">
            <v>0</v>
          </cell>
          <cell r="V56">
            <v>0</v>
          </cell>
          <cell r="W56">
            <v>0</v>
          </cell>
          <cell r="X56">
            <v>0</v>
          </cell>
          <cell r="Y56">
            <v>866.25</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1224.147727272727</v>
          </cell>
          <cell r="AP56">
            <v>0</v>
          </cell>
          <cell r="AQ56">
            <v>1444.9809000000002</v>
          </cell>
          <cell r="AR56">
            <v>0</v>
          </cell>
          <cell r="AS56">
            <v>0</v>
          </cell>
          <cell r="AT56">
            <v>0</v>
          </cell>
          <cell r="AU56">
            <v>0</v>
          </cell>
          <cell r="AV56">
            <v>194706.72162106639</v>
          </cell>
        </row>
        <row r="57">
          <cell r="A57" t="str">
            <v>04100</v>
          </cell>
          <cell r="B57" t="str">
            <v>Surabaya</v>
          </cell>
          <cell r="C57">
            <v>993060.47659374995</v>
          </cell>
          <cell r="D57">
            <v>0</v>
          </cell>
          <cell r="E57">
            <v>571234.77192809898</v>
          </cell>
          <cell r="F57">
            <v>18172.674532109373</v>
          </cell>
          <cell r="G57">
            <v>1018.353375</v>
          </cell>
          <cell r="H57">
            <v>0</v>
          </cell>
          <cell r="I57">
            <v>605.95249999999999</v>
          </cell>
          <cell r="J57">
            <v>655.14433333333341</v>
          </cell>
          <cell r="K57">
            <v>0</v>
          </cell>
          <cell r="L57">
            <v>0</v>
          </cell>
          <cell r="M57">
            <v>1920.0876766286765</v>
          </cell>
          <cell r="N57">
            <v>0</v>
          </cell>
          <cell r="O57">
            <v>495.69030843749994</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976.59299305555555</v>
          </cell>
          <cell r="AM57">
            <v>0</v>
          </cell>
          <cell r="AN57">
            <v>0</v>
          </cell>
          <cell r="AO57">
            <v>0</v>
          </cell>
          <cell r="AP57">
            <v>239.56393750000001</v>
          </cell>
          <cell r="AQ57">
            <v>3428.8095600000001</v>
          </cell>
          <cell r="AR57">
            <v>0</v>
          </cell>
          <cell r="AS57">
            <v>0</v>
          </cell>
          <cell r="AT57">
            <v>0</v>
          </cell>
          <cell r="AU57">
            <v>0</v>
          </cell>
          <cell r="AV57">
            <v>1591808.117737913</v>
          </cell>
        </row>
        <row r="58">
          <cell r="A58" t="str">
            <v>04103</v>
          </cell>
          <cell r="B58" t="str">
            <v>Kupang</v>
          </cell>
          <cell r="C58">
            <v>4181.5938125000002</v>
          </cell>
          <cell r="D58">
            <v>0</v>
          </cell>
          <cell r="E58">
            <v>0</v>
          </cell>
          <cell r="F58">
            <v>0</v>
          </cell>
          <cell r="G58">
            <v>0</v>
          </cell>
          <cell r="H58">
            <v>142170.78700000001</v>
          </cell>
          <cell r="I58">
            <v>258.78125</v>
          </cell>
          <cell r="J58">
            <v>0</v>
          </cell>
          <cell r="K58">
            <v>0</v>
          </cell>
          <cell r="L58">
            <v>0</v>
          </cell>
          <cell r="M58">
            <v>12.821624999999999</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175.70425</v>
          </cell>
          <cell r="AQ58">
            <v>1038.3463200000001</v>
          </cell>
          <cell r="AR58">
            <v>0</v>
          </cell>
          <cell r="AS58">
            <v>0</v>
          </cell>
          <cell r="AT58">
            <v>0</v>
          </cell>
          <cell r="AU58">
            <v>0</v>
          </cell>
          <cell r="AV58">
            <v>147838.03425750005</v>
          </cell>
        </row>
        <row r="59">
          <cell r="A59" t="str">
            <v>04110</v>
          </cell>
          <cell r="B59" t="str">
            <v>Susu - Surabaya</v>
          </cell>
          <cell r="C59">
            <v>0</v>
          </cell>
          <cell r="D59">
            <v>0</v>
          </cell>
          <cell r="E59">
            <v>0</v>
          </cell>
          <cell r="F59">
            <v>0</v>
          </cell>
          <cell r="G59">
            <v>0</v>
          </cell>
          <cell r="H59">
            <v>496973.03624999995</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496973.03624999995</v>
          </cell>
        </row>
        <row r="60">
          <cell r="A60" t="str">
            <v>04120</v>
          </cell>
          <cell r="B60" t="str">
            <v>Pamekasan</v>
          </cell>
          <cell r="C60">
            <v>12078.286937500001</v>
          </cell>
          <cell r="D60">
            <v>0</v>
          </cell>
          <cell r="E60">
            <v>30354.242187968746</v>
          </cell>
          <cell r="F60">
            <v>0</v>
          </cell>
          <cell r="G60">
            <v>129.14850000000001</v>
          </cell>
          <cell r="H60">
            <v>0</v>
          </cell>
          <cell r="I60">
            <v>309.33125000000001</v>
          </cell>
          <cell r="J60">
            <v>0</v>
          </cell>
          <cell r="K60">
            <v>0</v>
          </cell>
          <cell r="L60">
            <v>0</v>
          </cell>
          <cell r="M60">
            <v>24.218624999999999</v>
          </cell>
          <cell r="N60">
            <v>0</v>
          </cell>
          <cell r="O60">
            <v>118.26372322916666</v>
          </cell>
          <cell r="P60">
            <v>22132.645005303035</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302.92680000000007</v>
          </cell>
          <cell r="AR60">
            <v>0</v>
          </cell>
          <cell r="AS60">
            <v>0</v>
          </cell>
          <cell r="AT60">
            <v>0</v>
          </cell>
          <cell r="AU60">
            <v>0</v>
          </cell>
          <cell r="AV60">
            <v>65449.063029000958</v>
          </cell>
        </row>
        <row r="61">
          <cell r="A61" t="str">
            <v>04200</v>
          </cell>
          <cell r="B61" t="str">
            <v>Ujung pandang</v>
          </cell>
          <cell r="C61">
            <v>82355.201124999992</v>
          </cell>
          <cell r="D61">
            <v>390.01636666666673</v>
          </cell>
          <cell r="E61">
            <v>0</v>
          </cell>
          <cell r="F61">
            <v>20657.201636770835</v>
          </cell>
          <cell r="G61">
            <v>0</v>
          </cell>
          <cell r="H61">
            <v>0</v>
          </cell>
          <cell r="I61">
            <v>1057.64375</v>
          </cell>
          <cell r="J61">
            <v>4346.1296666666667</v>
          </cell>
          <cell r="K61">
            <v>0</v>
          </cell>
          <cell r="L61">
            <v>0</v>
          </cell>
          <cell r="M61">
            <v>695.75684266603923</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633.875</v>
          </cell>
          <cell r="AC61">
            <v>0</v>
          </cell>
          <cell r="AD61">
            <v>388.875</v>
          </cell>
          <cell r="AE61">
            <v>167.0625</v>
          </cell>
          <cell r="AF61">
            <v>0</v>
          </cell>
          <cell r="AG61">
            <v>2984.40625</v>
          </cell>
          <cell r="AH61">
            <v>0</v>
          </cell>
          <cell r="AI61">
            <v>0</v>
          </cell>
          <cell r="AJ61">
            <v>0</v>
          </cell>
          <cell r="AK61">
            <v>0</v>
          </cell>
          <cell r="AL61">
            <v>195.63074999999995</v>
          </cell>
          <cell r="AM61">
            <v>0</v>
          </cell>
          <cell r="AN61">
            <v>0</v>
          </cell>
          <cell r="AO61">
            <v>2032.772727272727</v>
          </cell>
          <cell r="AP61">
            <v>0</v>
          </cell>
          <cell r="AQ61">
            <v>2847.0222000000003</v>
          </cell>
          <cell r="AR61">
            <v>0</v>
          </cell>
          <cell r="AS61">
            <v>0</v>
          </cell>
          <cell r="AT61">
            <v>0</v>
          </cell>
          <cell r="AU61">
            <v>0</v>
          </cell>
          <cell r="AV61">
            <v>118751.59381504293</v>
          </cell>
        </row>
        <row r="62">
          <cell r="A62" t="str">
            <v>04201</v>
          </cell>
          <cell r="B62" t="str">
            <v>Pare-Pare</v>
          </cell>
          <cell r="C62">
            <v>14993.3369375</v>
          </cell>
          <cell r="D62">
            <v>20.847200000000001</v>
          </cell>
          <cell r="E62">
            <v>0</v>
          </cell>
          <cell r="F62">
            <v>3741.3927926562501</v>
          </cell>
          <cell r="G62">
            <v>0</v>
          </cell>
          <cell r="H62">
            <v>0</v>
          </cell>
          <cell r="I62">
            <v>1312.0843749999999</v>
          </cell>
          <cell r="J62">
            <v>2502.2673333333332</v>
          </cell>
          <cell r="K62">
            <v>0</v>
          </cell>
          <cell r="L62">
            <v>0</v>
          </cell>
          <cell r="M62">
            <v>307.67697808274511</v>
          </cell>
          <cell r="N62">
            <v>0</v>
          </cell>
          <cell r="O62">
            <v>0</v>
          </cell>
          <cell r="P62">
            <v>0</v>
          </cell>
          <cell r="Q62">
            <v>0</v>
          </cell>
          <cell r="R62">
            <v>0</v>
          </cell>
          <cell r="S62">
            <v>0</v>
          </cell>
          <cell r="T62">
            <v>0</v>
          </cell>
          <cell r="U62">
            <v>0</v>
          </cell>
          <cell r="V62">
            <v>0</v>
          </cell>
          <cell r="W62">
            <v>0</v>
          </cell>
          <cell r="X62">
            <v>67.217500000000001</v>
          </cell>
          <cell r="Y62">
            <v>0</v>
          </cell>
          <cell r="Z62">
            <v>0</v>
          </cell>
          <cell r="AA62">
            <v>130</v>
          </cell>
          <cell r="AB62">
            <v>1820.6312499999999</v>
          </cell>
          <cell r="AC62">
            <v>0</v>
          </cell>
          <cell r="AD62">
            <v>259.63125000000002</v>
          </cell>
          <cell r="AE62">
            <v>709.08749999999998</v>
          </cell>
          <cell r="AF62">
            <v>0</v>
          </cell>
          <cell r="AG62">
            <v>245</v>
          </cell>
          <cell r="AH62">
            <v>0</v>
          </cell>
          <cell r="AI62">
            <v>0</v>
          </cell>
          <cell r="AJ62">
            <v>0</v>
          </cell>
          <cell r="AK62">
            <v>0</v>
          </cell>
          <cell r="AL62">
            <v>533.55487500000004</v>
          </cell>
          <cell r="AM62">
            <v>0</v>
          </cell>
          <cell r="AN62">
            <v>0</v>
          </cell>
          <cell r="AO62">
            <v>6042.056818181818</v>
          </cell>
          <cell r="AP62">
            <v>0</v>
          </cell>
          <cell r="AQ62">
            <v>1989.8023200000002</v>
          </cell>
          <cell r="AR62">
            <v>0</v>
          </cell>
          <cell r="AS62">
            <v>0</v>
          </cell>
          <cell r="AT62">
            <v>0</v>
          </cell>
          <cell r="AU62">
            <v>0</v>
          </cell>
          <cell r="AV62">
            <v>34674.587129754145</v>
          </cell>
        </row>
        <row r="63">
          <cell r="A63" t="str">
            <v>04202</v>
          </cell>
          <cell r="B63" t="str">
            <v>Palopo</v>
          </cell>
          <cell r="C63">
            <v>18919.604374999999</v>
          </cell>
          <cell r="D63">
            <v>104.236</v>
          </cell>
          <cell r="E63">
            <v>0</v>
          </cell>
          <cell r="F63">
            <v>1237.6992513020832</v>
          </cell>
          <cell r="G63">
            <v>0</v>
          </cell>
          <cell r="H63">
            <v>0</v>
          </cell>
          <cell r="I63">
            <v>480.28312499999998</v>
          </cell>
          <cell r="J63">
            <v>1157.653</v>
          </cell>
          <cell r="K63">
            <v>0</v>
          </cell>
          <cell r="L63">
            <v>0</v>
          </cell>
          <cell r="M63">
            <v>237.86224431661765</v>
          </cell>
          <cell r="N63">
            <v>0</v>
          </cell>
          <cell r="O63">
            <v>0</v>
          </cell>
          <cell r="P63">
            <v>0</v>
          </cell>
          <cell r="Q63">
            <v>0</v>
          </cell>
          <cell r="R63">
            <v>0</v>
          </cell>
          <cell r="S63">
            <v>0</v>
          </cell>
          <cell r="T63">
            <v>0</v>
          </cell>
          <cell r="U63">
            <v>0</v>
          </cell>
          <cell r="V63">
            <v>0</v>
          </cell>
          <cell r="W63">
            <v>0</v>
          </cell>
          <cell r="X63">
            <v>78.487499999999997</v>
          </cell>
          <cell r="Y63">
            <v>0</v>
          </cell>
          <cell r="Z63">
            <v>0</v>
          </cell>
          <cell r="AA63">
            <v>520.85</v>
          </cell>
          <cell r="AB63">
            <v>2673.09375</v>
          </cell>
          <cell r="AC63">
            <v>0</v>
          </cell>
          <cell r="AD63">
            <v>163.9375</v>
          </cell>
          <cell r="AE63">
            <v>629.0625</v>
          </cell>
          <cell r="AF63">
            <v>0</v>
          </cell>
          <cell r="AG63">
            <v>186.8125</v>
          </cell>
          <cell r="AH63">
            <v>0</v>
          </cell>
          <cell r="AI63">
            <v>0</v>
          </cell>
          <cell r="AJ63">
            <v>0</v>
          </cell>
          <cell r="AK63">
            <v>0</v>
          </cell>
          <cell r="AL63">
            <v>203.85</v>
          </cell>
          <cell r="AM63">
            <v>0</v>
          </cell>
          <cell r="AN63">
            <v>0</v>
          </cell>
          <cell r="AO63">
            <v>3296.6931818181815</v>
          </cell>
          <cell r="AP63">
            <v>0</v>
          </cell>
          <cell r="AQ63">
            <v>871.0719600000001</v>
          </cell>
          <cell r="AR63">
            <v>0</v>
          </cell>
          <cell r="AS63">
            <v>0</v>
          </cell>
          <cell r="AT63">
            <v>0</v>
          </cell>
          <cell r="AU63">
            <v>0</v>
          </cell>
          <cell r="AV63">
            <v>30761.196887436876</v>
          </cell>
        </row>
        <row r="64">
          <cell r="A64" t="str">
            <v>04203</v>
          </cell>
          <cell r="B64" t="str">
            <v>Watampone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row>
        <row r="65">
          <cell r="A65" t="str">
            <v>04204</v>
          </cell>
          <cell r="B65" t="str">
            <v>Kendari</v>
          </cell>
          <cell r="C65">
            <v>11266.743937499998</v>
          </cell>
          <cell r="D65">
            <v>0</v>
          </cell>
          <cell r="E65">
            <v>0</v>
          </cell>
          <cell r="F65">
            <v>927.12378838541633</v>
          </cell>
          <cell r="G65">
            <v>0</v>
          </cell>
          <cell r="H65">
            <v>0</v>
          </cell>
          <cell r="I65">
            <v>167.375</v>
          </cell>
          <cell r="J65">
            <v>710.50533333333328</v>
          </cell>
          <cell r="K65">
            <v>0</v>
          </cell>
          <cell r="L65">
            <v>0</v>
          </cell>
          <cell r="M65">
            <v>0</v>
          </cell>
          <cell r="N65">
            <v>0</v>
          </cell>
          <cell r="O65">
            <v>0</v>
          </cell>
          <cell r="P65">
            <v>0</v>
          </cell>
          <cell r="Q65">
            <v>0</v>
          </cell>
          <cell r="R65">
            <v>0</v>
          </cell>
          <cell r="S65">
            <v>0</v>
          </cell>
          <cell r="T65">
            <v>0</v>
          </cell>
          <cell r="U65">
            <v>0</v>
          </cell>
          <cell r="V65">
            <v>0</v>
          </cell>
          <cell r="W65">
            <v>0</v>
          </cell>
          <cell r="X65">
            <v>529.22500000000002</v>
          </cell>
          <cell r="Y65">
            <v>0</v>
          </cell>
          <cell r="Z65">
            <v>0</v>
          </cell>
          <cell r="AA65">
            <v>102.375</v>
          </cell>
          <cell r="AB65">
            <v>5480.9</v>
          </cell>
          <cell r="AC65">
            <v>0</v>
          </cell>
          <cell r="AD65">
            <v>221.125</v>
          </cell>
          <cell r="AE65">
            <v>345.26249999999999</v>
          </cell>
          <cell r="AF65">
            <v>0</v>
          </cell>
          <cell r="AG65">
            <v>0</v>
          </cell>
          <cell r="AH65">
            <v>0</v>
          </cell>
          <cell r="AI65">
            <v>0</v>
          </cell>
          <cell r="AJ65">
            <v>0</v>
          </cell>
          <cell r="AK65">
            <v>0</v>
          </cell>
          <cell r="AL65">
            <v>0</v>
          </cell>
          <cell r="AM65">
            <v>0</v>
          </cell>
          <cell r="AN65">
            <v>0</v>
          </cell>
          <cell r="AO65">
            <v>0</v>
          </cell>
          <cell r="AP65">
            <v>0</v>
          </cell>
          <cell r="AQ65">
            <v>321.67608000000001</v>
          </cell>
          <cell r="AR65">
            <v>0</v>
          </cell>
          <cell r="AS65">
            <v>0</v>
          </cell>
          <cell r="AT65">
            <v>0</v>
          </cell>
          <cell r="AU65">
            <v>0</v>
          </cell>
          <cell r="AV65">
            <v>20072.311639218748</v>
          </cell>
        </row>
        <row r="66">
          <cell r="A66" t="str">
            <v>04210</v>
          </cell>
          <cell r="B66" t="str">
            <v>Palu</v>
          </cell>
          <cell r="C66">
            <v>27179.500187500002</v>
          </cell>
          <cell r="D66">
            <v>0</v>
          </cell>
          <cell r="E66">
            <v>0</v>
          </cell>
          <cell r="F66">
            <v>1970.4593916666661</v>
          </cell>
          <cell r="G66">
            <v>0</v>
          </cell>
          <cell r="H66">
            <v>0</v>
          </cell>
          <cell r="I66">
            <v>140.21249999999998</v>
          </cell>
          <cell r="J66">
            <v>1150.7259999999997</v>
          </cell>
          <cell r="K66">
            <v>0</v>
          </cell>
          <cell r="L66">
            <v>0</v>
          </cell>
          <cell r="M66">
            <v>0</v>
          </cell>
          <cell r="N66">
            <v>0</v>
          </cell>
          <cell r="O66">
            <v>0</v>
          </cell>
          <cell r="P66">
            <v>0</v>
          </cell>
          <cell r="Q66">
            <v>0</v>
          </cell>
          <cell r="R66">
            <v>0</v>
          </cell>
          <cell r="S66">
            <v>0</v>
          </cell>
          <cell r="T66">
            <v>0</v>
          </cell>
          <cell r="U66">
            <v>0</v>
          </cell>
          <cell r="V66">
            <v>0</v>
          </cell>
          <cell r="W66">
            <v>0</v>
          </cell>
          <cell r="X66">
            <v>692.76</v>
          </cell>
          <cell r="Y66">
            <v>0</v>
          </cell>
          <cell r="Z66">
            <v>0</v>
          </cell>
          <cell r="AA66">
            <v>33.174999999999997</v>
          </cell>
          <cell r="AB66">
            <v>0</v>
          </cell>
          <cell r="AC66">
            <v>0</v>
          </cell>
          <cell r="AD66">
            <v>86.162499999999994</v>
          </cell>
          <cell r="AE66">
            <v>2022.4875</v>
          </cell>
          <cell r="AF66">
            <v>0</v>
          </cell>
          <cell r="AG66">
            <v>1861.6937499999999</v>
          </cell>
          <cell r="AH66">
            <v>0</v>
          </cell>
          <cell r="AI66">
            <v>0</v>
          </cell>
          <cell r="AJ66">
            <v>0</v>
          </cell>
          <cell r="AK66">
            <v>0</v>
          </cell>
          <cell r="AL66">
            <v>109.6785</v>
          </cell>
          <cell r="AM66">
            <v>0</v>
          </cell>
          <cell r="AN66">
            <v>0</v>
          </cell>
          <cell r="AO66">
            <v>1266.3863636363635</v>
          </cell>
          <cell r="AP66">
            <v>0</v>
          </cell>
          <cell r="AQ66">
            <v>306.42480000000006</v>
          </cell>
          <cell r="AR66">
            <v>0</v>
          </cell>
          <cell r="AS66">
            <v>0</v>
          </cell>
          <cell r="AT66">
            <v>0</v>
          </cell>
          <cell r="AU66">
            <v>0</v>
          </cell>
          <cell r="AV66">
            <v>36819.66649280303</v>
          </cell>
        </row>
        <row r="67">
          <cell r="A67" t="str">
            <v>04220</v>
          </cell>
          <cell r="B67" t="str">
            <v>Manado</v>
          </cell>
          <cell r="C67">
            <v>97758.602125000005</v>
          </cell>
          <cell r="D67">
            <v>242.34870000000001</v>
          </cell>
          <cell r="E67">
            <v>0</v>
          </cell>
          <cell r="F67">
            <v>7712.4643657291663</v>
          </cell>
          <cell r="G67">
            <v>0</v>
          </cell>
          <cell r="H67">
            <v>0</v>
          </cell>
          <cell r="I67">
            <v>267.59062499999999</v>
          </cell>
          <cell r="J67">
            <v>1626.1153333333334</v>
          </cell>
          <cell r="K67">
            <v>0</v>
          </cell>
          <cell r="L67">
            <v>0</v>
          </cell>
          <cell r="M67">
            <v>3963.9741427686868</v>
          </cell>
          <cell r="N67">
            <v>0</v>
          </cell>
          <cell r="O67">
            <v>0</v>
          </cell>
          <cell r="P67">
            <v>0</v>
          </cell>
          <cell r="Q67">
            <v>0</v>
          </cell>
          <cell r="R67">
            <v>0</v>
          </cell>
          <cell r="S67">
            <v>0</v>
          </cell>
          <cell r="T67">
            <v>0</v>
          </cell>
          <cell r="U67">
            <v>0</v>
          </cell>
          <cell r="V67">
            <v>230896.35149999999</v>
          </cell>
          <cell r="W67">
            <v>0</v>
          </cell>
          <cell r="X67">
            <v>46.25</v>
          </cell>
          <cell r="Y67">
            <v>0</v>
          </cell>
          <cell r="Z67">
            <v>0</v>
          </cell>
          <cell r="AA67">
            <v>32.549999999999997</v>
          </cell>
          <cell r="AB67">
            <v>1031.0625</v>
          </cell>
          <cell r="AC67">
            <v>0</v>
          </cell>
          <cell r="AD67">
            <v>419.375</v>
          </cell>
          <cell r="AE67">
            <v>187.6875</v>
          </cell>
          <cell r="AF67">
            <v>0</v>
          </cell>
          <cell r="AG67">
            <v>0</v>
          </cell>
          <cell r="AH67">
            <v>0</v>
          </cell>
          <cell r="AI67">
            <v>0</v>
          </cell>
          <cell r="AJ67">
            <v>0</v>
          </cell>
          <cell r="AK67">
            <v>0</v>
          </cell>
          <cell r="AL67">
            <v>0</v>
          </cell>
          <cell r="AM67">
            <v>0</v>
          </cell>
          <cell r="AN67">
            <v>0</v>
          </cell>
          <cell r="AO67">
            <v>3548.9431818181815</v>
          </cell>
          <cell r="AP67">
            <v>0</v>
          </cell>
          <cell r="AQ67">
            <v>2917.4719200000004</v>
          </cell>
          <cell r="AR67">
            <v>0</v>
          </cell>
          <cell r="AS67">
            <v>0</v>
          </cell>
          <cell r="AT67">
            <v>0</v>
          </cell>
          <cell r="AU67">
            <v>0</v>
          </cell>
          <cell r="AV67">
            <v>350650.78689364932</v>
          </cell>
        </row>
        <row r="68">
          <cell r="A68" t="str">
            <v>04300</v>
          </cell>
          <cell r="B68" t="str">
            <v>Malang</v>
          </cell>
          <cell r="C68">
            <v>99337.129812500018</v>
          </cell>
          <cell r="D68">
            <v>213.68380000000002</v>
          </cell>
          <cell r="E68">
            <v>123138.19546302083</v>
          </cell>
          <cell r="F68">
            <v>2243.3744088020835</v>
          </cell>
          <cell r="G68">
            <v>408.67937499999999</v>
          </cell>
          <cell r="H68">
            <v>0</v>
          </cell>
          <cell r="I68">
            <v>397.30812499999996</v>
          </cell>
          <cell r="J68">
            <v>1572.2906666666668</v>
          </cell>
          <cell r="K68">
            <v>0</v>
          </cell>
          <cell r="L68">
            <v>0</v>
          </cell>
          <cell r="M68">
            <v>201.59309145941177</v>
          </cell>
          <cell r="N68">
            <v>0</v>
          </cell>
          <cell r="O68">
            <v>75.372627708333326</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95.069249999999997</v>
          </cell>
          <cell r="AQ68">
            <v>93.746400000000008</v>
          </cell>
          <cell r="AR68">
            <v>0</v>
          </cell>
          <cell r="AS68">
            <v>0</v>
          </cell>
          <cell r="AT68">
            <v>0</v>
          </cell>
          <cell r="AU68">
            <v>0</v>
          </cell>
          <cell r="AV68">
            <v>227776.44302015737</v>
          </cell>
        </row>
        <row r="69">
          <cell r="A69" t="str">
            <v>04310</v>
          </cell>
          <cell r="B69" t="str">
            <v>Jember</v>
          </cell>
          <cell r="C69">
            <v>32858.398187499995</v>
          </cell>
          <cell r="D69">
            <v>0</v>
          </cell>
          <cell r="E69">
            <v>88663.80623966147</v>
          </cell>
          <cell r="F69">
            <v>1676.300394791667</v>
          </cell>
          <cell r="G69">
            <v>162.88999999999999</v>
          </cell>
          <cell r="H69">
            <v>0</v>
          </cell>
          <cell r="I69">
            <v>737.08124999999995</v>
          </cell>
          <cell r="J69">
            <v>862.63733333333323</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367.32143055555554</v>
          </cell>
          <cell r="AM69">
            <v>0</v>
          </cell>
          <cell r="AN69">
            <v>0</v>
          </cell>
          <cell r="AO69">
            <v>0</v>
          </cell>
          <cell r="AP69">
            <v>0</v>
          </cell>
          <cell r="AQ69">
            <v>2017.0867200000002</v>
          </cell>
          <cell r="AR69">
            <v>0</v>
          </cell>
          <cell r="AS69">
            <v>0</v>
          </cell>
          <cell r="AT69">
            <v>0</v>
          </cell>
          <cell r="AU69">
            <v>0</v>
          </cell>
          <cell r="AV69">
            <v>127345.52155584203</v>
          </cell>
        </row>
        <row r="70">
          <cell r="A70" t="str">
            <v>04320</v>
          </cell>
          <cell r="B70" t="str">
            <v>Probolinggo</v>
          </cell>
          <cell r="C70">
            <v>15987.784187500001</v>
          </cell>
          <cell r="D70">
            <v>0</v>
          </cell>
          <cell r="E70">
            <v>55382.848099661453</v>
          </cell>
          <cell r="F70">
            <v>549.80788395833326</v>
          </cell>
          <cell r="G70">
            <v>192.26837499999999</v>
          </cell>
          <cell r="H70">
            <v>0</v>
          </cell>
          <cell r="I70">
            <v>607.83624999999995</v>
          </cell>
          <cell r="J70">
            <v>1807.3896666666665</v>
          </cell>
          <cell r="K70">
            <v>0</v>
          </cell>
          <cell r="L70">
            <v>0</v>
          </cell>
          <cell r="M70">
            <v>0</v>
          </cell>
          <cell r="N70">
            <v>0</v>
          </cell>
          <cell r="O70">
            <v>403.09751244791664</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95.324625000000012</v>
          </cell>
          <cell r="AM70">
            <v>0</v>
          </cell>
          <cell r="AN70">
            <v>0</v>
          </cell>
          <cell r="AO70">
            <v>0</v>
          </cell>
          <cell r="AP70">
            <v>0</v>
          </cell>
          <cell r="AQ70">
            <v>1583.1948</v>
          </cell>
          <cell r="AR70">
            <v>0</v>
          </cell>
          <cell r="AS70">
            <v>0</v>
          </cell>
          <cell r="AT70">
            <v>0</v>
          </cell>
          <cell r="AU70">
            <v>0</v>
          </cell>
          <cell r="AV70">
            <v>76609.551400234355</v>
          </cell>
        </row>
        <row r="71">
          <cell r="A71" t="str">
            <v>04330</v>
          </cell>
          <cell r="B71" t="str">
            <v>Denpasar</v>
          </cell>
          <cell r="C71">
            <v>90186.932750000007</v>
          </cell>
          <cell r="D71">
            <v>0</v>
          </cell>
          <cell r="E71">
            <v>0</v>
          </cell>
          <cell r="F71">
            <v>4094.8486043229163</v>
          </cell>
          <cell r="G71">
            <v>232.99087499999999</v>
          </cell>
          <cell r="H71">
            <v>0</v>
          </cell>
          <cell r="I71">
            <v>0</v>
          </cell>
          <cell r="J71">
            <v>0</v>
          </cell>
          <cell r="K71">
            <v>0</v>
          </cell>
          <cell r="L71">
            <v>0</v>
          </cell>
          <cell r="M71">
            <v>0</v>
          </cell>
          <cell r="N71">
            <v>0</v>
          </cell>
          <cell r="O71">
            <v>164.86788703125001</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139.50225</v>
          </cell>
          <cell r="AM71">
            <v>0</v>
          </cell>
          <cell r="AN71">
            <v>0</v>
          </cell>
          <cell r="AO71">
            <v>0</v>
          </cell>
          <cell r="AP71">
            <v>287.60575</v>
          </cell>
          <cell r="AQ71">
            <v>130.82520000000002</v>
          </cell>
          <cell r="AR71">
            <v>0</v>
          </cell>
          <cell r="AS71">
            <v>0</v>
          </cell>
          <cell r="AT71">
            <v>0</v>
          </cell>
          <cell r="AU71">
            <v>0</v>
          </cell>
          <cell r="AV71">
            <v>95237.573316354188</v>
          </cell>
        </row>
        <row r="72">
          <cell r="A72" t="str">
            <v>04331</v>
          </cell>
          <cell r="B72" t="str">
            <v>Mataram</v>
          </cell>
          <cell r="C72">
            <v>47993.730281249998</v>
          </cell>
          <cell r="D72">
            <v>0</v>
          </cell>
          <cell r="E72">
            <v>0</v>
          </cell>
          <cell r="F72">
            <v>2196.2886785677083</v>
          </cell>
          <cell r="G72">
            <v>438.6395</v>
          </cell>
          <cell r="H72">
            <v>0</v>
          </cell>
          <cell r="I72">
            <v>200.33562499999999</v>
          </cell>
          <cell r="J72">
            <v>3620.4989999999993</v>
          </cell>
          <cell r="K72">
            <v>0</v>
          </cell>
          <cell r="L72">
            <v>0</v>
          </cell>
          <cell r="M72">
            <v>0</v>
          </cell>
          <cell r="N72">
            <v>0</v>
          </cell>
          <cell r="O72">
            <v>633.01842390624995</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406.87466250000006</v>
          </cell>
          <cell r="AQ72">
            <v>601.16628000000003</v>
          </cell>
          <cell r="AR72">
            <v>0</v>
          </cell>
          <cell r="AS72">
            <v>0</v>
          </cell>
          <cell r="AT72">
            <v>0</v>
          </cell>
          <cell r="AU72">
            <v>0</v>
          </cell>
          <cell r="AV72">
            <v>56090.55245122395</v>
          </cell>
        </row>
        <row r="73">
          <cell r="A73" t="str">
            <v>04400</v>
          </cell>
          <cell r="B73" t="str">
            <v>Jombang/Mojokerto</v>
          </cell>
          <cell r="C73">
            <v>39411.92471875</v>
          </cell>
          <cell r="D73">
            <v>0</v>
          </cell>
          <cell r="E73">
            <v>149359.35382520832</v>
          </cell>
          <cell r="F73">
            <v>1230.9520124479166</v>
          </cell>
          <cell r="G73">
            <v>219.9015</v>
          </cell>
          <cell r="H73">
            <v>0</v>
          </cell>
          <cell r="I73">
            <v>198.21499999999997</v>
          </cell>
          <cell r="J73">
            <v>2336.7199999999993</v>
          </cell>
          <cell r="K73">
            <v>0</v>
          </cell>
          <cell r="L73">
            <v>0</v>
          </cell>
          <cell r="M73">
            <v>507.20721858754899</v>
          </cell>
          <cell r="N73">
            <v>0</v>
          </cell>
          <cell r="O73">
            <v>260.98199083333333</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250.26629166666666</v>
          </cell>
          <cell r="AM73">
            <v>0</v>
          </cell>
          <cell r="AN73">
            <v>0</v>
          </cell>
          <cell r="AO73">
            <v>0</v>
          </cell>
          <cell r="AP73">
            <v>0</v>
          </cell>
          <cell r="AQ73">
            <v>34.700160000000004</v>
          </cell>
          <cell r="AR73">
            <v>0</v>
          </cell>
          <cell r="AS73">
            <v>0</v>
          </cell>
          <cell r="AT73">
            <v>0</v>
          </cell>
          <cell r="AU73">
            <v>0</v>
          </cell>
          <cell r="AV73">
            <v>193810.22271749377</v>
          </cell>
        </row>
        <row r="74">
          <cell r="A74" t="str">
            <v>04410</v>
          </cell>
          <cell r="B74" t="str">
            <v>Madiun</v>
          </cell>
          <cell r="C74">
            <v>21508.938624999995</v>
          </cell>
          <cell r="D74">
            <v>0</v>
          </cell>
          <cell r="E74">
            <v>143903.51228098958</v>
          </cell>
          <cell r="F74">
            <v>506.83201627604177</v>
          </cell>
          <cell r="G74">
            <v>296.11075</v>
          </cell>
          <cell r="H74">
            <v>0</v>
          </cell>
          <cell r="I74">
            <v>726.69437500000004</v>
          </cell>
          <cell r="J74">
            <v>3732.2619999999997</v>
          </cell>
          <cell r="K74">
            <v>0</v>
          </cell>
          <cell r="L74">
            <v>0</v>
          </cell>
          <cell r="M74">
            <v>459.74988098715687</v>
          </cell>
          <cell r="N74">
            <v>0</v>
          </cell>
          <cell r="O74">
            <v>295.44316249999997</v>
          </cell>
          <cell r="P74">
            <v>0</v>
          </cell>
          <cell r="Q74">
            <v>0</v>
          </cell>
          <cell r="R74">
            <v>0</v>
          </cell>
          <cell r="S74">
            <v>0</v>
          </cell>
          <cell r="T74">
            <v>0</v>
          </cell>
          <cell r="U74">
            <v>188054.80795714437</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936.55010416666664</v>
          </cell>
          <cell r="AM74">
            <v>0</v>
          </cell>
          <cell r="AN74">
            <v>0</v>
          </cell>
          <cell r="AO74">
            <v>0</v>
          </cell>
          <cell r="AP74">
            <v>0</v>
          </cell>
          <cell r="AQ74">
            <v>347.91108000000003</v>
          </cell>
          <cell r="AR74">
            <v>0</v>
          </cell>
          <cell r="AS74">
            <v>0</v>
          </cell>
          <cell r="AT74">
            <v>0</v>
          </cell>
          <cell r="AU74">
            <v>0</v>
          </cell>
          <cell r="AV74">
            <v>360768.81223206379</v>
          </cell>
        </row>
        <row r="75">
          <cell r="A75" t="str">
            <v>04430</v>
          </cell>
          <cell r="B75" t="str">
            <v>Kediri</v>
          </cell>
          <cell r="C75">
            <v>26543.627875000006</v>
          </cell>
          <cell r="D75">
            <v>0</v>
          </cell>
          <cell r="E75">
            <v>139231.34500369788</v>
          </cell>
          <cell r="F75">
            <v>147.89090822916666</v>
          </cell>
          <cell r="G75">
            <v>222.2285</v>
          </cell>
          <cell r="H75">
            <v>0</v>
          </cell>
          <cell r="I75">
            <v>884.93999999999994</v>
          </cell>
          <cell r="J75">
            <v>1117.3796666666667</v>
          </cell>
          <cell r="K75">
            <v>0</v>
          </cell>
          <cell r="L75">
            <v>0</v>
          </cell>
          <cell r="M75">
            <v>474.46214545000004</v>
          </cell>
          <cell r="N75">
            <v>0</v>
          </cell>
          <cell r="O75">
            <v>241.20737078124995</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1032.5325208333334</v>
          </cell>
          <cell r="AM75">
            <v>0</v>
          </cell>
          <cell r="AN75">
            <v>0</v>
          </cell>
          <cell r="AO75">
            <v>0</v>
          </cell>
          <cell r="AP75">
            <v>0</v>
          </cell>
          <cell r="AQ75">
            <v>922.07280000000014</v>
          </cell>
          <cell r="AR75">
            <v>0</v>
          </cell>
          <cell r="AS75">
            <v>0</v>
          </cell>
          <cell r="AT75">
            <v>0</v>
          </cell>
          <cell r="AU75">
            <v>0</v>
          </cell>
          <cell r="AV75">
            <v>170817.68679065831</v>
          </cell>
        </row>
        <row r="76">
          <cell r="A76" t="str">
            <v>04500</v>
          </cell>
          <cell r="B76" t="str">
            <v>Samarinda</v>
          </cell>
          <cell r="C76">
            <v>224320.62299999999</v>
          </cell>
          <cell r="D76">
            <v>0</v>
          </cell>
          <cell r="E76">
            <v>0</v>
          </cell>
          <cell r="F76">
            <v>13605.607090130208</v>
          </cell>
          <cell r="G76">
            <v>0</v>
          </cell>
          <cell r="H76">
            <v>242557.58324999997</v>
          </cell>
          <cell r="I76">
            <v>441.09125</v>
          </cell>
          <cell r="J76">
            <v>2983.9859999999994</v>
          </cell>
          <cell r="K76">
            <v>0</v>
          </cell>
          <cell r="L76">
            <v>0</v>
          </cell>
          <cell r="M76">
            <v>2186.4134724480982</v>
          </cell>
          <cell r="N76">
            <v>0</v>
          </cell>
          <cell r="O76">
            <v>0</v>
          </cell>
          <cell r="P76">
            <v>0</v>
          </cell>
          <cell r="Q76">
            <v>0</v>
          </cell>
          <cell r="R76">
            <v>0</v>
          </cell>
          <cell r="S76">
            <v>0</v>
          </cell>
          <cell r="T76">
            <v>0</v>
          </cell>
          <cell r="U76">
            <v>0</v>
          </cell>
          <cell r="V76">
            <v>0</v>
          </cell>
          <cell r="W76">
            <v>0</v>
          </cell>
          <cell r="X76">
            <v>0</v>
          </cell>
          <cell r="Y76">
            <v>1336.78125</v>
          </cell>
          <cell r="Z76">
            <v>0</v>
          </cell>
          <cell r="AA76">
            <v>420.65625</v>
          </cell>
          <cell r="AB76">
            <v>0</v>
          </cell>
          <cell r="AC76">
            <v>0</v>
          </cell>
          <cell r="AD76">
            <v>0</v>
          </cell>
          <cell r="AE76">
            <v>304.01249999999999</v>
          </cell>
          <cell r="AF76">
            <v>0</v>
          </cell>
          <cell r="AG76">
            <v>0</v>
          </cell>
          <cell r="AH76">
            <v>0</v>
          </cell>
          <cell r="AI76">
            <v>0</v>
          </cell>
          <cell r="AJ76">
            <v>0</v>
          </cell>
          <cell r="AK76">
            <v>0</v>
          </cell>
          <cell r="AL76">
            <v>434.28262500000011</v>
          </cell>
          <cell r="AM76">
            <v>0</v>
          </cell>
          <cell r="AN76">
            <v>0</v>
          </cell>
          <cell r="AO76">
            <v>849.65909090909088</v>
          </cell>
          <cell r="AP76">
            <v>0</v>
          </cell>
          <cell r="AQ76">
            <v>1382.4338000000002</v>
          </cell>
          <cell r="AR76">
            <v>0</v>
          </cell>
          <cell r="AS76">
            <v>0</v>
          </cell>
          <cell r="AT76">
            <v>0</v>
          </cell>
          <cell r="AU76">
            <v>0</v>
          </cell>
          <cell r="AV76">
            <v>490823.12957848737</v>
          </cell>
        </row>
        <row r="77">
          <cell r="A77" t="str">
            <v>04999</v>
          </cell>
          <cell r="B77" t="str">
            <v>Duri</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row>
        <row r="78">
          <cell r="A78" t="str">
            <v>04999</v>
          </cell>
          <cell r="B78" t="str">
            <v>Sorong</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row>
        <row r="79">
          <cell r="A79" t="str">
            <v>04999</v>
          </cell>
          <cell r="B79" t="str">
            <v xml:space="preserve">Surabaya - HCO </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row>
        <row r="80">
          <cell r="A80" t="str">
            <v>04999</v>
          </cell>
          <cell r="B80" t="str">
            <v>Palangkaraya</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row>
        <row r="81">
          <cell r="A81" t="str">
            <v>04999</v>
          </cell>
          <cell r="B81" t="str">
            <v>Balikpapan</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row>
        <row r="82">
          <cell r="A82" t="str">
            <v>04999</v>
          </cell>
          <cell r="B82" t="str">
            <v>Babat</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row>
        <row r="83">
          <cell r="B83" t="str">
            <v>Total Reg Surabaya</v>
          </cell>
          <cell r="C83">
            <v>2041088.1729062493</v>
          </cell>
          <cell r="D83">
            <v>971.13206666666679</v>
          </cell>
          <cell r="E83">
            <v>1301268.0750283073</v>
          </cell>
          <cell r="F83">
            <v>82961.549824010406</v>
          </cell>
          <cell r="G83">
            <v>3321.2107500000002</v>
          </cell>
          <cell r="H83">
            <v>881701.40649999981</v>
          </cell>
          <cell r="I83">
            <v>9853.3056250000009</v>
          </cell>
          <cell r="J83">
            <v>30181.705333333332</v>
          </cell>
          <cell r="K83">
            <v>0</v>
          </cell>
          <cell r="L83">
            <v>5872.8360304166672</v>
          </cell>
          <cell r="M83">
            <v>11793.412026407412</v>
          </cell>
          <cell r="N83">
            <v>0</v>
          </cell>
          <cell r="O83">
            <v>2687.9430068750003</v>
          </cell>
          <cell r="P83">
            <v>22132.645005303035</v>
          </cell>
          <cell r="Q83">
            <v>0</v>
          </cell>
          <cell r="R83">
            <v>0</v>
          </cell>
          <cell r="S83">
            <v>0</v>
          </cell>
          <cell r="T83">
            <v>0</v>
          </cell>
          <cell r="U83">
            <v>188054.80795714437</v>
          </cell>
          <cell r="V83">
            <v>230896.35149999999</v>
          </cell>
          <cell r="W83">
            <v>0</v>
          </cell>
          <cell r="X83">
            <v>1413.94</v>
          </cell>
          <cell r="Y83">
            <v>2203.03125</v>
          </cell>
          <cell r="Z83">
            <v>0</v>
          </cell>
          <cell r="AA83">
            <v>1239.6062499999998</v>
          </cell>
          <cell r="AB83">
            <v>11639.5625</v>
          </cell>
          <cell r="AC83">
            <v>0</v>
          </cell>
          <cell r="AD83">
            <v>1539.1062499999998</v>
          </cell>
          <cell r="AE83">
            <v>4364.6625000000004</v>
          </cell>
          <cell r="AF83">
            <v>0</v>
          </cell>
          <cell r="AG83">
            <v>5277.9125000000004</v>
          </cell>
          <cell r="AH83">
            <v>0</v>
          </cell>
          <cell r="AI83">
            <v>0</v>
          </cell>
          <cell r="AJ83">
            <v>0</v>
          </cell>
          <cell r="AK83">
            <v>0</v>
          </cell>
          <cell r="AL83">
            <v>5275.0869652777783</v>
          </cell>
          <cell r="AM83">
            <v>0</v>
          </cell>
          <cell r="AN83">
            <v>0</v>
          </cell>
          <cell r="AO83">
            <v>18260.659090909092</v>
          </cell>
          <cell r="AP83">
            <v>1204.8178500000001</v>
          </cell>
          <cell r="AQ83">
            <v>22581.670100000007</v>
          </cell>
          <cell r="AR83">
            <v>0</v>
          </cell>
          <cell r="AS83">
            <v>0</v>
          </cell>
          <cell r="AT83">
            <v>0</v>
          </cell>
          <cell r="AU83">
            <v>0</v>
          </cell>
          <cell r="AV83">
            <v>4887784.6088159001</v>
          </cell>
        </row>
        <row r="84">
          <cell r="A84" t="str">
            <v>001</v>
          </cell>
          <cell r="B84" t="str">
            <v>Logistic Serpong</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row>
        <row r="85">
          <cell r="A85" t="str">
            <v>002</v>
          </cell>
          <cell r="B85" t="str">
            <v>Logistic Surabaya</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row>
        <row r="86">
          <cell r="B86" t="str">
            <v>Total Depo</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row>
        <row r="88">
          <cell r="A88" t="str">
            <v>300</v>
          </cell>
          <cell r="B88" t="str">
            <v>GRAND TOTAL</v>
          </cell>
          <cell r="C88">
            <v>6489697.0621562488</v>
          </cell>
          <cell r="D88">
            <v>4876.8332708333337</v>
          </cell>
          <cell r="E88">
            <v>1302421.3271016928</v>
          </cell>
          <cell r="F88">
            <v>334299.67456796876</v>
          </cell>
          <cell r="G88">
            <v>21497.9895</v>
          </cell>
          <cell r="H88">
            <v>3552609.9953214289</v>
          </cell>
          <cell r="I88">
            <v>34777.822500000002</v>
          </cell>
          <cell r="J88">
            <v>66865.590208333335</v>
          </cell>
          <cell r="K88">
            <v>0</v>
          </cell>
          <cell r="L88">
            <v>63790.860554375002</v>
          </cell>
          <cell r="M88">
            <v>15366.787242476146</v>
          </cell>
          <cell r="N88">
            <v>11726.971262499999</v>
          </cell>
          <cell r="O88">
            <v>11734.919687656249</v>
          </cell>
          <cell r="P88">
            <v>22132.645005303035</v>
          </cell>
          <cell r="Q88">
            <v>0</v>
          </cell>
          <cell r="R88">
            <v>0</v>
          </cell>
          <cell r="S88">
            <v>80366.735406354172</v>
          </cell>
          <cell r="T88">
            <v>2166.69970965625</v>
          </cell>
          <cell r="U88">
            <v>1525955.3888324527</v>
          </cell>
          <cell r="V88">
            <v>563967.81599999999</v>
          </cell>
          <cell r="W88">
            <v>0</v>
          </cell>
          <cell r="X88">
            <v>1095822.5549999999</v>
          </cell>
          <cell r="Y88">
            <v>6039.3374999999996</v>
          </cell>
          <cell r="Z88">
            <v>75714.209999999992</v>
          </cell>
          <cell r="AA88">
            <v>1965.3374999999996</v>
          </cell>
          <cell r="AB88">
            <v>142525.4375</v>
          </cell>
          <cell r="AC88">
            <v>0.67</v>
          </cell>
          <cell r="AD88">
            <v>18082.6875</v>
          </cell>
          <cell r="AE88">
            <v>10252.275000000001</v>
          </cell>
          <cell r="AF88">
            <v>834029.48700000008</v>
          </cell>
          <cell r="AG88">
            <v>72231.3125</v>
          </cell>
          <cell r="AH88">
            <v>13.47721875</v>
          </cell>
          <cell r="AI88">
            <v>394800.71035250009</v>
          </cell>
          <cell r="AJ88">
            <v>38924.410135260419</v>
          </cell>
          <cell r="AK88">
            <v>317256.7197001389</v>
          </cell>
          <cell r="AL88">
            <v>8435.9051944444436</v>
          </cell>
          <cell r="AM88">
            <v>48666.133659722298</v>
          </cell>
          <cell r="AN88">
            <v>151.09374999999994</v>
          </cell>
          <cell r="AO88">
            <v>21437.25</v>
          </cell>
          <cell r="AP88">
            <v>29238.692350000001</v>
          </cell>
          <cell r="AQ88">
            <v>64536.18248000001</v>
          </cell>
          <cell r="AR88">
            <v>51389.650635486134</v>
          </cell>
          <cell r="AS88">
            <v>3.666666666666667</v>
          </cell>
          <cell r="AT88">
            <v>0</v>
          </cell>
          <cell r="AU88">
            <v>0</v>
          </cell>
          <cell r="AV88">
            <v>16731089.82197025</v>
          </cell>
        </row>
      </sheetData>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
      <sheetName val="DAF.ISI"/>
      <sheetName val="NERKON "/>
      <sheetName val="NERACA"/>
      <sheetName val="P&amp;L"/>
      <sheetName val="K-B"/>
      <sheetName val="REKON P-KEBUN"/>
      <sheetName val="P-DGG"/>
      <sheetName val="MAT"/>
      <sheetName val="PERS-DP"/>
      <sheetName val="BYRM"/>
      <sheetName val="PJR-PEM"/>
      <sheetName val="PINJ-PEG"/>
      <sheetName val="PJR-LL"/>
      <sheetName val="P-LL "/>
      <sheetName val="PPN-MASUKAN"/>
      <sheetName val="REKAP-AT"/>
      <sheetName val="BIBIT"/>
      <sheetName val="TBM"/>
      <sheetName val="DEPRE-TM"/>
      <sheetName val="AK-PRS"/>
      <sheetName val="BTGH"/>
      <sheetName val="H-DGG"/>
      <sheetName val="BTH"/>
      <sheetName val="H-GJ"/>
      <sheetName val="H-KONT"/>
      <sheetName val="H-PJK"/>
      <sheetName val="PPN KELUARAN"/>
      <sheetName val="H-LL"/>
      <sheetName val="H-B"/>
      <sheetName val="H-PMG-SHM"/>
      <sheetName val="MODAL"/>
      <sheetName val="LABA-DTHN"/>
      <sheetName val="AL-Peny-BTL-Fin"/>
      <sheetName val="BTL-PT'S"/>
      <sheetName val="COVER"/>
      <sheetName val="HAL"/>
      <sheetName val="GeneralInfo"/>
      <sheetName val="Irregular Income"/>
      <sheetName val="FE-1770.P1"/>
      <sheetName val="P&amp;L98"/>
      <sheetName val="Sheet2"/>
      <sheetName val="Sheet1"/>
      <sheetName val="JAMSOSTEK2004"/>
      <sheetName val="Konstanta"/>
      <sheetName val="data slip"/>
      <sheetName val="Marshal"/>
      <sheetName val="KAS $"/>
      <sheetName val="EXC-R2004"/>
      <sheetName val="insentif"/>
      <sheetName val="勤怠"/>
      <sheetName val="給与計算"/>
      <sheetName val="lembur"/>
      <sheetName val="(Global Parameters)"/>
      <sheetName val="Permanent info"/>
      <sheetName val="SUMMARY"/>
      <sheetName val="Ex-Rate"/>
      <sheetName val="DAF_ISI"/>
      <sheetName val="NERKON_"/>
      <sheetName val="REKON_P-KEBUN"/>
      <sheetName val="P-LL_"/>
      <sheetName val="PPN_KELUARAN"/>
      <sheetName val="Irregular_Income"/>
      <sheetName val="FE-1770_P1"/>
      <sheetName val="data_slip"/>
      <sheetName val="KAS_$"/>
      <sheetName val="Permanent_info"/>
      <sheetName val="(Global_Parameters)"/>
      <sheetName val="DAF_ISI1"/>
      <sheetName val="NERKON_1"/>
      <sheetName val="REKON_P-KEBUN1"/>
      <sheetName val="P-LL_1"/>
      <sheetName val="PPN_KELUARAN1"/>
      <sheetName val="Irregular_Income1"/>
      <sheetName val="FE-1770_P11"/>
      <sheetName val="data_slip1"/>
      <sheetName val="KAS_$1"/>
      <sheetName val="Permanent_info1"/>
      <sheetName val="(Global_Parameters)1"/>
      <sheetName val="Cover-01"/>
      <sheetName val="T.material"/>
      <sheetName val="K.1.1.1 HGU"/>
      <sheetName val="PopCache"/>
      <sheetName val="AJE&amp;RJE"/>
      <sheetName val="WP-PBM-04"/>
      <sheetName val="DAF_ISI2"/>
      <sheetName val="NERKON_2"/>
      <sheetName val="REKON_P-KEBUN2"/>
      <sheetName val="P-LL_2"/>
      <sheetName val="PPN_KELUARAN2"/>
      <sheetName val="Irregular_Income2"/>
      <sheetName val="FE-1770_P12"/>
      <sheetName val="data_slip2"/>
      <sheetName val="KAS_$2"/>
      <sheetName val="(Global_Parameters)2"/>
      <sheetName val="Permanent_info2"/>
      <sheetName val="T_material"/>
      <sheetName val="K_1_1_1_HGU"/>
      <sheetName val="table"/>
      <sheetName val="USDt_FS(4)"/>
      <sheetName val="DAF_ISI3"/>
      <sheetName val="NERKON_3"/>
      <sheetName val="REKON_P-KEBUN3"/>
      <sheetName val="P-LL_3"/>
      <sheetName val="PPN_KELUARAN3"/>
      <sheetName val="Irregular_Income3"/>
      <sheetName val="FE-1770_P13"/>
      <sheetName val="data_slip3"/>
      <sheetName val="KAS_$3"/>
      <sheetName val="(Global_Parameters)3"/>
      <sheetName val="Permanent_info3"/>
      <sheetName val="T_material1"/>
      <sheetName val="K_1_1_1_HGU1"/>
      <sheetName val="statu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LEAD"/>
      <sheetName val="A3 - Analytical Review"/>
      <sheetName val="A4 - Bank Reconciliation"/>
      <sheetName val="A5-1 - Cash on Hand"/>
      <sheetName val="A5-2 - Cash Opname"/>
      <sheetName val="A6-1 - Deposito"/>
      <sheetName val="GT_Custom"/>
      <sheetName val="A6-2 - Predictive (Interest)"/>
      <sheetName val="A9 - Bank Details"/>
      <sheetName val="A10-1 - Cash Payment"/>
      <sheetName val="A10-2 - Cash Receipt"/>
      <sheetName val="A1_-_LEAD"/>
      <sheetName val="A3_-_Analytical_Review"/>
      <sheetName val="A4_-_Bank_Reconciliation"/>
      <sheetName val="A5-1_-_Cash_on_Hand"/>
      <sheetName val="A5-2_-_Cash_Opname"/>
      <sheetName val="A6-1_-_Deposito"/>
      <sheetName val="A6-2_-_Predictive_(Interest)"/>
      <sheetName val="A9_-_Bank_Details"/>
      <sheetName val="A10-1_-_Cash_Payment"/>
      <sheetName val="A10-2_-_Cash_Receipt"/>
      <sheetName val="C_6"/>
      <sheetName val="C.6"/>
      <sheetName val="A1_-_LEAD1"/>
      <sheetName val="A3_-_Analytical_Review1"/>
      <sheetName val="A4_-_Bank_Reconciliation1"/>
      <sheetName val="A5-1_-_Cash_on_Hand1"/>
      <sheetName val="A5-2_-_Cash_Opname1"/>
      <sheetName val="A6-1_-_Deposito1"/>
      <sheetName val="A6-2_-_Predictive_(Interest)1"/>
      <sheetName val="A9_-_Bank_Details1"/>
      <sheetName val="A10-1_-_Cash_Payment1"/>
      <sheetName val="A10-2_-_Cash_Receip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N.1"/>
      <sheetName val="N.6"/>
      <sheetName val="N.7.2"/>
      <sheetName val="Sheet7"/>
      <sheetName val="Investment"/>
      <sheetName val="Investment.xls"/>
      <sheetName val="N_1"/>
      <sheetName val="N_6"/>
      <sheetName val="N_7_2"/>
      <sheetName val="Investment_xls"/>
      <sheetName val="View-Assumption"/>
      <sheetName val="N_11"/>
      <sheetName val="N_61"/>
      <sheetName val="N_7_21"/>
      <sheetName val="Investment_xls1"/>
    </sheetNames>
    <definedNames>
      <definedName name="End_Bal" refersTo="#REF!"/>
      <definedName name="Interest_Rate" refersTo="#REF!"/>
      <definedName name="Loan_Amount" refersTo="#REF!"/>
      <definedName name="Loan_Start" refersTo="#REF!"/>
      <definedName name="Loan_Years" refersTo="#REF!"/>
    </defined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sheetData sheetId="1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m"/>
      <sheetName val="NERKON "/>
      <sheetName val="NERACA"/>
      <sheetName val="KB"/>
      <sheetName val="P-Kebun "/>
      <sheetName val="P-DGN"/>
      <sheetName val="PsDiPj"/>
      <sheetName val="MAT"/>
      <sheetName val="PPEGxx"/>
      <sheetName val="BYRMXX"/>
      <sheetName val="PPEMxx"/>
      <sheetName val="PLL "/>
      <sheetName val="REKAP-AT"/>
      <sheetName val="Depre-TM"/>
      <sheetName val="AL-BTL KK (2)"/>
      <sheetName val="XXXX"/>
      <sheetName val="BTL  "/>
      <sheetName val="XXX"/>
      <sheetName val="BTXX"/>
      <sheetName val="Ak_pro (2)"/>
      <sheetName val="Ak_pro"/>
      <sheetName val="HUT "/>
      <sheetName val="BTH"/>
      <sheetName val="HK"/>
      <sheetName val="HR"/>
      <sheetName val="HLLXX"/>
      <sheetName val="pph "/>
      <sheetName val="HS"/>
      <sheetName val="HB "/>
      <sheetName val="HBJP"/>
      <sheetName val="PJR.PENJ "/>
      <sheetName val="JASAGIRO"/>
      <sheetName val="P&amp;L"/>
      <sheetName val="DAF.ISI"/>
      <sheetName val="COVER "/>
      <sheetName val="rgms0200"/>
      <sheetName val="Permanent info"/>
      <sheetName val="NAP"/>
      <sheetName val="Ex-Rate"/>
      <sheetName val="data (2)"/>
      <sheetName val="Module2"/>
      <sheetName val="ROSS LIST"/>
      <sheetName val="Opening"/>
      <sheetName val="Sheet2"/>
      <sheetName val="TAX LIST"/>
      <sheetName val="Sheet1"/>
      <sheetName val="NERACA SEPT"/>
      <sheetName val="Data"/>
      <sheetName val="DG "/>
      <sheetName val="master (2)"/>
      <sheetName val="Penjualan"/>
      <sheetName val="GeneralInfo"/>
      <sheetName val="CRITERIA3"/>
      <sheetName val="tabel nilai"/>
      <sheetName val="manudes12"/>
      <sheetName val="Macro5"/>
      <sheetName val="FE_1770_P1"/>
      <sheetName val="SELL-SUMM-COST"/>
      <sheetName val="NEGARA"/>
      <sheetName val="Note 1 - Recon Profit"/>
      <sheetName val="Cash Flow Statement"/>
      <sheetName val="PARAMETER"/>
      <sheetName val="Jan-des"/>
      <sheetName val="NERKON_"/>
      <sheetName val="P-Kebun_"/>
      <sheetName val="PLL_"/>
      <sheetName val="AL-BTL_KK_(2)"/>
      <sheetName val="BTL__"/>
      <sheetName val="Ak_pro_(2)"/>
      <sheetName val="HUT_"/>
      <sheetName val="pph_"/>
      <sheetName val="HB_"/>
      <sheetName val="PJR_PENJ_"/>
      <sheetName val="DAF_ISI"/>
      <sheetName val="COVER_"/>
      <sheetName val="2002"/>
      <sheetName val="BUDGET_1999"/>
      <sheetName val="List PT"/>
      <sheetName val="ocean voyage"/>
      <sheetName val="Irregular Income"/>
      <sheetName val="FE-1770.P1"/>
      <sheetName val="Marshal"/>
      <sheetName val="SUMMARY"/>
      <sheetName val="FE-1771$.P1"/>
      <sheetName val="B25-95"/>
      <sheetName val="AN_EL(16.0)"/>
      <sheetName val="FPM-2"/>
      <sheetName val="BB"/>
      <sheetName val="SCFP"/>
      <sheetName val="COVER"/>
      <sheetName val="RetPlan"/>
      <sheetName val="Office_Rent"/>
      <sheetName val="ROSS_LIST"/>
      <sheetName val="Ex_Rate"/>
      <sheetName val="Sheet3"/>
      <sheetName val="General Info"/>
      <sheetName val="NERACA JUL"/>
      <sheetName val="B"/>
      <sheetName val="SAA"/>
      <sheetName val="DropDown"/>
      <sheetName val="NERKON_1"/>
      <sheetName val="P-Kebun_1"/>
      <sheetName val="PLL_1"/>
      <sheetName val="AL-BTL_KK_(2)1"/>
      <sheetName val="BTL__1"/>
      <sheetName val="Ak_pro_(2)1"/>
      <sheetName val="HUT_1"/>
      <sheetName val="pph_1"/>
      <sheetName val="HB_1"/>
      <sheetName val="PJR_PENJ_1"/>
      <sheetName val="DAF_ISI1"/>
      <sheetName val="COVER_1"/>
      <sheetName val="Permanent_info"/>
      <sheetName val="FE-1771$_P1"/>
      <sheetName val="tabel_nilai"/>
      <sheetName val="AN_EL(16_0)"/>
      <sheetName val="NERACA_SEPT"/>
      <sheetName val="ROSS_LIST1"/>
      <sheetName val="TAX_LIST"/>
      <sheetName val="General_Info"/>
      <sheetName val="NERKON_2"/>
      <sheetName val="P-Kebun_2"/>
      <sheetName val="PLL_2"/>
      <sheetName val="AL-BTL_KK_(2)2"/>
      <sheetName val="BTL__2"/>
      <sheetName val="Ak_pro_(2)2"/>
      <sheetName val="HUT_2"/>
      <sheetName val="pph_2"/>
      <sheetName val="HB_2"/>
      <sheetName val="PJR_PENJ_2"/>
      <sheetName val="DAF_ISI2"/>
      <sheetName val="COVER_2"/>
      <sheetName val="Permanent_info1"/>
      <sheetName val="FE-1771$_P11"/>
      <sheetName val="tabel_nilai1"/>
      <sheetName val="AN_EL(16_0)1"/>
      <sheetName val="NERACA_SEPT1"/>
      <sheetName val="ROSS_LIST2"/>
      <sheetName val="TAX_LIST1"/>
      <sheetName val="General_Info1"/>
      <sheetName val="Cover-01"/>
      <sheetName val="neraca okt"/>
      <sheetName val="MAIN"/>
      <sheetName val="Datar isi"/>
      <sheetName val="Libur"/>
      <sheetName val="Lbr Sched."/>
      <sheetName val="SKU BUL."/>
      <sheetName val="SKU-HAR."/>
      <sheetName val="RATE SKU HAR."/>
      <sheetName val="LBR SLR DTL"/>
      <sheetName val="LEMBUR 2006"/>
      <sheetName val="Prod.smry"/>
      <sheetName val="Prod. Stats"/>
      <sheetName val="Expens&amp;Rnue"/>
      <sheetName val="Expens&amp;Rnue (2)"/>
      <sheetName val="DIRECT SMR"/>
      <sheetName val="DIRECT COST"/>
      <sheetName val="DIRECT DETAIL"/>
      <sheetName val="INDIRECT SMR"/>
      <sheetName val="INDIRECT COST"/>
      <sheetName val="INDIRECT DETAIL"/>
      <sheetName val="TRANS PWR "/>
      <sheetName val="TRANS VEHICL"/>
      <sheetName val="TRANS WATER"/>
      <sheetName val="TRANS WORKM&amp;R"/>
      <sheetName val="TRANS RMH"/>
      <sheetName val="TRANS ALT BERAT"/>
      <sheetName val="SE SMR"/>
      <sheetName val="SE COST"/>
      <sheetName val="SE Detail"/>
      <sheetName val="CAPITAL2006"/>
      <sheetName val="Profile"/>
      <sheetName val="FINFO97"/>
      <sheetName val="SWS"/>
      <sheetName val="d_com"/>
      <sheetName val="MTD_Flash_Report"/>
      <sheetName val="Power"/>
      <sheetName val="Operational Development Plan"/>
      <sheetName val="Names"/>
      <sheetName val="Saldo Awal 2006"/>
      <sheetName val="MASTER_INPUT"/>
      <sheetName val="Cost Ctr"/>
      <sheetName val="Account"/>
      <sheetName val="Note_1_-_Recon_Profit"/>
      <sheetName val="Cash_Flow_Statement"/>
      <sheetName val="NERACA_JUL"/>
      <sheetName val="data_(2)"/>
      <sheetName val="Operational_Development_Plan"/>
      <sheetName val="MTD-REPORT"/>
      <sheetName val="Main table"/>
      <sheetName val="kepmenaker150"/>
      <sheetName val="4.1 Placement w.o.b"/>
      <sheetName val="K 2.1"/>
      <sheetName val="Other charges (income)"/>
      <sheetName val="kkp"/>
      <sheetName val="NERACA_JUL1"/>
      <sheetName val="data_(2)1"/>
      <sheetName val="Note_1_-_Recon_Profit1"/>
      <sheetName val="Cash_Flow_Statement1"/>
      <sheetName val="Operational_Development_Plan1"/>
      <sheetName val="DG_"/>
      <sheetName val="master_(2)"/>
      <sheetName val="Saldo_Awal_2006"/>
      <sheetName val="neraca_okt"/>
      <sheetName val="Datar_isi"/>
      <sheetName val="Lbr_Sched_"/>
      <sheetName val="SKU_BUL_"/>
      <sheetName val="SKU-HAR_"/>
      <sheetName val="RATE_SKU_HAR_"/>
      <sheetName val="LBR_SLR_DTL"/>
      <sheetName val="LEMBUR_2006"/>
      <sheetName val="Prod_smry"/>
      <sheetName val="Prod__Stats"/>
      <sheetName val="Expens&amp;Rnue_(2)"/>
      <sheetName val="DIRECT_SMR"/>
      <sheetName val="DIRECT_COST"/>
      <sheetName val="DIRECT_DETAIL"/>
      <sheetName val="INDIRECT_SMR"/>
      <sheetName val="INDIRECT_COST"/>
      <sheetName val="INDIRECT_DETAIL"/>
      <sheetName val="TRANS_PWR_"/>
      <sheetName val="TRANS_VEHICL"/>
      <sheetName val="TRANS_WATER"/>
      <sheetName val="TRANS_WORKM&amp;R"/>
      <sheetName val="TRANS_RMH"/>
      <sheetName val="TRANS_ALT_BERAT"/>
      <sheetName val="SE_SMR"/>
      <sheetName val="SE_COST"/>
      <sheetName val="SE_Detail"/>
      <sheetName val="Cost_Ctr"/>
      <sheetName val="Information"/>
      <sheetName val="Akomodasi"/>
      <sheetName val="Analysis"/>
      <sheetName val="Input"/>
      <sheetName val="Orders"/>
      <sheetName val="2007"/>
      <sheetName val="TAX SUMMARY"/>
      <sheetName val="WS"/>
      <sheetName val="FISIK RAB 2000"/>
      <sheetName val="MANU"/>
      <sheetName val="Biaya"/>
      <sheetName val="Diagram"/>
      <sheetName val="Std-Prod KS"/>
      <sheetName val="Mar"/>
      <sheetName val="dft bns"/>
      <sheetName val="NERACA AGUST"/>
      <sheetName val="BSliRp"/>
      <sheetName val="Pupuk"/>
      <sheetName val="Vehicle"/>
      <sheetName val="Master"/>
      <sheetName val="Price"/>
      <sheetName val="Standard"/>
      <sheetName val="General"/>
      <sheetName val="Instructions"/>
      <sheetName val="SUM"/>
      <sheetName val="name"/>
      <sheetName val="Premi Iuran"/>
      <sheetName val="CPO 16-9-TID "/>
      <sheetName val="TM - 1B"/>
      <sheetName val="Drawdowns"/>
      <sheetName val="Department"/>
      <sheetName val="FIXED FLOAT"/>
      <sheetName val="Sales"/>
      <sheetName val="Stock"/>
      <sheetName val="AVG"/>
      <sheetName val="EQL_1"/>
      <sheetName val="Pk prod"/>
      <sheetName val="Harvesting-Total"/>
      <sheetName val="Sheet1 (19)"/>
      <sheetName val="CH"/>
      <sheetName val="Sources"/>
      <sheetName val="INTEREST"/>
      <sheetName val="AOP 2012"/>
      <sheetName val="RTP-NYMEX"/>
      <sheetName val="DETAILS"/>
      <sheetName val="MRP-week-39"/>
      <sheetName val="Earnings"/>
      <sheetName val="REPORT"/>
      <sheetName val="TBM-"/>
      <sheetName val="Management"/>
      <sheetName val="Table Array"/>
      <sheetName val="Assumptions"/>
      <sheetName val="FF-3"/>
      <sheetName val="A.4.2"/>
      <sheetName val="NERKON_3"/>
      <sheetName val="P-Kebun_3"/>
      <sheetName val="PLL_3"/>
      <sheetName val="AL-BTL_KK_(2)3"/>
      <sheetName val="BTL__3"/>
      <sheetName val="Ak_pro_(2)3"/>
      <sheetName val="HUT_3"/>
      <sheetName val="pph_3"/>
      <sheetName val="HB_3"/>
      <sheetName val="PJR_PENJ_3"/>
      <sheetName val="DAF_ISI3"/>
      <sheetName val="COVER_3"/>
      <sheetName val="NERACA_SEPT2"/>
      <sheetName val="NERACA_JUL2"/>
      <sheetName val="neraca_okt1"/>
      <sheetName val="Datar_isi1"/>
      <sheetName val="Lbr_Sched_1"/>
      <sheetName val="SKU_BUL_1"/>
      <sheetName val="SKU-HAR_1"/>
      <sheetName val="RATE_SKU_HAR_1"/>
      <sheetName val="LBR_SLR_DTL1"/>
      <sheetName val="LEMBUR_20061"/>
      <sheetName val="Prod_smry1"/>
      <sheetName val="Prod__Stats1"/>
      <sheetName val="Expens&amp;Rnue_(2)1"/>
      <sheetName val="DIRECT_SMR1"/>
      <sheetName val="DIRECT_COST1"/>
      <sheetName val="DIRECT_DETAIL1"/>
      <sheetName val="INDIRECT_SMR1"/>
      <sheetName val="INDIRECT_COST1"/>
      <sheetName val="INDIRECT_DETAIL1"/>
      <sheetName val="TRANS_PWR_1"/>
      <sheetName val="TRANS_VEHICL1"/>
      <sheetName val="TRANS_WATER1"/>
      <sheetName val="TRANS_WORKM&amp;R1"/>
      <sheetName val="TRANS_RMH1"/>
      <sheetName val="TRANS_ALT_BERAT1"/>
      <sheetName val="SE_SMR1"/>
      <sheetName val="SE_COST1"/>
      <sheetName val="SE_Detail1"/>
      <sheetName val="TAX_SUMMARY"/>
      <sheetName val="FISIK_RAB_2000"/>
      <sheetName val="Std-Prod_KS"/>
      <sheetName val="dft_bns"/>
      <sheetName val="data_(2)2"/>
      <sheetName val="NERACA_AGUST"/>
      <sheetName val="Cost_Ctr1"/>
      <sheetName val="TAX_LIST2"/>
      <sheetName val="Note_1_-_Recon_Profit2"/>
      <sheetName val="Cash_Flow_Statement2"/>
      <sheetName val="Permanent_info2"/>
      <sheetName val="General_Info2"/>
      <sheetName val="tabel_nilai2"/>
      <sheetName val="Other_charges_(income)"/>
      <sheetName val="4_1_Placement_w_o_b"/>
      <sheetName val="Operational_Development_Plan2"/>
      <sheetName val="DG_1"/>
      <sheetName val="master_(2)1"/>
      <sheetName val="Saldo_Awal_20061"/>
      <sheetName val="Main_table"/>
      <sheetName val="K_2_1"/>
      <sheetName val="AFTER AUDIT 2000"/>
      <sheetName val="prop"/>
      <sheetName val="DETAIL"/>
      <sheetName val="DATA WP"/>
      <sheetName val="DATABASE"/>
      <sheetName val="Range"/>
      <sheetName val="Pengawasan"/>
      <sheetName val="OPEX - 13"/>
      <sheetName val="GP per order OK"/>
      <sheetName val="Production-OK"/>
      <sheetName val="Loans-OK"/>
      <sheetName val="DOC"/>
      <sheetName val="FEED"/>
      <sheetName val="MANDIRI-5619809"/>
      <sheetName val="Library Procedures"/>
      <sheetName val="IS"/>
      <sheetName val="Data Rekon"/>
      <sheetName val="Jad(CB)"/>
      <sheetName val="Data SRL"/>
      <sheetName val="Data Prod_Graf"/>
      <sheetName val="PK RM"/>
      <sheetName val="15KVA-6"/>
      <sheetName val="SME"/>
      <sheetName val="Inves-2"/>
      <sheetName val="Inventaris"/>
      <sheetName val="TBM &amp;Prod BHL"/>
      <sheetName val="Tabel"/>
      <sheetName val="1999"/>
      <sheetName val="Budget"/>
      <sheetName val="kud"/>
      <sheetName val="Asumsi"/>
      <sheetName val="#REF"/>
      <sheetName val="Property Tax"/>
      <sheetName val="POTRET_AFD"/>
      <sheetName val="BJ &amp; Koreksi"/>
      <sheetName val="MD08"/>
      <sheetName val="Pro-Base"/>
      <sheetName val="Scenario"/>
      <sheetName val="Form"/>
      <sheetName val="WRKP TM"/>
      <sheetName val="Production S2"/>
      <sheetName val="Production S3"/>
      <sheetName val="NERKON_4"/>
      <sheetName val="P-Kebun_4"/>
      <sheetName val="PLL_4"/>
      <sheetName val="AL-BTL_KK_(2)4"/>
      <sheetName val="BTL__4"/>
      <sheetName val="Ak_pro_(2)4"/>
      <sheetName val="HUT_4"/>
      <sheetName val="pph_4"/>
      <sheetName val="HB_4"/>
      <sheetName val="PJR_PENJ_4"/>
      <sheetName val="DAF_ISI4"/>
      <sheetName val="COVER_4"/>
      <sheetName val="Permanent_info3"/>
      <sheetName val="ROSS_LIST4"/>
      <sheetName val="TAX_LIST3"/>
      <sheetName val="NERACA_SEPT3"/>
      <sheetName val="tabel_nilai3"/>
      <sheetName val="List_PT1"/>
      <sheetName val="ocean_voyage1"/>
      <sheetName val="Irregular_Income1"/>
      <sheetName val="FE-1770_P11"/>
      <sheetName val="FE-1771$_P13"/>
      <sheetName val="AN_EL(16_0)3"/>
      <sheetName val="General_Info3"/>
      <sheetName val="ROSS_LIST3"/>
      <sheetName val="List_PT"/>
      <sheetName val="ocean_voyage"/>
      <sheetName val="Irregular_Income"/>
      <sheetName val="FE-1770_P1"/>
      <sheetName val="FE-1771$_P12"/>
      <sheetName val="AN_EL(16_0)2"/>
      <sheetName val="Oilpalm Profile"/>
      <sheetName val="Referensi"/>
      <sheetName val="DIPA"/>
      <sheetName val="SETUP"/>
      <sheetName val="IOP_Db"/>
      <sheetName val="Wireless Market Assumptions"/>
      <sheetName val="PROGRAM "/>
      <sheetName val="Biaya LSU-Kirim Sampel"/>
      <sheetName val="Biaya LSU-TK"/>
      <sheetName val="Biaya LSU-Analisa"/>
      <sheetName val="AGR LSU"/>
      <sheetName val="AGR TRIAL"/>
      <sheetName val="AGR PUPUK"/>
      <sheetName val="DINAS"/>
      <sheetName val="TS"/>
      <sheetName val="CAPEX"/>
      <sheetName val="HA Statement- EPD"/>
      <sheetName val="Biaya TK"/>
      <sheetName val="Biaya Kirim"/>
      <sheetName val="Biaya Analisa"/>
      <sheetName val="Biaya Dinas"/>
      <sheetName val="LSU List"/>
      <sheetName val="MENU UTAMA"/>
      <sheetName val="P21-1"/>
      <sheetName val="R"/>
      <sheetName val="EL"/>
      <sheetName val="TB"/>
      <sheetName val="MATERIALFINAL"/>
      <sheetName val="RSK-RP23"/>
      <sheetName val="P1"/>
      <sheetName val="Premi_Iuran"/>
      <sheetName val="CPO_16-9-TID_"/>
      <sheetName val="TM_-_1B"/>
      <sheetName val="Pk_prod"/>
      <sheetName val="Sheet1_(19)"/>
      <sheetName val="AOP_2012"/>
      <sheetName val="Table_Array"/>
      <sheetName val="OPEX_-_13"/>
      <sheetName val="DATA_WP"/>
      <sheetName val="Note_1_-_Recon_Profit3"/>
      <sheetName val="Cash_Flow_Statement3"/>
      <sheetName val="NERACA_JUL3"/>
      <sheetName val="data_(2)3"/>
      <sheetName val="Operational_Development_Plan3"/>
      <sheetName val="DG_2"/>
      <sheetName val="master_(2)2"/>
      <sheetName val="Saldo_Awal_20062"/>
      <sheetName val="neraca_okt2"/>
      <sheetName val="Datar_isi2"/>
      <sheetName val="Lbr_Sched_2"/>
      <sheetName val="SKU_BUL_2"/>
      <sheetName val="SKU-HAR_2"/>
      <sheetName val="RATE_SKU_HAR_2"/>
      <sheetName val="LBR_SLR_DTL2"/>
      <sheetName val="LEMBUR_20062"/>
      <sheetName val="Prod_smry2"/>
      <sheetName val="Prod__Stats2"/>
      <sheetName val="Expens&amp;Rnue_(2)2"/>
      <sheetName val="DIRECT_SMR2"/>
      <sheetName val="DIRECT_COST2"/>
      <sheetName val="DIRECT_DETAIL2"/>
      <sheetName val="INDIRECT_SMR2"/>
      <sheetName val="INDIRECT_COST2"/>
      <sheetName val="INDIRECT_DETAIL2"/>
      <sheetName val="TRANS_PWR_2"/>
      <sheetName val="TRANS_VEHICL2"/>
      <sheetName val="TRANS_WATER2"/>
      <sheetName val="TRANS_WORKM&amp;R2"/>
      <sheetName val="TRANS_RMH2"/>
      <sheetName val="TRANS_ALT_BERAT2"/>
      <sheetName val="SE_SMR2"/>
      <sheetName val="SE_COST2"/>
      <sheetName val="SE_Detail2"/>
      <sheetName val="Cost_Ctr2"/>
      <sheetName val="Main_table1"/>
      <sheetName val="4_1_Placement_w_o_b1"/>
      <sheetName val="K_2_11"/>
      <sheetName val="TAX_SUMMARY1"/>
      <sheetName val="FISIK_RAB_20001"/>
      <sheetName val="Std-Prod_KS1"/>
      <sheetName val="dft_bns1"/>
      <sheetName val="NERACA_AGUST1"/>
      <sheetName val="Other_charges_(income)1"/>
      <sheetName val="Premi_Iuran1"/>
      <sheetName val="CPO_16-9-TID_1"/>
      <sheetName val="TM_-_1B1"/>
      <sheetName val="Pk_prod1"/>
      <sheetName val="Sheet1_(19)1"/>
      <sheetName val="AOP_20121"/>
      <sheetName val="Table_Array1"/>
      <sheetName val="OPEX_-_131"/>
      <sheetName val="DATA_WP1"/>
      <sheetName val="NERKON_5"/>
      <sheetName val="P-Kebun_5"/>
      <sheetName val="PLL_5"/>
      <sheetName val="AL-BTL_KK_(2)5"/>
      <sheetName val="BTL__5"/>
      <sheetName val="Ak_pro_(2)5"/>
      <sheetName val="HUT_5"/>
      <sheetName val="pph_5"/>
      <sheetName val="HB_5"/>
      <sheetName val="PJR_PENJ_5"/>
      <sheetName val="DAF_ISI5"/>
      <sheetName val="COVER_5"/>
      <sheetName val="Note_1_-_Recon_Profit4"/>
      <sheetName val="Cash_Flow_Statement4"/>
      <sheetName val="ROSS_LIST5"/>
      <sheetName val="TAX_LIST4"/>
      <sheetName val="NERACA_SEPT4"/>
      <sheetName val="General_Info4"/>
      <sheetName val="Permanent_info4"/>
      <sheetName val="NERACA_JUL4"/>
      <sheetName val="data_(2)4"/>
      <sheetName val="tabel_nilai4"/>
      <sheetName val="Operational_Development_Plan4"/>
      <sheetName val="DG_3"/>
      <sheetName val="master_(2)3"/>
      <sheetName val="Saldo_Awal_20063"/>
      <sheetName val="neraca_okt3"/>
      <sheetName val="Datar_isi3"/>
      <sheetName val="Lbr_Sched_3"/>
      <sheetName val="SKU_BUL_3"/>
      <sheetName val="SKU-HAR_3"/>
      <sheetName val="RATE_SKU_HAR_3"/>
      <sheetName val="LBR_SLR_DTL3"/>
      <sheetName val="LEMBUR_20063"/>
      <sheetName val="Prod_smry3"/>
      <sheetName val="Prod__Stats3"/>
      <sheetName val="Expens&amp;Rnue_(2)3"/>
      <sheetName val="DIRECT_SMR3"/>
      <sheetName val="DIRECT_COST3"/>
      <sheetName val="DIRECT_DETAIL3"/>
      <sheetName val="INDIRECT_SMR3"/>
      <sheetName val="INDIRECT_COST3"/>
      <sheetName val="INDIRECT_DETAIL3"/>
      <sheetName val="TRANS_PWR_3"/>
      <sheetName val="TRANS_VEHICL3"/>
      <sheetName val="TRANS_WATER3"/>
      <sheetName val="TRANS_WORKM&amp;R3"/>
      <sheetName val="TRANS_RMH3"/>
      <sheetName val="TRANS_ALT_BERAT3"/>
      <sheetName val="SE_SMR3"/>
      <sheetName val="SE_COST3"/>
      <sheetName val="SE_Detail3"/>
      <sheetName val="Cost_Ctr3"/>
      <sheetName val="Main_table2"/>
      <sheetName val="4_1_Placement_w_o_b2"/>
      <sheetName val="K_2_12"/>
      <sheetName val="TAX_SUMMARY2"/>
      <sheetName val="FISIK_RAB_20002"/>
      <sheetName val="Std-Prod_KS2"/>
      <sheetName val="dft_bns2"/>
      <sheetName val="NERACA_AGUST2"/>
      <sheetName val="Other_charges_(income)2"/>
      <sheetName val="FE-1771$_P14"/>
      <sheetName val="AN_EL(16_0)4"/>
      <sheetName val="Premi_Iuran2"/>
      <sheetName val="CPO_16-9-TID_2"/>
      <sheetName val="TM_-_1B2"/>
      <sheetName val="Pk_prod2"/>
      <sheetName val="Sheet1_(19)2"/>
      <sheetName val="List_PT2"/>
      <sheetName val="ocean_voyage2"/>
      <sheetName val="Irregular_Income2"/>
      <sheetName val="FE-1770_P12"/>
      <sheetName val="AOP_20122"/>
      <sheetName val="Table_Array2"/>
      <sheetName val="OPEX_-_132"/>
      <sheetName val="DATA_WP2"/>
      <sheetName val="WP2"/>
      <sheetName val="Base info"/>
      <sheetName val="KEND"/>
      <sheetName val="BTR"/>
      <sheetName val="BGR"/>
      <sheetName val="BKS"/>
      <sheetName val="B1"/>
      <sheetName val="Constants"/>
      <sheetName val="Drop down list"/>
      <sheetName val="Comp equip"/>
      <sheetName val="MV"/>
      <sheetName val="FIXED_FLOAT"/>
      <sheetName val="FIXED_FLOAT1"/>
      <sheetName val="DAFTAR CHANNEL"/>
      <sheetName val="UANG MAKAN"/>
      <sheetName val="Attn"/>
      <sheetName val="BeliLokal"/>
      <sheetName val="PF-OFFICE"/>
      <sheetName val="Journal"/>
      <sheetName val="BAHAN BANGUNAN 2 "/>
      <sheetName val="13"/>
      <sheetName val="Ford Ranger"/>
      <sheetName val="labor1"/>
      <sheetName val="NERKON_6"/>
      <sheetName val="P-Kebun_6"/>
      <sheetName val="PLL_6"/>
      <sheetName val="AL-BTL_KK_(2)6"/>
      <sheetName val="BTL__6"/>
      <sheetName val="Ak_pro_(2)6"/>
      <sheetName val="HUT_6"/>
      <sheetName val="pph_6"/>
      <sheetName val="HB_6"/>
      <sheetName val="PJR_PENJ_6"/>
      <sheetName val="DAF_ISI6"/>
      <sheetName val="COVER_6"/>
      <sheetName val="Note_1_-_Recon_Profit5"/>
      <sheetName val="Cash_Flow_Statement5"/>
      <sheetName val="ROSS_LIST6"/>
      <sheetName val="TAX_LIST5"/>
      <sheetName val="NERACA_SEPT5"/>
      <sheetName val="General_Info5"/>
      <sheetName val="Permanent_info5"/>
      <sheetName val="NERACA_JUL5"/>
      <sheetName val="data_(2)5"/>
      <sheetName val="tabel_nilai5"/>
      <sheetName val="Operational_Development_Plan5"/>
      <sheetName val="DG_4"/>
      <sheetName val="master_(2)4"/>
      <sheetName val="Saldo_Awal_20064"/>
      <sheetName val="neraca_okt4"/>
      <sheetName val="Datar_isi4"/>
      <sheetName val="Lbr_Sched_4"/>
      <sheetName val="SKU_BUL_4"/>
      <sheetName val="SKU-HAR_4"/>
      <sheetName val="RATE_SKU_HAR_4"/>
      <sheetName val="LBR_SLR_DTL4"/>
      <sheetName val="LEMBUR_20064"/>
      <sheetName val="Prod_smry4"/>
      <sheetName val="Prod__Stats4"/>
      <sheetName val="Expens&amp;Rnue_(2)4"/>
      <sheetName val="DIRECT_SMR4"/>
      <sheetName val="DIRECT_COST4"/>
      <sheetName val="DIRECT_DETAIL4"/>
      <sheetName val="INDIRECT_SMR4"/>
      <sheetName val="INDIRECT_COST4"/>
      <sheetName val="INDIRECT_DETAIL4"/>
      <sheetName val="TRANS_PWR_4"/>
      <sheetName val="TRANS_VEHICL4"/>
      <sheetName val="TRANS_WATER4"/>
      <sheetName val="TRANS_WORKM&amp;R4"/>
      <sheetName val="TRANS_RMH4"/>
      <sheetName val="TRANS_ALT_BERAT4"/>
      <sheetName val="SE_SMR4"/>
      <sheetName val="SE_COST4"/>
      <sheetName val="SE_Detail4"/>
      <sheetName val="Cost_Ctr4"/>
      <sheetName val="Main_table3"/>
      <sheetName val="4_1_Placement_w_o_b3"/>
      <sheetName val="K_2_13"/>
      <sheetName val="TAX_SUMMARY3"/>
      <sheetName val="FISIK_RAB_20003"/>
      <sheetName val="Std-Prod_KS3"/>
      <sheetName val="dft_bns3"/>
      <sheetName val="NERACA_AGUST3"/>
      <sheetName val="Other_charges_(income)3"/>
      <sheetName val="FE-1771$_P15"/>
      <sheetName val="AN_EL(16_0)5"/>
      <sheetName val="Premi_Iuran3"/>
      <sheetName val="CPO_16-9-TID_3"/>
      <sheetName val="TM_-_1B3"/>
      <sheetName val="Pk_prod3"/>
      <sheetName val="Sheet1_(19)3"/>
      <sheetName val="List_PT3"/>
      <sheetName val="ocean_voyage3"/>
      <sheetName val="Irregular_Income3"/>
      <sheetName val="FE-1770_P13"/>
      <sheetName val="AOP_20123"/>
      <sheetName val="Table_Array3"/>
      <sheetName val="DATA_WP3"/>
      <sheetName val="OPEX_-_133"/>
      <sheetName val="Library_Procedures"/>
      <sheetName val="Data_Rekon"/>
      <sheetName val="Data_SRL"/>
      <sheetName val="Data_Prod_Graf"/>
      <sheetName val="PK_RM"/>
      <sheetName val="TBM_&amp;Prod_BHL"/>
      <sheetName val="Oilpalm_Profile"/>
      <sheetName val="GP_per_order_OK"/>
      <sheetName val="Wireless_Market_Assumptions"/>
      <sheetName val="PROGRAM_"/>
      <sheetName val="Biaya_LSU-Kirim_Sampel"/>
      <sheetName val="Biaya_LSU-TK"/>
      <sheetName val="Biaya_LSU-Analisa"/>
      <sheetName val="AGR_LSU"/>
      <sheetName val="AGR_TRIAL"/>
      <sheetName val="AGR_PUPUK"/>
      <sheetName val="HA_Statement-_EPD"/>
      <sheetName val="Biaya_TK"/>
      <sheetName val="Biaya_Kirim"/>
      <sheetName val="Biaya_Analisa"/>
      <sheetName val="Biaya_Dinas"/>
      <sheetName val="LSU_List"/>
      <sheetName val="MENU_UTAMA"/>
      <sheetName val="BAHAN_BANGUNAN_2_"/>
      <sheetName val="List"/>
      <sheetName val="Teso"/>
      <sheetName val="prod"/>
      <sheetName val="Daftar No MAPPI"/>
      <sheetName val="CustomerList"/>
      <sheetName val="value"/>
      <sheetName val="Sales-Assumption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refreshError="1"/>
      <sheetData sheetId="455" refreshError="1"/>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refreshError="1"/>
      <sheetData sheetId="717" refreshError="1"/>
      <sheetData sheetId="71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
      <sheetName val="NERKON "/>
      <sheetName val="NERACA"/>
      <sheetName val="DAF.ISI"/>
      <sheetName val="P&amp;L"/>
      <sheetName val="KB"/>
      <sheetName val="P-Kebun-XX "/>
      <sheetName val="P-DGN"/>
      <sheetName val="MAT"/>
      <sheetName val="PPEG"/>
      <sheetName val="BYRM-XX"/>
      <sheetName val="PPEM"/>
      <sheetName val="PLL "/>
      <sheetName val="REKAP-AT"/>
      <sheetName val="TBM"/>
      <sheetName val="Depre-TM"/>
      <sheetName val="BT-XX"/>
      <sheetName val="Ak_pro-XX"/>
      <sheetName val="HUT"/>
      <sheetName val="BTH"/>
      <sheetName val="HK-XX"/>
      <sheetName val="HR"/>
      <sheetName val="HS"/>
      <sheetName val="HLL"/>
      <sheetName val="pph"/>
      <sheetName val="HB"/>
      <sheetName val="AL-BTL KK"/>
      <sheetName val="BTL-PT'S"/>
      <sheetName val="BTL-RO"/>
      <sheetName val="COVER"/>
      <sheetName val="cov"/>
      <sheetName val="P2"/>
      <sheetName val="Oct 03"/>
      <sheetName val="Marshal"/>
      <sheetName val="SUMMARY"/>
      <sheetName val="WPL(01)"/>
      <sheetName val="PEGAWAI"/>
      <sheetName val="GeneralInfo"/>
      <sheetName val="FE-1771$.P1"/>
      <sheetName val="Permanent info"/>
      <sheetName val="Links"/>
      <sheetName val="Lead"/>
      <sheetName val="LBR-LBR"/>
      <sheetName val="MacPro"/>
      <sheetName val="LPP-2"/>
      <sheetName val="1721-A1"/>
      <sheetName val="Macro5"/>
      <sheetName val="d_com"/>
      <sheetName val="data Slip"/>
      <sheetName val="PPH21"/>
      <sheetName val="1195 B1"/>
      <sheetName val="FKT_PJK"/>
      <sheetName val="OFFEREXT"/>
      <sheetName val="Settings"/>
      <sheetName val="Procedures"/>
      <sheetName val="INPUT"/>
      <sheetName val="ner"/>
      <sheetName val="NERKON_"/>
      <sheetName val="DAF_ISI"/>
      <sheetName val="P-Kebun-XX_"/>
      <sheetName val="PLL_"/>
      <sheetName val="AL-BTL_KK"/>
      <sheetName val="FE-1771$_P1"/>
      <sheetName val="Permanent_info"/>
      <sheetName val="data_Slip"/>
      <sheetName val="1195_B1"/>
      <sheetName val="Oct_03"/>
      <sheetName val="NERKON_1"/>
      <sheetName val="DAF_ISI1"/>
      <sheetName val="P-Kebun-XX_1"/>
      <sheetName val="PLL_1"/>
      <sheetName val="AL-BTL_KK1"/>
      <sheetName val="FE-1771$_P11"/>
      <sheetName val="Permanent_info1"/>
      <sheetName val="data_Slip1"/>
      <sheetName val="1195_B11"/>
      <sheetName val="Oct_031"/>
      <sheetName val="PipWT"/>
      <sheetName val="data (2)"/>
      <sheetName val="Table Array"/>
      <sheetName val="NS"/>
      <sheetName val="CPC"/>
      <sheetName val="NERKON_2"/>
      <sheetName val="DAF_ISI2"/>
      <sheetName val="P-Kebun-XX_2"/>
      <sheetName val="PLL_2"/>
      <sheetName val="AL-BTL_KK2"/>
      <sheetName val="Oct_032"/>
      <sheetName val="FE-1771$_P12"/>
      <sheetName val="Permanent_info2"/>
      <sheetName val="data_Slip2"/>
      <sheetName val="1195_B12"/>
      <sheetName val="data_(2)"/>
      <sheetName val="Table_Array"/>
      <sheetName val="BS_final"/>
      <sheetName val="BS final"/>
      <sheetName val="NERKON_3"/>
      <sheetName val="DAF_ISI3"/>
      <sheetName val="P-Kebun-XX_3"/>
      <sheetName val="PLL_3"/>
      <sheetName val="AL-BTL_KK3"/>
      <sheetName val="Oct_033"/>
      <sheetName val="FE-1771$_P13"/>
      <sheetName val="Permanent_info3"/>
      <sheetName val="data_Slip3"/>
      <sheetName val="1195_B13"/>
      <sheetName val="data_(2)1"/>
      <sheetName val="Table_Array1"/>
      <sheetName val="BSL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EMO"/>
      <sheetName val="mm"/>
      <sheetName val="NERKON "/>
      <sheetName val="NERACA"/>
      <sheetName val="KB"/>
      <sheetName val="P-KebunXX"/>
      <sheetName val="P-DGN"/>
      <sheetName val="PsDiPj"/>
      <sheetName val="MAT"/>
      <sheetName val="PPEGxx"/>
      <sheetName val="BYRMXX"/>
      <sheetName val="PPEM"/>
      <sheetName val="PLL "/>
      <sheetName val="REKAP-AT"/>
      <sheetName val="Depre-TM"/>
      <sheetName val="AL-BTL KK (2)"/>
      <sheetName val="XXXX"/>
      <sheetName val="BTL  "/>
      <sheetName val="XXX"/>
      <sheetName val="BTXX"/>
      <sheetName val="Ak_pro"/>
      <sheetName val="HUT "/>
      <sheetName val="BTH"/>
      <sheetName val="HK"/>
      <sheetName val="HR"/>
      <sheetName val="HLL"/>
      <sheetName val="pph "/>
      <sheetName val="HS"/>
      <sheetName val="HB "/>
      <sheetName val="HBJP"/>
      <sheetName val="P&amp;L"/>
      <sheetName val="DAF.ISI"/>
      <sheetName val="COVER "/>
      <sheetName val="RUGILABA"/>
      <sheetName val="A3"/>
      <sheetName val="pivot"/>
      <sheetName val="pivot2"/>
      <sheetName val="pivot3"/>
      <sheetName val="pivot4"/>
      <sheetName val="pivot5"/>
      <sheetName val="pivot6"/>
      <sheetName val="pivot7"/>
      <sheetName val="NERKON_"/>
      <sheetName val="PLL_"/>
      <sheetName val="AL-BTL_KK_(2)"/>
      <sheetName val="BTL__"/>
      <sheetName val="HUT_"/>
      <sheetName val="pph_"/>
      <sheetName val="HB_"/>
      <sheetName val="DAF_ISI"/>
      <sheetName val="COVER_"/>
      <sheetName val="BS_final"/>
      <sheetName val="BS final"/>
      <sheetName val="NERKON_1"/>
      <sheetName val="PLL_1"/>
      <sheetName val="AL-BTL_KK_(2)1"/>
      <sheetName val="BTL__1"/>
      <sheetName val="HUT_1"/>
      <sheetName val="pph_1"/>
      <sheetName val="HB_1"/>
      <sheetName val="DAF_ISI1"/>
      <sheetName val="COVER_1"/>
      <sheetName val="Jan 2000 Award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final"/>
      <sheetName val="fiscal pl"/>
      <sheetName val="AJE"/>
      <sheetName val="RJE"/>
      <sheetName val="RE"/>
      <sheetName val="IS"/>
      <sheetName val="CF"/>
      <sheetName val="WPComSummary"/>
      <sheetName val="WBS"/>
      <sheetName val="RecPAybreport"/>
      <sheetName val="WPL"/>
      <sheetName val="cogs"/>
      <sheetName val="Sales"/>
      <sheetName val="Others"/>
      <sheetName val="op.exp"/>
      <sheetName val="Selling"/>
      <sheetName val="G&amp;A"/>
      <sheetName val="FA"/>
      <sheetName val="Rec&amp;Payb-net"/>
      <sheetName val="Accruals"/>
      <sheetName val="TBM"/>
      <sheetName val="RATE"/>
      <sheetName val="rl"/>
      <sheetName val="Rates"/>
      <sheetName val="Account Payable"/>
      <sheetName val="Revenue (10)"/>
      <sheetName val="fiscal_pl"/>
      <sheetName val="BS_final"/>
      <sheetName val="op_exp"/>
      <sheetName val="fiscal_pl1"/>
      <sheetName val="BS_final1"/>
      <sheetName val="op_exp1"/>
      <sheetName val="Wells"/>
      <sheetName val="Zones"/>
      <sheetName val="F - BSI June 2000"/>
      <sheetName val="A.4.3"/>
      <sheetName val="A.4.2"/>
      <sheetName val="A"/>
      <sheetName val="EpiCalendar"/>
      <sheetName val="PARAMETER"/>
      <sheetName val="Trial"/>
      <sheetName val="Bukti Potong"/>
      <sheetName val="CAPBUDG"/>
      <sheetName val="CAPSALE"/>
      <sheetName val="Account Coding - Revise"/>
      <sheetName val="F1771-V"/>
      <sheetName val="RD I-BUT"/>
      <sheetName val="HEADER"/>
      <sheetName val="TB0"/>
      <sheetName val="Exc. Rate"/>
      <sheetName val="Quantity"/>
      <sheetName val="KP_List"/>
      <sheetName val="FA1999"/>
      <sheetName val="DATA"/>
      <sheetName val="bal sheet"/>
      <sheetName val="MED"/>
      <sheetName val="Journal Template"/>
      <sheetName val="A1 Thru A11- LUMP SUM CONSTR"/>
      <sheetName val="SCORE_RC_Code"/>
      <sheetName val="EXP0905"/>
      <sheetName val="GL"/>
      <sheetName val="RATIO"/>
      <sheetName val="Oct 99"/>
      <sheetName val="Suivi 98 (2)"/>
      <sheetName val="real_bk_gs_smt1"/>
      <sheetName val="Mort"/>
      <sheetName val="PREMI"/>
      <sheetName val="TB-WP"/>
      <sheetName val="AFTER 55"/>
      <sheetName val="RUGILABA"/>
      <sheetName val="ws anyar"/>
      <sheetName val="pl"/>
      <sheetName val="랙_기능별 물자"/>
      <sheetName val="REVENUE"/>
      <sheetName val="IS-RP"/>
      <sheetName val="CRITERIA1"/>
      <sheetName val="Journal 1"/>
      <sheetName val="Sandi"/>
      <sheetName val="PLL"/>
      <sheetName val="PP"/>
      <sheetName val="Fixset"/>
      <sheetName val="GeneralInfo"/>
      <sheetName val="Ex_Rate"/>
      <sheetName val="Rincian"/>
      <sheetName val="TB98,oct99&amp;sap99-WPL"/>
      <sheetName val="F1771-2"/>
      <sheetName val="Neraca detail per book"/>
      <sheetName val="PR0404"/>
      <sheetName val="PR0405"/>
      <sheetName val="PR0406"/>
      <sheetName val="PR0804"/>
      <sheetName val="PR0805"/>
      <sheetName val="PR0806"/>
      <sheetName val="PR1204"/>
      <sheetName val="PR1205"/>
      <sheetName val="PR1206"/>
      <sheetName val="PR0204"/>
      <sheetName val="PR0205"/>
      <sheetName val="PR0206"/>
      <sheetName val="PR0104"/>
      <sheetName val="PR0105"/>
      <sheetName val="PR0106"/>
      <sheetName val="PR0704"/>
      <sheetName val="PR0705"/>
      <sheetName val="PR0706"/>
      <sheetName val="PR0604"/>
      <sheetName val="PR0605"/>
      <sheetName val="PR0606"/>
      <sheetName val="PR0304"/>
      <sheetName val="PR0305"/>
      <sheetName val="PR0306"/>
      <sheetName val="PR0504"/>
      <sheetName val="PR0505"/>
      <sheetName val="PR0506"/>
      <sheetName val="PR1104"/>
      <sheetName val="PR1105"/>
      <sheetName val="PR1106"/>
      <sheetName val="PR1006"/>
      <sheetName val="PR1004"/>
      <sheetName val="PR1005"/>
      <sheetName val="PR0904"/>
      <sheetName val="PR0905"/>
      <sheetName val="PR0906"/>
      <sheetName val="Items 1206"/>
      <sheetName val="Entry  HTM"/>
      <sheetName val="Entry Broker"/>
      <sheetName val="SK HTM"/>
      <sheetName val="Kartu"/>
      <sheetName val="Searching"/>
      <sheetName val="TB BS"/>
      <sheetName val="TB P&amp;L"/>
      <sheetName val="Notes"/>
      <sheetName val="Bordereau"/>
      <sheetName val="Commercial"/>
      <sheetName val="Product List"/>
      <sheetName val="Calc"/>
      <sheetName val="WP-SP-03"/>
      <sheetName val="PL98"/>
      <sheetName val="BALANCE"/>
      <sheetName val="General"/>
      <sheetName val="BS"/>
      <sheetName val="Std-Industri"/>
      <sheetName val="Macro1"/>
      <sheetName val="Sheet2"/>
      <sheetName val="SCH 2.1"/>
      <sheetName val="Quarter"/>
      <sheetName val="Cost Input Sheet"/>
      <sheetName val="CBO0497"/>
      <sheetName val="R1-CAPEX-03-A"/>
      <sheetName val="Proyeksi"/>
      <sheetName val="SheetGMP"/>
      <sheetName val="SheetGMT"/>
      <sheetName val="WP-PBM-04"/>
      <sheetName val="Sheet1"/>
      <sheetName val="Price"/>
      <sheetName val="6340 configuration inputs"/>
      <sheetName val="KAS $"/>
      <sheetName val="WBS 2005"/>
      <sheetName val="Instructions"/>
      <sheetName val="panther"/>
      <sheetName val="Liabilities"/>
      <sheetName val="B24-1"/>
      <sheetName val="DL"/>
      <sheetName val="K&amp;B"/>
      <sheetName val="WHT_21"/>
      <sheetName val="Chalcedony"/>
      <sheetName val="Chrysocolla"/>
      <sheetName val="Fluorite Comm"/>
      <sheetName val="Engine DVB"/>
      <sheetName val="KKP 01 Audit"/>
      <sheetName val="Kertas kerja dan lap. keuangan"/>
      <sheetName val="Akun"/>
      <sheetName val="kkp pph 21"/>
      <sheetName val="S e p"/>
      <sheetName val="M a r"/>
      <sheetName val="M a y"/>
      <sheetName val="J u l"/>
      <sheetName val="A p r"/>
      <sheetName val="A u g"/>
      <sheetName val="O c t"/>
      <sheetName val="J u n"/>
      <sheetName val="N o v"/>
      <sheetName val="F e b"/>
      <sheetName val="J a n"/>
      <sheetName val="00 received in 01"/>
      <sheetName val="Apr"/>
      <sheetName val="Feb"/>
      <sheetName val="Jan"/>
      <sheetName val="Mar"/>
      <sheetName val="WS"/>
      <sheetName val="RumusTB 1 bln"/>
      <sheetName val="F1771-3"/>
      <sheetName val="imbalan kerja TEMPO TV"/>
      <sheetName val="SE"/>
      <sheetName val="PER-HP"/>
      <sheetName val="A_4_3"/>
      <sheetName val="A_4_2"/>
      <sheetName val="Exc__Rate"/>
      <sheetName val="BS-GMT"/>
      <sheetName val="ISAT Single BSS Reference"/>
      <sheetName val="MTD-REPORT"/>
      <sheetName val="Summary"/>
      <sheetName val="GL Prepaid PPh 22"/>
      <sheetName val="PM-PL"/>
      <sheetName val="1771"/>
      <sheetName val="1771.2"/>
      <sheetName val="Valuation"/>
      <sheetName val="fiscal_pl3"/>
      <sheetName val="BS_final3"/>
      <sheetName val="op_exp3"/>
      <sheetName val="Account_Payable1"/>
      <sheetName val="Revenue_(10)1"/>
      <sheetName val="F_-_BSI_June_20001"/>
      <sheetName val="A_4_31"/>
      <sheetName val="A_4_21"/>
      <sheetName val="Bukti_Potong1"/>
      <sheetName val="Account_Coding_-_Revise1"/>
      <sheetName val="RD_I-BUT1"/>
      <sheetName val="Exc__Rate1"/>
      <sheetName val="Oct_991"/>
      <sheetName val="bal_sheet1"/>
      <sheetName val="Journal_Template1"/>
      <sheetName val="A1_Thru_A11-_LUMP_SUM_CONSTR1"/>
      <sheetName val="ws_anyar1"/>
      <sheetName val="Suivi_98_(2)1"/>
      <sheetName val="AFTER_551"/>
      <sheetName val="랙_기능별_물자1"/>
      <sheetName val="Journal_11"/>
      <sheetName val="Neraca_detail_per_book1"/>
      <sheetName val="Items_12061"/>
      <sheetName val="Entry__HTM1"/>
      <sheetName val="Entry_Broker1"/>
      <sheetName val="SK_HTM1"/>
      <sheetName val="TB_BS1"/>
      <sheetName val="TB_P&amp;L1"/>
      <sheetName val="Product_List1"/>
      <sheetName val="fiscal_pl2"/>
      <sheetName val="BS_final2"/>
      <sheetName val="op_exp2"/>
      <sheetName val="Account_Payable"/>
      <sheetName val="Revenue_(10)"/>
      <sheetName val="F_-_BSI_June_2000"/>
      <sheetName val="Bukti_Potong"/>
      <sheetName val="Account_Coding_-_Revise"/>
      <sheetName val="RD_I-BUT"/>
      <sheetName val="Oct_99"/>
      <sheetName val="bal_sheet"/>
      <sheetName val="Journal_Template"/>
      <sheetName val="A1_Thru_A11-_LUMP_SUM_CONSTR"/>
      <sheetName val="ws_anyar"/>
      <sheetName val="Suivi_98_(2)"/>
      <sheetName val="AFTER_55"/>
      <sheetName val="랙_기능별_물자"/>
      <sheetName val="Journal_1"/>
      <sheetName val="Neraca_detail_per_book"/>
      <sheetName val="Items_1206"/>
      <sheetName val="Entry__HTM"/>
      <sheetName val="Entry_Broker"/>
      <sheetName val="SK_HTM"/>
      <sheetName val="TB_BS"/>
      <sheetName val="TB_P&amp;L"/>
      <sheetName val="Product_List"/>
      <sheetName val="RKP 01"/>
      <sheetName val="rekap ahs"/>
      <sheetName val="rekap-bialat"/>
      <sheetName val="P&amp;L98"/>
      <sheetName val="A_4_32"/>
      <sheetName val="A_4_22"/>
      <sheetName val="Exc__Rate2"/>
      <sheetName val="SCH_2_11"/>
      <sheetName val="S_e_p1"/>
      <sheetName val="M_a_r1"/>
      <sheetName val="M_a_y1"/>
      <sheetName val="J_u_l1"/>
      <sheetName val="A_p_r1"/>
      <sheetName val="A_u_g1"/>
      <sheetName val="O_c_t1"/>
      <sheetName val="J_u_n1"/>
      <sheetName val="N_o_v1"/>
      <sheetName val="F_e_b1"/>
      <sheetName val="J_a_n1"/>
      <sheetName val="00_received_in_011"/>
      <sheetName val="RumusTB_1_bln1"/>
      <sheetName val="Cost_Input_Sheet1"/>
      <sheetName val="6340_configuration_inputs1"/>
      <sheetName val="Fluorite_Comm1"/>
      <sheetName val="imbalan_kerja_TEMPO_TV1"/>
      <sheetName val="Engine_DVB1"/>
      <sheetName val="KAS_$1"/>
      <sheetName val="WBS_20051"/>
      <sheetName val="KKP_01_Audit1"/>
      <sheetName val="Kertas_kerja_dan_lap__keuangan1"/>
      <sheetName val="kkp_pph_211"/>
      <sheetName val="ISAT_Single_BSS_Reference1"/>
      <sheetName val="GL_Prepaid_PPh_221"/>
      <sheetName val="SCH_2_1"/>
      <sheetName val="S_e_p"/>
      <sheetName val="M_a_r"/>
      <sheetName val="M_a_y"/>
      <sheetName val="J_u_l"/>
      <sheetName val="A_p_r"/>
      <sheetName val="A_u_g"/>
      <sheetName val="O_c_t"/>
      <sheetName val="J_u_n"/>
      <sheetName val="N_o_v"/>
      <sheetName val="F_e_b"/>
      <sheetName val="J_a_n"/>
      <sheetName val="00_received_in_01"/>
      <sheetName val="RumusTB_1_bln"/>
      <sheetName val="Cost_Input_Sheet"/>
      <sheetName val="6340_configuration_inputs"/>
      <sheetName val="Fluorite_Comm"/>
      <sheetName val="imbalan_kerja_TEMPO_TV"/>
      <sheetName val="Engine_DVB"/>
      <sheetName val="KAS_$"/>
      <sheetName val="WBS_2005"/>
      <sheetName val="KKP_01_Audit"/>
      <sheetName val="Kertas_kerja_dan_lap__keuangan"/>
      <sheetName val="kkp_pph_21"/>
      <sheetName val="ISAT_Single_BSS_Reference"/>
      <sheetName val="GL_Prepaid_PPh_22"/>
      <sheetName val="LANJUTAN"/>
      <sheetName val="NPWP"/>
      <sheetName val="Powergen"/>
      <sheetName val="ocean voyage"/>
      <sheetName val="BL-PL-CEN"/>
      <sheetName val="STR(CANCEL)"/>
      <sheetName val="Master"/>
      <sheetName val="RAB"/>
      <sheetName val="Harga Material Lokal"/>
      <sheetName val="Ass"/>
      <sheetName val="General Info"/>
      <sheetName val="WP-Panu'02"/>
      <sheetName val="PRE"/>
      <sheetName val="BP1_23"/>
      <sheetName val="KKT"/>
      <sheetName val="Database"/>
      <sheetName val="RetPlan"/>
      <sheetName val="Office_Rent"/>
      <sheetName val="SALARY"/>
      <sheetName val="BB"/>
      <sheetName val="LPP"/>
      <sheetName val="STKBB"/>
      <sheetName val="Ex-Rate"/>
      <sheetName val="WP-SP-04"/>
      <sheetName val="LIST "/>
      <sheetName val="VAT_In CK 2009"/>
      <sheetName val="kriteria"/>
      <sheetName val="RéaliséGlobal"/>
      <sheetName val="Proj Summ"/>
      <sheetName val="SALESAGT'03"/>
      <sheetName val="SALESAPR'03"/>
      <sheetName val="SALESDES'03"/>
      <sheetName val="SALESFEB'03"/>
      <sheetName val="SALESJAN'03"/>
      <sheetName val="SALESJULI'03"/>
      <sheetName val="SALESJUNI'03"/>
      <sheetName val="SALESMEI'03"/>
      <sheetName val="SALESMRT'03"/>
      <sheetName val="SALESNOP'03"/>
      <sheetName val="SALESOKT'03"/>
      <sheetName val="SALESSEP'03"/>
      <sheetName val="Base Data"/>
      <sheetName val="Proj_Summ"/>
      <sheetName val="rkp-bgt"/>
      <sheetName val="SUPPORT"/>
      <sheetName val="Neraca"/>
      <sheetName val="Factors"/>
      <sheetName val="bayar_04_fak"/>
      <sheetName val="Schedule Angsuran"/>
      <sheetName val="RMS - STR"/>
      <sheetName val="harga"/>
      <sheetName val="Sheet2 (2)"/>
      <sheetName val="F1771-IV"/>
      <sheetName val="10"/>
      <sheetName val="Fill this out first..."/>
      <sheetName val="PSOFT"/>
      <sheetName val="BS-RTI"/>
      <sheetName val="Permanent info"/>
      <sheetName val="特殊素材"/>
      <sheetName val="List"/>
      <sheetName val="A-3"/>
      <sheetName val="BAL SHEET(2)"/>
      <sheetName val="COST_CAL"/>
      <sheetName val="X-file"/>
      <sheetName val="COST"/>
      <sheetName val="PRODUCTION REPORTS"/>
      <sheetName val="ANIMATION ONLY"/>
      <sheetName val="CONCEP-STREET"/>
      <sheetName val="ANIMATION COST FORECAST"/>
      <sheetName val="WEEKLY"/>
      <sheetName val="EXTERNAL ANIMATION"/>
      <sheetName val="LMA"/>
      <sheetName val="EXTERNA_x0000__x0000_ANIMATION"/>
      <sheetName val="KONS BID P&amp;N"/>
      <sheetName val="UP II DUMAI"/>
      <sheetName val="KP.DIT.HULU"/>
      <sheetName val="UP VI BALONGAN"/>
      <sheetName val="KPC"/>
      <sheetName val="PRABUMULIH"/>
      <sheetName val="UP 1 BRANDAN"/>
      <sheetName val="UP V BALIKPAPAN"/>
      <sheetName val="OPSEN"/>
      <sheetName val="SIBAYAK"/>
      <sheetName val="DIT HILIR"/>
      <sheetName val="KAMOJANG"/>
      <sheetName val="UP IV CILACAP"/>
      <sheetName val="UP III PLAJU"/>
      <sheetName val="SORONG"/>
      <sheetName val="KONS DIT HULU"/>
      <sheetName val="RANTAU"/>
      <sheetName val="JAMBI"/>
      <sheetName val="KR.AMPEL"/>
      <sheetName val="CEPU"/>
      <sheetName val="SANGATA-BUNYU"/>
      <sheetName val="UP VII KASIM"/>
      <sheetName val="KONS BID P"/>
      <sheetName val="2003 ACT CFlow"/>
      <sheetName val="2003 BGT C Flow"/>
      <sheetName val="HO Use"/>
      <sheetName val="3800"/>
      <sheetName val="Bangunan _Jkt_"/>
      <sheetName val="CA-sort"/>
      <sheetName val="CALCS1"/>
      <sheetName val="Kota"/>
      <sheetName val="MAIPLH"/>
      <sheetName val="P12.4"/>
      <sheetName val="FF-1"/>
      <sheetName val="FSA"/>
      <sheetName val="SE-C"/>
      <sheetName val="AJP"/>
      <sheetName val="WS THT"/>
      <sheetName val="WA THT"/>
      <sheetName val="AN"/>
      <sheetName val="PAN"/>
      <sheetName val="Catt LK"/>
      <sheetName val="LR"/>
      <sheetName val="HPeng"/>
      <sheetName val="GajPeg"/>
      <sheetName val="B.Kant"/>
      <sheetName val="COA"/>
      <sheetName val="Macro "/>
      <sheetName val="Menu"/>
      <sheetName val="2007DB"/>
      <sheetName val="E.4"/>
      <sheetName val="FE-1771$.P1"/>
      <sheetName val="SCB-HK"/>
      <sheetName val="Reference"/>
      <sheetName val="K.6DEPOSIT"/>
      <sheetName val="MacBANK"/>
      <sheetName val="③-３排水処理設備保全状況"/>
      <sheetName val="ARSUtM "/>
      <sheetName val="4.1 Placement w.o.b"/>
      <sheetName val="04040 DSAW"/>
      <sheetName val="CRITERIA3"/>
      <sheetName val="mutasi bank 1"/>
      <sheetName val="EXTERNA"/>
      <sheetName val="K2-FA"/>
      <sheetName val="P&amp;L"/>
      <sheetName val="Mutasi Final"/>
      <sheetName val="Currencies"/>
      <sheetName val="PKB"/>
      <sheetName val="Discounts"/>
      <sheetName val="GRADE"/>
      <sheetName val="Detail_FA"/>
      <sheetName val="A3"/>
      <sheetName val="FF-3"/>
      <sheetName val="Validasi"/>
      <sheetName val="?_??? ??"/>
      <sheetName val="cons workpapers"/>
      <sheetName val="HG_BEL"/>
      <sheetName val="BARSdec05"/>
      <sheetName val="rp"/>
      <sheetName val="Income Statement-May 2004"/>
      <sheetName val="Worksheet-03"/>
      <sheetName val="REKAP"/>
      <sheetName val="DAFTAR NOMINATIF"/>
      <sheetName val="gp"/>
      <sheetName val="EXTERNA_x005f_x0000__x005f_x0000_ANIMATION"/>
      <sheetName val="Lead"/>
      <sheetName val="EXTERNA_x005f_x005f_x005f_x0000__x005f_x005f_x000"/>
      <sheetName val="EXTERNA_x005f_x0000__x000"/>
      <sheetName val="Materiallist-081002"/>
    </sheetNames>
    <sheetDataSet>
      <sheetData sheetId="0" refreshError="1">
        <row r="3">
          <cell r="M3" t="str">
            <v>- 2 -</v>
          </cell>
        </row>
        <row r="5">
          <cell r="M5" t="str">
            <v>- 2 -</v>
          </cell>
        </row>
        <row r="6">
          <cell r="B6" t="str">
            <v>PT BHP STEEL INDONESIA</v>
          </cell>
        </row>
        <row r="7">
          <cell r="B7" t="str">
            <v>BALANCE SHEETS</v>
          </cell>
        </row>
        <row r="8">
          <cell r="B8" t="str">
            <v>JUNE 30, 2000 AND MAY 31, 1999</v>
          </cell>
        </row>
        <row r="10">
          <cell r="B10" t="str">
            <v>JUNE 30, 2000 AND MAY 31, 1999</v>
          </cell>
        </row>
        <row r="11">
          <cell r="B11" t="str">
            <v>A S S E T S</v>
          </cell>
          <cell r="C11">
            <v>0</v>
          </cell>
          <cell r="D11">
            <v>0</v>
          </cell>
          <cell r="E11">
            <v>0</v>
          </cell>
          <cell r="F11">
            <v>0</v>
          </cell>
          <cell r="G11">
            <v>0</v>
          </cell>
          <cell r="H11">
            <v>0</v>
          </cell>
          <cell r="I11">
            <v>0</v>
          </cell>
          <cell r="J11">
            <v>0</v>
          </cell>
          <cell r="K11">
            <v>0</v>
          </cell>
          <cell r="L11">
            <v>0</v>
          </cell>
          <cell r="M11">
            <v>0</v>
          </cell>
          <cell r="N11" t="str">
            <v>LIABILITIES AND STOCKHOLDERS' EQUITY</v>
          </cell>
        </row>
        <row r="13">
          <cell r="N13" t="str">
            <v>LIABILITIES AND STOCKHOLDERS' EQUITY</v>
          </cell>
        </row>
        <row r="14">
          <cell r="F14" t="str">
            <v>Notes</v>
          </cell>
          <cell r="G14">
            <v>0</v>
          </cell>
          <cell r="H14" t="str">
            <v>2000</v>
          </cell>
          <cell r="I14">
            <v>0</v>
          </cell>
          <cell r="J14">
            <v>0</v>
          </cell>
          <cell r="K14" t="str">
            <v>1999</v>
          </cell>
          <cell r="L14">
            <v>0</v>
          </cell>
          <cell r="M14">
            <v>0</v>
          </cell>
          <cell r="N14">
            <v>0</v>
          </cell>
          <cell r="O14">
            <v>0</v>
          </cell>
          <cell r="P14">
            <v>0</v>
          </cell>
          <cell r="Q14">
            <v>0</v>
          </cell>
          <cell r="R14" t="str">
            <v>Notes</v>
          </cell>
          <cell r="S14">
            <v>0</v>
          </cell>
          <cell r="T14" t="str">
            <v>2000</v>
          </cell>
          <cell r="U14">
            <v>0</v>
          </cell>
          <cell r="V14">
            <v>0</v>
          </cell>
          <cell r="W14" t="str">
            <v>1999</v>
          </cell>
        </row>
        <row r="15">
          <cell r="B15" t="str">
            <v>CURRENT ASSETS</v>
          </cell>
          <cell r="C15">
            <v>0</v>
          </cell>
          <cell r="D15">
            <v>0</v>
          </cell>
          <cell r="E15">
            <v>0</v>
          </cell>
          <cell r="F15">
            <v>0</v>
          </cell>
          <cell r="G15">
            <v>0</v>
          </cell>
          <cell r="H15">
            <v>0</v>
          </cell>
          <cell r="I15">
            <v>0</v>
          </cell>
          <cell r="J15">
            <v>0</v>
          </cell>
          <cell r="K15">
            <v>0</v>
          </cell>
          <cell r="L15">
            <v>0</v>
          </cell>
          <cell r="M15">
            <v>0</v>
          </cell>
          <cell r="N15" t="str">
            <v>CURRENT LIABILITIES</v>
          </cell>
        </row>
        <row r="16">
          <cell r="B16" t="str">
            <v>Cash and cash equivalent</v>
          </cell>
          <cell r="C16">
            <v>0</v>
          </cell>
          <cell r="D16">
            <v>0</v>
          </cell>
          <cell r="E16">
            <v>0</v>
          </cell>
          <cell r="F16">
            <v>0</v>
          </cell>
          <cell r="G16">
            <v>0</v>
          </cell>
          <cell r="H16" t="str">
            <v>US$</v>
          </cell>
          <cell r="I16">
            <v>4358936.8899999997</v>
          </cell>
          <cell r="J16">
            <v>0</v>
          </cell>
          <cell r="K16" t="str">
            <v>US$</v>
          </cell>
          <cell r="L16">
            <v>3291466</v>
          </cell>
          <cell r="M16">
            <v>0</v>
          </cell>
          <cell r="N16" t="str">
            <v>Short-term bank loans</v>
          </cell>
          <cell r="O16">
            <v>0</v>
          </cell>
          <cell r="P16">
            <v>0</v>
          </cell>
          <cell r="Q16">
            <v>0</v>
          </cell>
          <cell r="R16">
            <v>6</v>
          </cell>
          <cell r="S16">
            <v>0</v>
          </cell>
          <cell r="T16" t="str">
            <v>US$</v>
          </cell>
          <cell r="U16">
            <v>16800000</v>
          </cell>
          <cell r="V16">
            <v>0</v>
          </cell>
          <cell r="W16" t="str">
            <v>US$</v>
          </cell>
          <cell r="X16">
            <v>19300000</v>
          </cell>
        </row>
        <row r="17">
          <cell r="B17" t="str">
            <v xml:space="preserve">Accounts receivable </v>
          </cell>
          <cell r="C17">
            <v>0</v>
          </cell>
          <cell r="D17">
            <v>0</v>
          </cell>
          <cell r="E17">
            <v>0</v>
          </cell>
          <cell r="F17">
            <v>0</v>
          </cell>
          <cell r="G17">
            <v>0</v>
          </cell>
          <cell r="H17">
            <v>0</v>
          </cell>
          <cell r="I17">
            <v>0</v>
          </cell>
          <cell r="J17">
            <v>0</v>
          </cell>
          <cell r="K17">
            <v>0</v>
          </cell>
          <cell r="L17">
            <v>0</v>
          </cell>
          <cell r="M17">
            <v>0</v>
          </cell>
          <cell r="N17" t="str">
            <v>Accounts payable</v>
          </cell>
        </row>
        <row r="18">
          <cell r="C18" t="str">
            <v>Trade - net of allowance for doubtful accounts of</v>
          </cell>
          <cell r="D18">
            <v>0</v>
          </cell>
          <cell r="E18">
            <v>0</v>
          </cell>
          <cell r="F18">
            <v>0</v>
          </cell>
          <cell r="G18">
            <v>0</v>
          </cell>
          <cell r="H18">
            <v>0</v>
          </cell>
          <cell r="I18">
            <v>0</v>
          </cell>
          <cell r="J18">
            <v>0</v>
          </cell>
          <cell r="K18">
            <v>0</v>
          </cell>
          <cell r="L18">
            <v>0</v>
          </cell>
          <cell r="M18">
            <v>0</v>
          </cell>
          <cell r="N18">
            <v>0</v>
          </cell>
          <cell r="O18" t="str">
            <v>Trade</v>
          </cell>
          <cell r="P18">
            <v>0</v>
          </cell>
          <cell r="Q18">
            <v>0</v>
          </cell>
          <cell r="R18" t="str">
            <v>2b,3</v>
          </cell>
          <cell r="S18">
            <v>0</v>
          </cell>
          <cell r="T18">
            <v>0</v>
          </cell>
          <cell r="U18">
            <v>1170575.47</v>
          </cell>
          <cell r="V18">
            <v>0</v>
          </cell>
          <cell r="W18">
            <v>0</v>
          </cell>
          <cell r="X18">
            <v>4820841</v>
          </cell>
        </row>
        <row r="19">
          <cell r="D19" t="str">
            <v>US$  405,903 in  2000 and US$ 439,292   in 1999</v>
          </cell>
          <cell r="E19">
            <v>0</v>
          </cell>
          <cell r="F19" t="str">
            <v>2b,2c,3</v>
          </cell>
          <cell r="G19">
            <v>0</v>
          </cell>
          <cell r="H19">
            <v>0</v>
          </cell>
          <cell r="I19">
            <v>2760353.3400000008</v>
          </cell>
          <cell r="J19">
            <v>0</v>
          </cell>
          <cell r="K19">
            <v>0</v>
          </cell>
          <cell r="L19">
            <v>4463087</v>
          </cell>
          <cell r="M19">
            <v>0</v>
          </cell>
          <cell r="N19">
            <v>0</v>
          </cell>
          <cell r="O19" t="str">
            <v>Non - trade</v>
          </cell>
        </row>
        <row r="20">
          <cell r="P20" t="str">
            <v>Third parties</v>
          </cell>
          <cell r="Q20">
            <v>0</v>
          </cell>
          <cell r="R20">
            <v>0</v>
          </cell>
          <cell r="S20">
            <v>0</v>
          </cell>
          <cell r="T20">
            <v>0</v>
          </cell>
          <cell r="U20">
            <v>46046.9</v>
          </cell>
          <cell r="V20">
            <v>0</v>
          </cell>
          <cell r="W20">
            <v>0</v>
          </cell>
          <cell r="X20">
            <v>118100</v>
          </cell>
        </row>
        <row r="21">
          <cell r="C21" t="str">
            <v xml:space="preserve">Non - trade </v>
          </cell>
          <cell r="D21">
            <v>0</v>
          </cell>
          <cell r="E21">
            <v>0</v>
          </cell>
          <cell r="F21">
            <v>0</v>
          </cell>
          <cell r="G21">
            <v>0</v>
          </cell>
          <cell r="H21">
            <v>0</v>
          </cell>
          <cell r="I21">
            <v>0</v>
          </cell>
          <cell r="J21">
            <v>0</v>
          </cell>
          <cell r="K21">
            <v>0</v>
          </cell>
          <cell r="L21">
            <v>0</v>
          </cell>
          <cell r="M21">
            <v>0</v>
          </cell>
          <cell r="N21">
            <v>0</v>
          </cell>
          <cell r="O21">
            <v>0</v>
          </cell>
          <cell r="P21" t="str">
            <v>Related parties</v>
          </cell>
          <cell r="Q21">
            <v>0</v>
          </cell>
          <cell r="R21" t="str">
            <v>2b,3</v>
          </cell>
          <cell r="S21">
            <v>0</v>
          </cell>
          <cell r="T21">
            <v>0</v>
          </cell>
          <cell r="U21">
            <v>0</v>
          </cell>
          <cell r="V21">
            <v>0</v>
          </cell>
          <cell r="W21">
            <v>0</v>
          </cell>
          <cell r="X21">
            <v>7043</v>
          </cell>
        </row>
        <row r="22">
          <cell r="D22" t="str">
            <v>Third parties</v>
          </cell>
          <cell r="E22">
            <v>0</v>
          </cell>
          <cell r="F22">
            <v>0</v>
          </cell>
          <cell r="G22">
            <v>0</v>
          </cell>
          <cell r="H22">
            <v>0</v>
          </cell>
          <cell r="I22">
            <v>250166.43</v>
          </cell>
          <cell r="J22">
            <v>0</v>
          </cell>
          <cell r="K22">
            <v>0</v>
          </cell>
          <cell r="L22">
            <v>240888</v>
          </cell>
          <cell r="M22">
            <v>0</v>
          </cell>
          <cell r="N22" t="str">
            <v>Accrued  expenses</v>
          </cell>
          <cell r="O22">
            <v>0</v>
          </cell>
          <cell r="P22">
            <v>0</v>
          </cell>
          <cell r="Q22">
            <v>0</v>
          </cell>
          <cell r="R22" t="str">
            <v xml:space="preserve"> </v>
          </cell>
          <cell r="S22">
            <v>0</v>
          </cell>
          <cell r="T22">
            <v>0</v>
          </cell>
          <cell r="U22">
            <v>2697292.2600000002</v>
          </cell>
          <cell r="V22">
            <v>0</v>
          </cell>
          <cell r="W22">
            <v>0</v>
          </cell>
          <cell r="X22">
            <v>2145442</v>
          </cell>
        </row>
        <row r="23">
          <cell r="D23" t="str">
            <v>Related parties</v>
          </cell>
          <cell r="E23">
            <v>0</v>
          </cell>
          <cell r="F23" t="str">
            <v>2b,2c,3</v>
          </cell>
          <cell r="G23">
            <v>0</v>
          </cell>
          <cell r="H23">
            <v>0</v>
          </cell>
          <cell r="I23">
            <v>44852.9</v>
          </cell>
          <cell r="J23">
            <v>0</v>
          </cell>
          <cell r="K23">
            <v>0</v>
          </cell>
          <cell r="L23">
            <v>11000</v>
          </cell>
          <cell r="M23">
            <v>0</v>
          </cell>
          <cell r="N23" t="str">
            <v>Income taxes payable</v>
          </cell>
          <cell r="O23">
            <v>0</v>
          </cell>
          <cell r="P23">
            <v>0</v>
          </cell>
          <cell r="Q23">
            <v>0</v>
          </cell>
          <cell r="R23">
            <v>7</v>
          </cell>
          <cell r="S23">
            <v>0</v>
          </cell>
          <cell r="T23">
            <v>0</v>
          </cell>
          <cell r="U23">
            <v>19997.330000000005</v>
          </cell>
          <cell r="V23">
            <v>0</v>
          </cell>
          <cell r="W23">
            <v>0</v>
          </cell>
          <cell r="X23">
            <v>10225</v>
          </cell>
        </row>
        <row r="24">
          <cell r="B24" t="str">
            <v>Inventories</v>
          </cell>
          <cell r="C24">
            <v>0</v>
          </cell>
          <cell r="D24">
            <v>0</v>
          </cell>
          <cell r="E24">
            <v>0</v>
          </cell>
          <cell r="F24" t="str">
            <v>2d,4</v>
          </cell>
          <cell r="G24">
            <v>0</v>
          </cell>
          <cell r="H24">
            <v>0</v>
          </cell>
          <cell r="I24">
            <v>6646045.9500000011</v>
          </cell>
          <cell r="J24">
            <v>0</v>
          </cell>
          <cell r="K24">
            <v>0</v>
          </cell>
          <cell r="L24">
            <v>9586715</v>
          </cell>
          <cell r="M24">
            <v>0</v>
          </cell>
          <cell r="N24" t="str">
            <v>Advances from customers</v>
          </cell>
          <cell r="O24">
            <v>0</v>
          </cell>
          <cell r="P24">
            <v>0</v>
          </cell>
          <cell r="Q24">
            <v>0</v>
          </cell>
          <cell r="R24">
            <v>0</v>
          </cell>
          <cell r="S24">
            <v>0</v>
          </cell>
          <cell r="T24">
            <v>0</v>
          </cell>
          <cell r="U24">
            <v>286009</v>
          </cell>
          <cell r="V24">
            <v>0</v>
          </cell>
          <cell r="W24">
            <v>0</v>
          </cell>
          <cell r="X24">
            <v>551018</v>
          </cell>
        </row>
        <row r="25">
          <cell r="B25" t="str">
            <v>Advances</v>
          </cell>
          <cell r="C25">
            <v>0</v>
          </cell>
          <cell r="D25">
            <v>0</v>
          </cell>
          <cell r="E25">
            <v>0</v>
          </cell>
          <cell r="F25">
            <v>0</v>
          </cell>
          <cell r="G25">
            <v>0</v>
          </cell>
          <cell r="H25">
            <v>0</v>
          </cell>
          <cell r="I25">
            <v>218465.46000000002</v>
          </cell>
          <cell r="J25">
            <v>0</v>
          </cell>
          <cell r="K25">
            <v>0</v>
          </cell>
          <cell r="L25">
            <v>13700</v>
          </cell>
          <cell r="M25">
            <v>0</v>
          </cell>
          <cell r="N25" t="str">
            <v>Current maturity of long-term loan</v>
          </cell>
          <cell r="O25">
            <v>0</v>
          </cell>
          <cell r="P25">
            <v>0</v>
          </cell>
          <cell r="Q25">
            <v>0</v>
          </cell>
          <cell r="R25">
            <v>8</v>
          </cell>
          <cell r="S25">
            <v>0</v>
          </cell>
          <cell r="T25">
            <v>0</v>
          </cell>
          <cell r="U25">
            <v>5000000</v>
          </cell>
          <cell r="V25">
            <v>0</v>
          </cell>
          <cell r="W25">
            <v>0</v>
          </cell>
          <cell r="X25">
            <v>5000000</v>
          </cell>
        </row>
        <row r="26">
          <cell r="B26" t="str">
            <v>Prepaid expenses</v>
          </cell>
          <cell r="C26">
            <v>0</v>
          </cell>
          <cell r="D26">
            <v>0</v>
          </cell>
          <cell r="E26">
            <v>0</v>
          </cell>
          <cell r="F26" t="str">
            <v>2e</v>
          </cell>
          <cell r="G26">
            <v>0</v>
          </cell>
          <cell r="H26">
            <v>0</v>
          </cell>
          <cell r="I26">
            <v>180921.66999999998</v>
          </cell>
          <cell r="J26">
            <v>0</v>
          </cell>
          <cell r="K26">
            <v>0</v>
          </cell>
          <cell r="L26">
            <v>443913</v>
          </cell>
        </row>
        <row r="27">
          <cell r="M27" t="str">
            <v xml:space="preserve"> </v>
          </cell>
          <cell r="N27" t="str">
            <v>Total Current Liabilities</v>
          </cell>
          <cell r="O27">
            <v>0</v>
          </cell>
          <cell r="P27">
            <v>0</v>
          </cell>
          <cell r="Q27">
            <v>0</v>
          </cell>
          <cell r="R27">
            <v>0</v>
          </cell>
          <cell r="S27">
            <v>0</v>
          </cell>
          <cell r="T27">
            <v>0</v>
          </cell>
          <cell r="U27">
            <v>26019920.959999997</v>
          </cell>
          <cell r="V27">
            <v>0</v>
          </cell>
          <cell r="W27">
            <v>0</v>
          </cell>
          <cell r="X27">
            <v>31952669</v>
          </cell>
        </row>
        <row r="28">
          <cell r="B28" t="str">
            <v>Total Current Assets</v>
          </cell>
          <cell r="C28">
            <v>0</v>
          </cell>
          <cell r="D28">
            <v>0</v>
          </cell>
          <cell r="E28">
            <v>0</v>
          </cell>
          <cell r="F28">
            <v>0</v>
          </cell>
          <cell r="G28">
            <v>0</v>
          </cell>
          <cell r="H28">
            <v>0</v>
          </cell>
          <cell r="I28">
            <v>14459742.640000002</v>
          </cell>
          <cell r="J28">
            <v>0</v>
          </cell>
          <cell r="K28">
            <v>0</v>
          </cell>
          <cell r="L28">
            <v>18050769</v>
          </cell>
        </row>
        <row r="31">
          <cell r="L31">
            <v>18050769</v>
          </cell>
        </row>
        <row r="32">
          <cell r="B32" t="str">
            <v>PROPERTY, PLANT AND EQUIPMENT - Net of</v>
          </cell>
          <cell r="C32">
            <v>0</v>
          </cell>
          <cell r="D32">
            <v>0</v>
          </cell>
          <cell r="E32">
            <v>0</v>
          </cell>
          <cell r="F32">
            <v>0</v>
          </cell>
          <cell r="G32">
            <v>0</v>
          </cell>
          <cell r="H32">
            <v>0</v>
          </cell>
          <cell r="I32">
            <v>0</v>
          </cell>
          <cell r="J32">
            <v>0</v>
          </cell>
          <cell r="K32">
            <v>0</v>
          </cell>
          <cell r="L32">
            <v>0</v>
          </cell>
          <cell r="M32">
            <v>0</v>
          </cell>
          <cell r="N32" t="str">
            <v>LONG-TERM LOAN - Net of Current Maturity</v>
          </cell>
          <cell r="O32">
            <v>0</v>
          </cell>
          <cell r="P32">
            <v>0</v>
          </cell>
          <cell r="Q32">
            <v>0</v>
          </cell>
          <cell r="R32">
            <v>8</v>
          </cell>
          <cell r="S32">
            <v>0</v>
          </cell>
          <cell r="T32">
            <v>0</v>
          </cell>
          <cell r="U32">
            <v>20000000</v>
          </cell>
          <cell r="V32">
            <v>0</v>
          </cell>
          <cell r="W32">
            <v>0</v>
          </cell>
          <cell r="X32">
            <v>20000000</v>
          </cell>
        </row>
        <row r="33">
          <cell r="B33" t="str">
            <v>Accumulated Depreciation</v>
          </cell>
          <cell r="C33">
            <v>0</v>
          </cell>
          <cell r="D33">
            <v>0</v>
          </cell>
          <cell r="E33">
            <v>0</v>
          </cell>
          <cell r="F33" t="str">
            <v>2b,5</v>
          </cell>
          <cell r="G33">
            <v>0</v>
          </cell>
          <cell r="H33">
            <v>0</v>
          </cell>
          <cell r="I33">
            <v>43116468.849999994</v>
          </cell>
          <cell r="J33">
            <v>0</v>
          </cell>
          <cell r="K33">
            <v>0</v>
          </cell>
          <cell r="L33">
            <v>45022693</v>
          </cell>
        </row>
        <row r="35">
          <cell r="L35">
            <v>45022693</v>
          </cell>
        </row>
        <row r="36">
          <cell r="N36" t="str">
            <v>STOCKHOLDERS' EQUITY</v>
          </cell>
        </row>
        <row r="37">
          <cell r="B37" t="str">
            <v>OTHER ASSETS</v>
          </cell>
          <cell r="C37">
            <v>0</v>
          </cell>
          <cell r="D37">
            <v>0</v>
          </cell>
          <cell r="E37">
            <v>0</v>
          </cell>
          <cell r="F37">
            <v>0</v>
          </cell>
          <cell r="G37">
            <v>0</v>
          </cell>
          <cell r="H37">
            <v>0</v>
          </cell>
          <cell r="I37">
            <v>0</v>
          </cell>
          <cell r="J37">
            <v>0</v>
          </cell>
          <cell r="K37">
            <v>0</v>
          </cell>
          <cell r="L37">
            <v>0</v>
          </cell>
          <cell r="M37">
            <v>0</v>
          </cell>
          <cell r="N37" t="str">
            <v>Capital stock - US$ 1,000 par value</v>
          </cell>
        </row>
        <row r="38">
          <cell r="B38" t="str">
            <v>Refundable deposits</v>
          </cell>
          <cell r="C38">
            <v>0</v>
          </cell>
          <cell r="D38">
            <v>0</v>
          </cell>
          <cell r="E38">
            <v>0</v>
          </cell>
          <cell r="F38">
            <v>0</v>
          </cell>
          <cell r="G38">
            <v>0</v>
          </cell>
          <cell r="H38">
            <v>0</v>
          </cell>
          <cell r="I38">
            <v>63020.400000000009</v>
          </cell>
          <cell r="J38">
            <v>0</v>
          </cell>
          <cell r="K38">
            <v>0</v>
          </cell>
          <cell r="L38">
            <v>84966</v>
          </cell>
          <cell r="M38">
            <v>0</v>
          </cell>
          <cell r="N38">
            <v>0</v>
          </cell>
          <cell r="O38" t="str">
            <v>Authorized, subscribed and fully paid - 30,000 shares</v>
          </cell>
          <cell r="P38">
            <v>0</v>
          </cell>
          <cell r="Q38">
            <v>0</v>
          </cell>
          <cell r="R38">
            <v>9</v>
          </cell>
          <cell r="S38">
            <v>0</v>
          </cell>
          <cell r="T38">
            <v>0</v>
          </cell>
          <cell r="U38">
            <v>30000000</v>
          </cell>
          <cell r="V38">
            <v>0</v>
          </cell>
          <cell r="W38">
            <v>0</v>
          </cell>
          <cell r="X38">
            <v>30000000</v>
          </cell>
        </row>
        <row r="39">
          <cell r="B39" t="str">
            <v>Claims for tax refund</v>
          </cell>
          <cell r="C39">
            <v>0</v>
          </cell>
          <cell r="D39">
            <v>0</v>
          </cell>
          <cell r="E39">
            <v>0</v>
          </cell>
          <cell r="F39" t="str">
            <v>2j</v>
          </cell>
          <cell r="G39">
            <v>0</v>
          </cell>
          <cell r="H39">
            <v>0</v>
          </cell>
          <cell r="I39">
            <v>705925.56</v>
          </cell>
          <cell r="J39">
            <v>0</v>
          </cell>
          <cell r="K39">
            <v>0</v>
          </cell>
          <cell r="L39" t="str">
            <v>-</v>
          </cell>
          <cell r="M39">
            <v>0</v>
          </cell>
          <cell r="N39" t="str">
            <v>Deficit</v>
          </cell>
          <cell r="O39">
            <v>0</v>
          </cell>
          <cell r="P39">
            <v>0</v>
          </cell>
          <cell r="Q39">
            <v>0</v>
          </cell>
          <cell r="R39">
            <v>0</v>
          </cell>
          <cell r="S39" t="str">
            <v>(</v>
          </cell>
          <cell r="T39">
            <v>0</v>
          </cell>
          <cell r="U39">
            <v>18958850.560000006</v>
          </cell>
          <cell r="V39" t="str">
            <v>)   (</v>
          </cell>
          <cell r="W39">
            <v>0</v>
          </cell>
          <cell r="X39">
            <v>18794241</v>
          </cell>
          <cell r="Y39" t="str">
            <v>)</v>
          </cell>
        </row>
        <row r="40">
          <cell r="X40">
            <v>18794241</v>
          </cell>
          <cell r="Y40" t="str">
            <v>)</v>
          </cell>
        </row>
        <row r="41">
          <cell r="B41" t="str">
            <v>Total Other Assets</v>
          </cell>
          <cell r="C41">
            <v>0</v>
          </cell>
          <cell r="D41">
            <v>0</v>
          </cell>
          <cell r="E41">
            <v>0</v>
          </cell>
          <cell r="F41">
            <v>0</v>
          </cell>
          <cell r="G41">
            <v>0</v>
          </cell>
          <cell r="H41">
            <v>0</v>
          </cell>
          <cell r="I41">
            <v>768945.96000000008</v>
          </cell>
          <cell r="J41">
            <v>0</v>
          </cell>
          <cell r="K41">
            <v>0</v>
          </cell>
          <cell r="L41">
            <v>84966</v>
          </cell>
          <cell r="M41">
            <v>0</v>
          </cell>
          <cell r="N41" t="str">
            <v>Stockholders' Equity - Net</v>
          </cell>
          <cell r="O41">
            <v>0</v>
          </cell>
          <cell r="P41">
            <v>0</v>
          </cell>
          <cell r="Q41">
            <v>0</v>
          </cell>
          <cell r="R41">
            <v>0</v>
          </cell>
          <cell r="S41">
            <v>0</v>
          </cell>
          <cell r="T41">
            <v>0</v>
          </cell>
          <cell r="U41">
            <v>11041149.439999994</v>
          </cell>
          <cell r="V41">
            <v>0</v>
          </cell>
          <cell r="W41">
            <v>0</v>
          </cell>
          <cell r="X41">
            <v>11205759</v>
          </cell>
        </row>
        <row r="43">
          <cell r="X43">
            <v>11205759</v>
          </cell>
        </row>
        <row r="44">
          <cell r="N44" t="str">
            <v xml:space="preserve">TOTAL LIABILITIES AND </v>
          </cell>
        </row>
        <row r="45">
          <cell r="B45" t="str">
            <v>TOTAL ASSETS</v>
          </cell>
          <cell r="C45">
            <v>0</v>
          </cell>
          <cell r="D45">
            <v>0</v>
          </cell>
          <cell r="E45">
            <v>0</v>
          </cell>
          <cell r="F45">
            <v>0</v>
          </cell>
          <cell r="G45">
            <v>0</v>
          </cell>
          <cell r="H45" t="str">
            <v>US$</v>
          </cell>
          <cell r="I45">
            <v>58345157.449999996</v>
          </cell>
          <cell r="J45">
            <v>0</v>
          </cell>
          <cell r="K45" t="str">
            <v>US$</v>
          </cell>
          <cell r="L45">
            <v>63158428</v>
          </cell>
          <cell r="M45">
            <v>0</v>
          </cell>
          <cell r="N45" t="str">
            <v>STOCKHOLDERS' EQUITY</v>
          </cell>
          <cell r="O45">
            <v>0</v>
          </cell>
          <cell r="P45">
            <v>0</v>
          </cell>
          <cell r="Q45">
            <v>0</v>
          </cell>
          <cell r="R45">
            <v>0</v>
          </cell>
          <cell r="S45">
            <v>0</v>
          </cell>
          <cell r="T45" t="str">
            <v>US$</v>
          </cell>
          <cell r="U45">
            <v>57061070.399999991</v>
          </cell>
          <cell r="V45">
            <v>0</v>
          </cell>
          <cell r="W45" t="str">
            <v>US$</v>
          </cell>
          <cell r="X45">
            <v>63158428</v>
          </cell>
        </row>
        <row r="46">
          <cell r="U46">
            <v>-1284087.0500000045</v>
          </cell>
        </row>
        <row r="51">
          <cell r="U51">
            <v>-1284087.0500000045</v>
          </cell>
        </row>
        <row r="52">
          <cell r="A52" t="str">
            <v>See accompanying Notes to Financial Statements which</v>
          </cell>
        </row>
        <row r="53">
          <cell r="A53" t="str">
            <v>an integral part of the financial statements</v>
          </cell>
        </row>
      </sheetData>
      <sheetData sheetId="1" refreshError="1"/>
      <sheetData sheetId="2">
        <row r="3">
          <cell r="M3" t="str">
            <v>- 2 -</v>
          </cell>
        </row>
      </sheetData>
      <sheetData sheetId="3">
        <row r="3">
          <cell r="M3" t="str">
            <v>- 2 -</v>
          </cell>
        </row>
      </sheetData>
      <sheetData sheetId="4">
        <row r="3">
          <cell r="M3" t="str">
            <v>- 2 -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refreshError="1"/>
      <sheetData sheetId="59" refreshError="1"/>
      <sheetData sheetId="60"/>
      <sheetData sheetId="61"/>
      <sheetData sheetId="62"/>
      <sheetData sheetId="63">
        <row r="3">
          <cell r="M3" t="str">
            <v>- 2 -</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ow r="3">
          <cell r="M3" t="str">
            <v>- 2 -</v>
          </cell>
        </row>
      </sheetData>
      <sheetData sheetId="204">
        <row r="3">
          <cell r="M3" t="str">
            <v>- 2 -</v>
          </cell>
        </row>
      </sheetData>
      <sheetData sheetId="205">
        <row r="3">
          <cell r="M3" t="str">
            <v>- 2 -</v>
          </cell>
        </row>
      </sheetData>
      <sheetData sheetId="206">
        <row r="3">
          <cell r="M3" t="str">
            <v>- 2 -</v>
          </cell>
        </row>
      </sheetData>
      <sheetData sheetId="207" refreshError="1"/>
      <sheetData sheetId="208" refreshError="1"/>
      <sheetData sheetId="209" refreshError="1"/>
      <sheetData sheetId="210" refreshError="1"/>
      <sheetData sheetId="211">
        <row r="3">
          <cell r="M3" t="str">
            <v>- 2 -</v>
          </cell>
        </row>
      </sheetData>
      <sheetData sheetId="212">
        <row r="3">
          <cell r="M3" t="str">
            <v>- 2 -</v>
          </cell>
        </row>
      </sheetData>
      <sheetData sheetId="213">
        <row r="3">
          <cell r="M3" t="str">
            <v>- 2 -</v>
          </cell>
        </row>
      </sheetData>
      <sheetData sheetId="214" refreshError="1"/>
      <sheetData sheetId="215" refreshError="1"/>
      <sheetData sheetId="216" refreshError="1"/>
      <sheetData sheetId="217">
        <row r="3">
          <cell r="M3" t="str">
            <v>- 2 -</v>
          </cell>
        </row>
      </sheetData>
      <sheetData sheetId="218">
        <row r="3">
          <cell r="M3" t="str">
            <v>- 2 -</v>
          </cell>
        </row>
      </sheetData>
      <sheetData sheetId="219" refreshError="1"/>
      <sheetData sheetId="220" refreshError="1"/>
      <sheetData sheetId="221" refreshError="1"/>
      <sheetData sheetId="222">
        <row r="3">
          <cell r="M3" t="str">
            <v>- 2 -</v>
          </cell>
        </row>
      </sheetData>
      <sheetData sheetId="223" refreshError="1"/>
      <sheetData sheetId="224" refreshError="1"/>
      <sheetData sheetId="225" refreshError="1"/>
      <sheetData sheetId="226" refreshError="1"/>
      <sheetData sheetId="227" refreshError="1"/>
      <sheetData sheetId="228">
        <row r="3">
          <cell r="M3" t="str">
            <v>- 2 -</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ow r="3">
          <cell r="M3" t="str">
            <v>- 2 -</v>
          </cell>
        </row>
      </sheetData>
      <sheetData sheetId="241">
        <row r="3">
          <cell r="M3" t="str">
            <v>- 2 -</v>
          </cell>
        </row>
      </sheetData>
      <sheetData sheetId="242">
        <row r="3">
          <cell r="M3" t="str">
            <v>- 2 -</v>
          </cell>
        </row>
      </sheetData>
      <sheetData sheetId="243">
        <row r="3">
          <cell r="M3" t="str">
            <v>- 2 -</v>
          </cell>
        </row>
      </sheetData>
      <sheetData sheetId="244">
        <row r="3">
          <cell r="M3" t="str">
            <v>- 2 -</v>
          </cell>
        </row>
      </sheetData>
      <sheetData sheetId="245">
        <row r="3">
          <cell r="M3" t="str">
            <v>- 2 -</v>
          </cell>
        </row>
      </sheetData>
      <sheetData sheetId="246">
        <row r="3">
          <cell r="M3" t="str">
            <v>- 2 -</v>
          </cell>
        </row>
      </sheetData>
      <sheetData sheetId="247">
        <row r="3">
          <cell r="M3" t="str">
            <v>- 2 -</v>
          </cell>
        </row>
      </sheetData>
      <sheetData sheetId="248">
        <row r="3">
          <cell r="M3" t="str">
            <v>- 2 -</v>
          </cell>
        </row>
      </sheetData>
      <sheetData sheetId="249">
        <row r="3">
          <cell r="M3" t="str">
            <v>- 2 -</v>
          </cell>
        </row>
      </sheetData>
      <sheetData sheetId="250">
        <row r="3">
          <cell r="M3" t="str">
            <v>- 2 -</v>
          </cell>
        </row>
      </sheetData>
      <sheetData sheetId="251">
        <row r="3">
          <cell r="M3" t="str">
            <v>- 2 -</v>
          </cell>
        </row>
      </sheetData>
      <sheetData sheetId="252">
        <row r="3">
          <cell r="M3" t="str">
            <v>- 2 -</v>
          </cell>
        </row>
      </sheetData>
      <sheetData sheetId="253">
        <row r="3">
          <cell r="M3" t="str">
            <v>- 2 -</v>
          </cell>
        </row>
      </sheetData>
      <sheetData sheetId="254">
        <row r="3">
          <cell r="M3" t="str">
            <v>- 2 -</v>
          </cell>
        </row>
      </sheetData>
      <sheetData sheetId="255">
        <row r="3">
          <cell r="M3" t="str">
            <v>- 2 -</v>
          </cell>
        </row>
      </sheetData>
      <sheetData sheetId="256">
        <row r="3">
          <cell r="M3" t="str">
            <v>- 2 -</v>
          </cell>
        </row>
      </sheetData>
      <sheetData sheetId="257">
        <row r="3">
          <cell r="M3" t="str">
            <v>- 2 -</v>
          </cell>
        </row>
      </sheetData>
      <sheetData sheetId="258">
        <row r="3">
          <cell r="M3" t="str">
            <v>- 2 -</v>
          </cell>
        </row>
      </sheetData>
      <sheetData sheetId="259">
        <row r="3">
          <cell r="M3" t="str">
            <v>- 2 -</v>
          </cell>
        </row>
      </sheetData>
      <sheetData sheetId="260">
        <row r="3">
          <cell r="M3" t="str">
            <v>- 2 -</v>
          </cell>
        </row>
      </sheetData>
      <sheetData sheetId="261">
        <row r="3">
          <cell r="M3" t="str">
            <v>- 2 -</v>
          </cell>
        </row>
      </sheetData>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ow r="3">
          <cell r="M3" t="str">
            <v>- 2 -</v>
          </cell>
        </row>
      </sheetData>
      <sheetData sheetId="296">
        <row r="3">
          <cell r="M3" t="str">
            <v>- 2 -</v>
          </cell>
        </row>
      </sheetData>
      <sheetData sheetId="297">
        <row r="3">
          <cell r="M3" t="str">
            <v>- 2 -</v>
          </cell>
        </row>
      </sheetData>
      <sheetData sheetId="298">
        <row r="3">
          <cell r="M3" t="str">
            <v>- 2 -</v>
          </cell>
        </row>
      </sheetData>
      <sheetData sheetId="299">
        <row r="3">
          <cell r="M3" t="str">
            <v>- 2 -</v>
          </cell>
        </row>
      </sheetData>
      <sheetData sheetId="300">
        <row r="3">
          <cell r="M3" t="str">
            <v>- 2 -</v>
          </cell>
        </row>
      </sheetData>
      <sheetData sheetId="301">
        <row r="3">
          <cell r="M3" t="str">
            <v>- 2 -</v>
          </cell>
        </row>
      </sheetData>
      <sheetData sheetId="302">
        <row r="3">
          <cell r="M3" t="str">
            <v>- 2 -</v>
          </cell>
        </row>
      </sheetData>
      <sheetData sheetId="303">
        <row r="3">
          <cell r="M3" t="str">
            <v>- 2 -</v>
          </cell>
        </row>
      </sheetData>
      <sheetData sheetId="304">
        <row r="3">
          <cell r="M3" t="str">
            <v>- 2 -</v>
          </cell>
        </row>
      </sheetData>
      <sheetData sheetId="305">
        <row r="3">
          <cell r="M3" t="str">
            <v>- 2 -</v>
          </cell>
        </row>
      </sheetData>
      <sheetData sheetId="306">
        <row r="3">
          <cell r="M3" t="str">
            <v>- 2 -</v>
          </cell>
        </row>
      </sheetData>
      <sheetData sheetId="307">
        <row r="3">
          <cell r="M3" t="str">
            <v>- 2 -</v>
          </cell>
        </row>
      </sheetData>
      <sheetData sheetId="308">
        <row r="3">
          <cell r="M3" t="str">
            <v>- 2 -</v>
          </cell>
        </row>
      </sheetData>
      <sheetData sheetId="309">
        <row r="3">
          <cell r="M3" t="str">
            <v>- 2 -</v>
          </cell>
        </row>
      </sheetData>
      <sheetData sheetId="310">
        <row r="3">
          <cell r="M3" t="str">
            <v>- 2 -</v>
          </cell>
        </row>
      </sheetData>
      <sheetData sheetId="311">
        <row r="3">
          <cell r="M3" t="str">
            <v>- 2 -</v>
          </cell>
        </row>
      </sheetData>
      <sheetData sheetId="312">
        <row r="3">
          <cell r="M3" t="str">
            <v>- 2 -</v>
          </cell>
        </row>
      </sheetData>
      <sheetData sheetId="313">
        <row r="3">
          <cell r="M3" t="str">
            <v>- 2 -</v>
          </cell>
        </row>
      </sheetData>
      <sheetData sheetId="314">
        <row r="3">
          <cell r="M3" t="str">
            <v>- 2 -</v>
          </cell>
        </row>
      </sheetData>
      <sheetData sheetId="315">
        <row r="3">
          <cell r="M3" t="str">
            <v>- 2 -</v>
          </cell>
        </row>
      </sheetData>
      <sheetData sheetId="316">
        <row r="3">
          <cell r="M3" t="str">
            <v>- 2 -</v>
          </cell>
        </row>
      </sheetData>
      <sheetData sheetId="317">
        <row r="3">
          <cell r="M3" t="str">
            <v>- 2 -</v>
          </cell>
        </row>
      </sheetData>
      <sheetData sheetId="318">
        <row r="3">
          <cell r="M3" t="str">
            <v>- 2 -</v>
          </cell>
        </row>
      </sheetData>
      <sheetData sheetId="319">
        <row r="3">
          <cell r="M3" t="str">
            <v>- 2 -</v>
          </cell>
        </row>
      </sheetData>
      <sheetData sheetId="320">
        <row r="3">
          <cell r="M3" t="str">
            <v>- 2 -</v>
          </cell>
        </row>
      </sheetData>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ow r="3">
          <cell r="M3" t="str">
            <v>- 2 -</v>
          </cell>
        </row>
      </sheetData>
      <sheetData sheetId="421">
        <row r="3">
          <cell r="M3" t="str">
            <v>- 2 -</v>
          </cell>
        </row>
      </sheetData>
      <sheetData sheetId="422">
        <row r="3">
          <cell r="M3" t="str">
            <v>- 2 -</v>
          </cell>
        </row>
      </sheetData>
      <sheetData sheetId="423"/>
      <sheetData sheetId="424">
        <row r="3">
          <cell r="M3" t="str">
            <v>- 2 -</v>
          </cell>
        </row>
      </sheetData>
      <sheetData sheetId="425">
        <row r="3">
          <cell r="A3" t="str">
            <v>Untuk Tahun yang Berakhir Tanggal 30 September 2019</v>
          </cell>
        </row>
      </sheetData>
      <sheetData sheetId="426">
        <row r="3">
          <cell r="M3" t="str">
            <v>- 2 -</v>
          </cell>
        </row>
      </sheetData>
      <sheetData sheetId="427">
        <row r="3">
          <cell r="M3" t="str">
            <v>- 2 -</v>
          </cell>
        </row>
      </sheetData>
      <sheetData sheetId="428">
        <row r="3">
          <cell r="M3" t="str">
            <v>- 2 -</v>
          </cell>
        </row>
      </sheetData>
      <sheetData sheetId="429">
        <row r="3">
          <cell r="M3" t="str">
            <v>- 2 -</v>
          </cell>
        </row>
      </sheetData>
      <sheetData sheetId="430">
        <row r="3">
          <cell r="M3" t="str">
            <v>- 2 -</v>
          </cell>
        </row>
      </sheetData>
      <sheetData sheetId="431">
        <row r="3">
          <cell r="M3" t="str">
            <v>- 2 -</v>
          </cell>
        </row>
      </sheetData>
      <sheetData sheetId="432">
        <row r="3">
          <cell r="M3" t="str">
            <v>- 2 -</v>
          </cell>
        </row>
      </sheetData>
      <sheetData sheetId="433"/>
      <sheetData sheetId="434">
        <row r="3">
          <cell r="A3" t="str">
            <v>Untuk Tahun yang Berakhir Tanggal 30 September 2019</v>
          </cell>
        </row>
      </sheetData>
      <sheetData sheetId="435">
        <row r="3">
          <cell r="M3" t="str">
            <v>- 2 -</v>
          </cell>
        </row>
      </sheetData>
      <sheetData sheetId="436">
        <row r="3">
          <cell r="M3" t="str">
            <v>- 2 -</v>
          </cell>
        </row>
      </sheetData>
      <sheetData sheetId="437">
        <row r="3">
          <cell r="M3" t="str">
            <v>- 2 -</v>
          </cell>
        </row>
      </sheetData>
      <sheetData sheetId="438">
        <row r="3">
          <cell r="M3" t="str">
            <v>- 2 -</v>
          </cell>
        </row>
      </sheetData>
      <sheetData sheetId="439">
        <row r="3">
          <cell r="M3" t="str">
            <v>- 2 -</v>
          </cell>
        </row>
      </sheetData>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Awal"/>
      <sheetName val="Daftar Isi"/>
      <sheetName val="Neraca"/>
      <sheetName val="Perincian Neraca"/>
      <sheetName val="Daftar Hutang"/>
      <sheetName val="Daftar Piutang"/>
      <sheetName val="Lain-lain"/>
      <sheetName val="aktiva Tetap"/>
      <sheetName val="Aktiva&amp;Penyusutan"/>
      <sheetName val="U Muka Asuransi Bangunan"/>
      <sheetName val="U Muka Pembelian Kend"/>
      <sheetName val="Rincian U Muka Asuransi Kend"/>
      <sheetName val="Rincian Uang Muka Sewa"/>
      <sheetName val="Proyeksi"/>
      <sheetName val="PROFIT &amp; LOSS"/>
      <sheetName val="By Adm &amp; Umum Per Area"/>
      <sheetName val="By Adm &amp; Umum HO"/>
      <sheetName val="Total By Adm &amp; Umum"/>
      <sheetName val="By Sales Per Area"/>
      <sheetName val="By Sales HO"/>
      <sheetName val="Total BY Sales"/>
      <sheetName val="P&amp;L Per Area Year To Date"/>
      <sheetName val="P&amp;L Per Area Month To Date"/>
      <sheetName val="Area I - VII"/>
      <sheetName val="Area I"/>
      <sheetName val="Sub Agen"/>
      <sheetName val="SIDOARJO"/>
      <sheetName val="MADURA"/>
      <sheetName val="Area II"/>
      <sheetName val="KEDIRI"/>
      <sheetName val="MADIUN"/>
      <sheetName val="Depo E"/>
      <sheetName val="Area III"/>
      <sheetName val="Depo F (1)"/>
      <sheetName val="Depo F (2)"/>
      <sheetName val="Depo F (3)"/>
      <sheetName val="Depo F (4)"/>
      <sheetName val="Depo F (5)"/>
      <sheetName val="Area IV"/>
      <sheetName val="MALANG"/>
      <sheetName val="PROBO"/>
      <sheetName val="JEMBER"/>
      <sheetName val="Depo J"/>
      <sheetName val="Area V"/>
      <sheetName val="BALI"/>
      <sheetName val="Area VI"/>
      <sheetName val="Depo L"/>
      <sheetName val="Depo M"/>
      <sheetName val="Area VII"/>
      <sheetName val="Depo N"/>
      <sheetName val="Depo O"/>
      <sheetName val="OTHER INCOME &amp; BY PERDIVISI"/>
      <sheetName val="Total Other Exp.&amp;Inc."/>
      <sheetName val="Cash Flow"/>
      <sheetName val="Data Karyawan"/>
      <sheetName val="RATIO LK"/>
      <sheetName val="HPP PER UNIT"/>
      <sheetName val="Jual per unit"/>
      <sheetName val="Beli &amp; Retur"/>
      <sheetName val="Stock Akhir"/>
      <sheetName val="Penj.Pergroup"/>
      <sheetName val="Sheet1"/>
      <sheetName val="penj.per group"/>
      <sheetName val="OTHER INCOME _ BY PERDIVISI"/>
      <sheetName val="Data_Awal"/>
      <sheetName val="Daftar_Isi"/>
      <sheetName val="Perincian_Neraca"/>
      <sheetName val="Daftar_Hutang"/>
      <sheetName val="Daftar_Piutang"/>
      <sheetName val="aktiva_Tetap"/>
      <sheetName val="U_Muka_Asuransi_Bangunan"/>
      <sheetName val="U_Muka_Pembelian_Kend"/>
      <sheetName val="Rincian_U_Muka_Asuransi_Kend"/>
      <sheetName val="Rincian_Uang_Muka_Sewa"/>
      <sheetName val="PROFIT_&amp;_LOSS"/>
      <sheetName val="By_Adm_&amp;_Umum_Per_Area"/>
      <sheetName val="By_Adm_&amp;_Umum_HO"/>
      <sheetName val="Total_By_Adm_&amp;_Umum"/>
      <sheetName val="By_Sales_Per_Area"/>
      <sheetName val="By_Sales_HO"/>
      <sheetName val="Total_BY_Sales"/>
      <sheetName val="P&amp;L_Per_Area_Year_To_Date"/>
      <sheetName val="P&amp;L_Per_Area_Month_To_Date"/>
      <sheetName val="Area_I_-_VII"/>
      <sheetName val="Area_I"/>
      <sheetName val="Sub_Agen"/>
      <sheetName val="Area_II"/>
      <sheetName val="Depo_E"/>
      <sheetName val="Area_III"/>
      <sheetName val="Depo_F_(1)"/>
      <sheetName val="Depo_F_(2)"/>
      <sheetName val="Depo_F_(3)"/>
      <sheetName val="Depo_F_(4)"/>
      <sheetName val="Depo_F_(5)"/>
      <sheetName val="Area_IV"/>
      <sheetName val="Depo_J"/>
      <sheetName val="Area_V"/>
      <sheetName val="Area_VI"/>
      <sheetName val="Depo_L"/>
      <sheetName val="Depo_M"/>
      <sheetName val="Area_VII"/>
      <sheetName val="Depo_N"/>
      <sheetName val="Depo_O"/>
      <sheetName val="OTHER_INCOME_&amp;_BY_PERDIVISI"/>
      <sheetName val="Total_Other_Exp_&amp;Inc_"/>
      <sheetName val="Cash_Flow"/>
      <sheetName val="Data_Karyawan"/>
      <sheetName val="RATIO_LK"/>
      <sheetName val="HPP_PER_UNIT"/>
      <sheetName val="Jual_per_unit"/>
      <sheetName val="Beli_&amp;_Retur"/>
      <sheetName val="Stock_Akhir"/>
      <sheetName val="Penj_Pergroup"/>
      <sheetName val="penj_per_group"/>
      <sheetName val="OTHER_INCOME___BY_PERDIVISI"/>
      <sheetName val="TBM"/>
      <sheetName val="A"/>
      <sheetName val="Data_Awal1"/>
      <sheetName val="Daftar_Isi1"/>
      <sheetName val="Perincian_Neraca1"/>
      <sheetName val="Daftar_Hutang1"/>
      <sheetName val="Daftar_Piutang1"/>
      <sheetName val="aktiva_Tetap1"/>
      <sheetName val="U_Muka_Asuransi_Bangunan1"/>
      <sheetName val="U_Muka_Pembelian_Kend1"/>
      <sheetName val="Rincian_U_Muka_Asuransi_Kend1"/>
      <sheetName val="Rincian_Uang_Muka_Sewa1"/>
      <sheetName val="PROFIT_&amp;_LOSS1"/>
      <sheetName val="By_Adm_&amp;_Umum_Per_Area1"/>
      <sheetName val="By_Adm_&amp;_Umum_HO1"/>
      <sheetName val="Total_By_Adm_&amp;_Umum1"/>
      <sheetName val="By_Sales_Per_Area1"/>
      <sheetName val="By_Sales_HO1"/>
      <sheetName val="Total_BY_Sales1"/>
      <sheetName val="P&amp;L_Per_Area_Year_To_Date1"/>
      <sheetName val="P&amp;L_Per_Area_Month_To_Date1"/>
      <sheetName val="Area_I_-_VII1"/>
      <sheetName val="Area_I1"/>
      <sheetName val="Sub_Agen1"/>
      <sheetName val="Area_II1"/>
      <sheetName val="Depo_E1"/>
      <sheetName val="Area_III1"/>
      <sheetName val="Depo_F_(1)1"/>
      <sheetName val="Depo_F_(2)1"/>
      <sheetName val="Depo_F_(3)1"/>
      <sheetName val="Depo_F_(4)1"/>
      <sheetName val="Depo_F_(5)1"/>
      <sheetName val="Area_IV1"/>
      <sheetName val="Depo_J1"/>
      <sheetName val="Area_V1"/>
      <sheetName val="Area_VI1"/>
      <sheetName val="Depo_L1"/>
      <sheetName val="Depo_M1"/>
      <sheetName val="Area_VII1"/>
      <sheetName val="Depo_N1"/>
      <sheetName val="Depo_O1"/>
      <sheetName val="OTHER_INCOME_&amp;_BY_PERDIVISI1"/>
      <sheetName val="Total_Other_Exp_&amp;Inc_1"/>
      <sheetName val="Cash_Flow1"/>
      <sheetName val="Data_Karyawan1"/>
      <sheetName val="RATIO_LK1"/>
      <sheetName val="HPP_PER_UNIT1"/>
      <sheetName val="Jual_per_unit1"/>
      <sheetName val="Beli_&amp;_Retur1"/>
      <sheetName val="Stock_Akhir1"/>
      <sheetName val="Penj_Pergroup1"/>
      <sheetName val="penj_per_group1"/>
      <sheetName val="OTHER_INCOME___BY_PERDIVISI1"/>
      <sheetName val="Unit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2">
          <cell r="B2" t="str">
            <v>PT. SNS</v>
          </cell>
        </row>
      </sheetData>
      <sheetData sheetId="51">
        <row r="2">
          <cell r="B2" t="str">
            <v>PT. SNS</v>
          </cell>
        </row>
        <row r="3">
          <cell r="B3" t="str">
            <v>Perincian Pendapatan Lain - lain &amp; Biaya Lain - lain</v>
          </cell>
        </row>
        <row r="4">
          <cell r="B4" t="str">
            <v>Per 31 Juli 2003</v>
          </cell>
        </row>
        <row r="6">
          <cell r="B6" t="str">
            <v>Description</v>
          </cell>
          <cell r="C6">
            <v>0</v>
          </cell>
          <cell r="D6" t="str">
            <v>HO</v>
          </cell>
          <cell r="E6" t="str">
            <v>SIDOARJO</v>
          </cell>
          <cell r="F6" t="str">
            <v>MADURA</v>
          </cell>
          <cell r="G6" t="str">
            <v>KEDIRI</v>
          </cell>
          <cell r="H6" t="str">
            <v>MADIUN</v>
          </cell>
          <cell r="I6" t="str">
            <v>E</v>
          </cell>
        </row>
        <row r="8">
          <cell r="B8" t="str">
            <v>-Pendapatan Lain - lain</v>
          </cell>
        </row>
        <row r="9">
          <cell r="B9" t="str">
            <v xml:space="preserve">  - Jasa Bunga/ Jasa Giro</v>
          </cell>
          <cell r="C9">
            <v>0</v>
          </cell>
          <cell r="D9">
            <v>1614777</v>
          </cell>
          <cell r="E9">
            <v>0</v>
          </cell>
          <cell r="F9">
            <v>3000</v>
          </cell>
          <cell r="G9">
            <v>35087</v>
          </cell>
        </row>
        <row r="10">
          <cell r="B10" t="str">
            <v xml:space="preserve">  - Laba Hasil Penjualan Aktiva Tetap</v>
          </cell>
        </row>
        <row r="11">
          <cell r="B11" t="str">
            <v xml:space="preserve">  - Selisih Stok</v>
          </cell>
        </row>
        <row r="12">
          <cell r="B12" t="str">
            <v xml:space="preserve">  - Selisih Return</v>
          </cell>
        </row>
        <row r="13">
          <cell r="B13" t="str">
            <v xml:space="preserve">  - Bunga Pinjaman</v>
          </cell>
        </row>
        <row r="14">
          <cell r="B14" t="str">
            <v xml:space="preserve">  - Lain - lain</v>
          </cell>
          <cell r="C14">
            <v>0</v>
          </cell>
          <cell r="D14">
            <v>1729344</v>
          </cell>
          <cell r="E14">
            <v>24053</v>
          </cell>
          <cell r="F14">
            <v>1965</v>
          </cell>
        </row>
        <row r="15">
          <cell r="B15" t="str">
            <v>Sub - Total</v>
          </cell>
          <cell r="C15">
            <v>0</v>
          </cell>
          <cell r="D15">
            <v>3344121</v>
          </cell>
          <cell r="E15">
            <v>24053</v>
          </cell>
          <cell r="F15">
            <v>4965</v>
          </cell>
          <cell r="G15">
            <v>35087</v>
          </cell>
          <cell r="H15">
            <v>0</v>
          </cell>
          <cell r="I15">
            <v>0</v>
          </cell>
        </row>
        <row r="16">
          <cell r="D16">
            <v>0</v>
          </cell>
        </row>
        <row r="17">
          <cell r="B17" t="str">
            <v>- Biaya Lain - lain</v>
          </cell>
        </row>
        <row r="18">
          <cell r="B18" t="str">
            <v xml:space="preserve">  - Biaya Bank</v>
          </cell>
          <cell r="C18">
            <v>0</v>
          </cell>
          <cell r="D18">
            <v>7055500</v>
          </cell>
          <cell r="E18">
            <v>205865</v>
          </cell>
          <cell r="F18">
            <v>310500</v>
          </cell>
          <cell r="G18">
            <v>183200</v>
          </cell>
          <cell r="H18">
            <v>275000</v>
          </cell>
        </row>
        <row r="19">
          <cell r="B19" t="str">
            <v xml:space="preserve">  - Rugi Hasil Penjualan Aktiva Tetap</v>
          </cell>
        </row>
        <row r="20">
          <cell r="B20" t="str">
            <v xml:space="preserve">  - Selisih Stock Kurang</v>
          </cell>
        </row>
        <row r="21">
          <cell r="B21" t="str">
            <v xml:space="preserve">  - Selisih Return</v>
          </cell>
          <cell r="C21">
            <v>0</v>
          </cell>
          <cell r="D21">
            <v>10655985</v>
          </cell>
        </row>
        <row r="22">
          <cell r="B22" t="str">
            <v xml:space="preserve">  - Penyisihan Piutang Ragu - ragu</v>
          </cell>
          <cell r="C22">
            <v>0</v>
          </cell>
          <cell r="D22">
            <v>5980111</v>
          </cell>
        </row>
        <row r="23">
          <cell r="B23" t="str">
            <v xml:space="preserve">  - PPN</v>
          </cell>
        </row>
        <row r="24">
          <cell r="B24" t="str">
            <v xml:space="preserve">  - PBB, BPHTB, Perijinan</v>
          </cell>
          <cell r="C24">
            <v>0</v>
          </cell>
          <cell r="D24">
            <v>717500</v>
          </cell>
          <cell r="E24">
            <v>0</v>
          </cell>
          <cell r="F24">
            <v>557400</v>
          </cell>
        </row>
        <row r="25">
          <cell r="B25" t="str">
            <v xml:space="preserve">  - PPh 21</v>
          </cell>
          <cell r="C25">
            <v>0</v>
          </cell>
          <cell r="D25">
            <v>888675</v>
          </cell>
          <cell r="E25">
            <v>0</v>
          </cell>
          <cell r="F25">
            <v>819726</v>
          </cell>
        </row>
        <row r="26">
          <cell r="B26" t="str">
            <v xml:space="preserve">  - PPh 25 &amp; 29</v>
          </cell>
          <cell r="C26">
            <v>0</v>
          </cell>
          <cell r="D26">
            <v>0</v>
          </cell>
          <cell r="E26">
            <v>0</v>
          </cell>
          <cell r="F26">
            <v>0</v>
          </cell>
          <cell r="G26">
            <v>2500000</v>
          </cell>
          <cell r="H26">
            <v>1500000</v>
          </cell>
        </row>
        <row r="27">
          <cell r="B27" t="str">
            <v xml:space="preserve">  - Bunga Bank </v>
          </cell>
          <cell r="C27">
            <v>0</v>
          </cell>
          <cell r="D27">
            <v>16094827</v>
          </cell>
        </row>
        <row r="28">
          <cell r="B28" t="str">
            <v xml:space="preserve">  - Bunga Leasing</v>
          </cell>
          <cell r="C28">
            <v>0</v>
          </cell>
          <cell r="D28">
            <v>1215867</v>
          </cell>
        </row>
        <row r="29">
          <cell r="B29" t="str">
            <v xml:space="preserve">  - Bunga Pinjaman Pihak ke III</v>
          </cell>
          <cell r="C29">
            <v>0</v>
          </cell>
          <cell r="D29">
            <v>104224889</v>
          </cell>
        </row>
        <row r="30">
          <cell r="B30" t="str">
            <v xml:space="preserve">  - Cadangan Pengembangan Perusahaan</v>
          </cell>
          <cell r="C30">
            <v>0</v>
          </cell>
          <cell r="D30">
            <v>5000000</v>
          </cell>
        </row>
        <row r="31">
          <cell r="B31" t="str">
            <v xml:space="preserve">  - Cadangan Promosi</v>
          </cell>
        </row>
        <row r="32">
          <cell r="B32" t="str">
            <v xml:space="preserve">  - Cadangan IT</v>
          </cell>
        </row>
        <row r="33">
          <cell r="B33" t="str">
            <v xml:space="preserve">  - Cadangan Business Development</v>
          </cell>
          <cell r="C33">
            <v>0</v>
          </cell>
          <cell r="D33">
            <v>12332516</v>
          </cell>
        </row>
        <row r="34">
          <cell r="B34" t="str">
            <v xml:space="preserve">  - Lain - lain</v>
          </cell>
          <cell r="C34">
            <v>0</v>
          </cell>
          <cell r="D34">
            <v>6552159</v>
          </cell>
          <cell r="E34">
            <v>2</v>
          </cell>
          <cell r="F34">
            <v>0</v>
          </cell>
          <cell r="G34">
            <v>1</v>
          </cell>
        </row>
        <row r="35">
          <cell r="B35" t="str">
            <v>Sub - Total</v>
          </cell>
          <cell r="C35">
            <v>0</v>
          </cell>
          <cell r="D35">
            <v>170718029</v>
          </cell>
          <cell r="E35">
            <v>205867</v>
          </cell>
          <cell r="F35">
            <v>1687626</v>
          </cell>
          <cell r="G35">
            <v>2683201</v>
          </cell>
          <cell r="H35">
            <v>1775000</v>
          </cell>
          <cell r="I35">
            <v>0</v>
          </cell>
        </row>
        <row r="37">
          <cell r="B37" t="str">
            <v xml:space="preserve">Grand Total </v>
          </cell>
          <cell r="C37">
            <v>0</v>
          </cell>
          <cell r="D37">
            <v>-167373908</v>
          </cell>
          <cell r="E37">
            <v>-181814</v>
          </cell>
          <cell r="F37">
            <v>-1682661</v>
          </cell>
          <cell r="G37">
            <v>-2648114</v>
          </cell>
          <cell r="H37">
            <v>-1775000</v>
          </cell>
          <cell r="I37">
            <v>0</v>
          </cell>
        </row>
        <row r="40">
          <cell r="B40" t="str">
            <v>C:\Program5\HEADOFF\formreport\[bestestJTMDonny09.xls]BE - Printed Date :07 September 2003 PM</v>
          </cell>
        </row>
      </sheetData>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2">
          <cell r="B2" t="str">
            <v>PT. SNS</v>
          </cell>
        </row>
      </sheetData>
      <sheetData sheetId="99">
        <row r="2">
          <cell r="B2" t="str">
            <v>PT. SNS</v>
          </cell>
        </row>
      </sheetData>
      <sheetData sheetId="100">
        <row r="2">
          <cell r="B2" t="str">
            <v>PT. SNS</v>
          </cell>
        </row>
      </sheetData>
      <sheetData sheetId="101">
        <row r="2">
          <cell r="B2" t="str">
            <v>PT. SNS</v>
          </cell>
        </row>
      </sheetData>
      <sheetData sheetId="102">
        <row r="2">
          <cell r="B2" t="str">
            <v>PT. SNS</v>
          </cell>
        </row>
      </sheetData>
      <sheetData sheetId="103">
        <row r="2">
          <cell r="B2" t="str">
            <v>PT. SNS</v>
          </cell>
        </row>
      </sheetData>
      <sheetData sheetId="104">
        <row r="2">
          <cell r="B2" t="str">
            <v>PT. SNS</v>
          </cell>
        </row>
      </sheetData>
      <sheetData sheetId="105">
        <row r="2">
          <cell r="B2" t="str">
            <v>PT. SNS</v>
          </cell>
        </row>
      </sheetData>
      <sheetData sheetId="106">
        <row r="2">
          <cell r="B2" t="str">
            <v>PT. SNS</v>
          </cell>
        </row>
      </sheetData>
      <sheetData sheetId="107"/>
      <sheetData sheetId="108"/>
      <sheetData sheetId="109"/>
      <sheetData sheetId="110"/>
      <sheetData sheetId="11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2" t="str">
            <v>PT. SNS</v>
          </cell>
        </row>
      </sheetData>
      <sheetData sheetId="151">
        <row r="2">
          <cell r="B2" t="str">
            <v>PT. SNS</v>
          </cell>
        </row>
      </sheetData>
      <sheetData sheetId="152">
        <row r="2">
          <cell r="B2" t="str">
            <v>PT. SNS</v>
          </cell>
        </row>
      </sheetData>
      <sheetData sheetId="153">
        <row r="2">
          <cell r="B2" t="str">
            <v>PT. SNS</v>
          </cell>
        </row>
      </sheetData>
      <sheetData sheetId="154">
        <row r="2">
          <cell r="B2" t="str">
            <v>PT. SNS</v>
          </cell>
        </row>
      </sheetData>
      <sheetData sheetId="155">
        <row r="2">
          <cell r="B2" t="str">
            <v>PT. SNS</v>
          </cell>
        </row>
      </sheetData>
      <sheetData sheetId="156">
        <row r="2">
          <cell r="B2" t="str">
            <v>PT. SNS</v>
          </cell>
        </row>
      </sheetData>
      <sheetData sheetId="157">
        <row r="2">
          <cell r="B2" t="str">
            <v>PT. SNS</v>
          </cell>
        </row>
      </sheetData>
      <sheetData sheetId="158">
        <row r="2">
          <cell r="B2" t="str">
            <v>PT. SNS</v>
          </cell>
        </row>
      </sheetData>
      <sheetData sheetId="159">
        <row r="2">
          <cell r="B2" t="str">
            <v>PT. SNS</v>
          </cell>
        </row>
      </sheetData>
      <sheetData sheetId="160"/>
      <sheetData sheetId="161"/>
      <sheetData sheetId="162" refreshError="1"/>
      <sheetData sheetId="163" refreshError="1"/>
      <sheetData sheetId="164"/>
      <sheetData sheetId="165"/>
      <sheetData sheetId="166"/>
      <sheetData sheetId="167"/>
      <sheetData sheetId="16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M"/>
      <sheetName val="mm"/>
      <sheetName val="NERKON "/>
      <sheetName val="NERACA"/>
      <sheetName val="KB"/>
      <sheetName val="P-Kebun "/>
      <sheetName val="P-DGN"/>
      <sheetName val="PsDiPj"/>
      <sheetName val="MAT"/>
      <sheetName val="PPEGxx"/>
      <sheetName val="BYRMXX"/>
      <sheetName val="PPEMxx"/>
      <sheetName val="PLL "/>
      <sheetName val="REKAP-AT"/>
      <sheetName val="Depre-TM"/>
      <sheetName val="AL-BTL KK (2)"/>
      <sheetName val="XXXX"/>
      <sheetName val="BTL  "/>
      <sheetName val="XXX"/>
      <sheetName val="BTXX"/>
      <sheetName val="Ak_pro "/>
      <sheetName val="HUT "/>
      <sheetName val="BTH"/>
      <sheetName val="HK"/>
      <sheetName val="HR"/>
      <sheetName val="HLLXX"/>
      <sheetName val="pph "/>
      <sheetName val="HS"/>
      <sheetName val="HB "/>
      <sheetName val="HBJP"/>
      <sheetName val="PJR.PENJ"/>
      <sheetName val="JASAGIRO"/>
      <sheetName val="P&amp;L"/>
      <sheetName val="DAF.ISI"/>
      <sheetName val="COVER "/>
      <sheetName val="OTHER INCOME &amp; BY PERDIVISI"/>
      <sheetName val="ShareCapital "/>
      <sheetName val="Inventories"/>
      <sheetName val="DAFTAR NOMINATIF"/>
      <sheetName val="OFF"/>
      <sheetName val="sapactivexlhiddensheet"/>
      <sheetName val="Other charges (income)"/>
      <sheetName val="GeneralInfo"/>
      <sheetName val="K 2.1"/>
      <sheetName val="A.4.3"/>
      <sheetName val="A.4.2"/>
      <sheetName val="inven"/>
      <sheetName val="Budget_PTI_&amp;_PTIL"/>
      <sheetName val="Ex_Rate"/>
      <sheetName val="Sheet1"/>
      <sheetName val="Ex-Rate"/>
      <sheetName val="MTD-REPORT"/>
      <sheetName val="Planting"/>
      <sheetName val="BS-RTI"/>
      <sheetName val="Checklist"/>
      <sheetName val="Segment  Unit"/>
      <sheetName val="P&amp;L98"/>
      <sheetName val="Faktur Pajak"/>
      <sheetName val="Profile"/>
      <sheetName val="Journal Template"/>
      <sheetName val="BS final"/>
      <sheetName val="NAME"/>
      <sheetName val="NHAP"/>
      <sheetName val="data_val"/>
      <sheetName val="RD I-BUT"/>
      <sheetName val="Assumptions"/>
      <sheetName val="SALARY"/>
      <sheetName val="NAP"/>
      <sheetName val="K 2_1"/>
      <sheetName val="status"/>
      <sheetName val="JUL"/>
      <sheetName val="ADDENDUM"/>
      <sheetName val="Lead"/>
      <sheetName val="rgms0100"/>
      <sheetName val="NERKON_"/>
      <sheetName val="P-Kebun_"/>
      <sheetName val="PLL_"/>
      <sheetName val="AL-BTL_KK_(2)"/>
      <sheetName val="BTL__"/>
      <sheetName val="Ak_pro_"/>
      <sheetName val="HUT_"/>
      <sheetName val="pph_"/>
      <sheetName val="HB_"/>
      <sheetName val="PJR_PENJ"/>
      <sheetName val="DAF_ISI"/>
      <sheetName val="COVER_"/>
      <sheetName val="DIRECT COST"/>
      <sheetName val="INDIRECT DETAIL"/>
      <sheetName val="DIRECT_COST"/>
      <sheetName val="DETAIL"/>
      <sheetName val="F1771-III"/>
      <sheetName val="1.Areal Statemen"/>
      <sheetName val="TB"/>
      <sheetName val="COGS"/>
      <sheetName val="Ist"/>
      <sheetName val="SAP data 66100110"/>
      <sheetName val="MED"/>
      <sheetName val="4.1 Placement w.o.b"/>
      <sheetName val="Gain Loss Calculation"/>
      <sheetName val="A u g"/>
      <sheetName val="Individual Gross Profit J - Aug"/>
      <sheetName val="F1771-2"/>
      <sheetName val="Account Coding - Revise"/>
      <sheetName val="Search for Unrecorded Liabilty"/>
      <sheetName val="FX RATES FRM T-REX"/>
      <sheetName val="Publication"/>
      <sheetName val="Note"/>
      <sheetName val="pl"/>
      <sheetName val="2002"/>
      <sheetName val="SALESJAN'03"/>
      <sheetName val="SALESMRT'03"/>
      <sheetName val="INFO"/>
      <sheetName val="LR-0602"/>
      <sheetName val="Mstr_Lokasi"/>
      <sheetName val="SCFP"/>
      <sheetName val="PHP_Adj"/>
      <sheetName val="A1 Thru A11- LUMP SUM CONSTR"/>
      <sheetName val="TotalReqPM"/>
      <sheetName val="Prepaid insurance"/>
      <sheetName val="Permanent info"/>
      <sheetName val="APRIL'02"/>
      <sheetName val="SCH12"/>
      <sheetName val="prod"/>
      <sheetName val="COVER"/>
      <sheetName val="SPI"/>
      <sheetName val="ABS-MAR07"/>
      <sheetName val="CL-SWITZ"/>
      <sheetName val="SS-JP"/>
      <sheetName val="SE"/>
      <sheetName val="RATE"/>
      <sheetName val="Exc. Rate"/>
      <sheetName val="CAPBUDG"/>
      <sheetName val="CAPSALE"/>
      <sheetName val="BAL SHEET(2)"/>
      <sheetName val="Angkutan"/>
      <sheetName val="Revenue"/>
      <sheetName val="FA1999"/>
      <sheetName val="BSC"/>
      <sheetName val="Parameters"/>
      <sheetName val="Rates"/>
      <sheetName val="Marshal"/>
      <sheetName val="PG112"/>
      <sheetName val="CRITERIA1"/>
      <sheetName val="Manual"/>
      <sheetName val="PARAMETER"/>
      <sheetName val="jvr"/>
      <sheetName val="GLdownload"/>
      <sheetName val="NERKON_1"/>
      <sheetName val="P-Kebun_1"/>
      <sheetName val="PLL_1"/>
      <sheetName val="AL-BTL_KK_(2)1"/>
      <sheetName val="BTL__1"/>
      <sheetName val="Ak_pro_1"/>
      <sheetName val="HUT_1"/>
      <sheetName val="pph_1"/>
      <sheetName val="HB_1"/>
      <sheetName val="PJR_PENJ1"/>
      <sheetName val="DAF_ISI1"/>
      <sheetName val="COVER_1"/>
      <sheetName val="Other_charges_(income)"/>
      <sheetName val="K_2_1"/>
      <sheetName val="DAFTAR_NOMINATIF"/>
      <sheetName val="A_4_3"/>
      <sheetName val="A_4_2"/>
      <sheetName val="Exc__Rate"/>
      <sheetName val="BAL_SHEET(2)"/>
      <sheetName val="Permanent_info"/>
      <sheetName val="4_1_Placement_w_o_b"/>
      <sheetName val="A_u_g"/>
      <sheetName val="Segment__Unit"/>
      <sheetName val="ShareCapital_"/>
      <sheetName val="SAP_data_66100110"/>
      <sheetName val="Prepaid_insurance"/>
      <sheetName val="NERKON_2"/>
      <sheetName val="P-Kebun_2"/>
      <sheetName val="PLL_2"/>
      <sheetName val="AL-BTL_KK_(2)2"/>
      <sheetName val="BTL__2"/>
      <sheetName val="Ak_pro_2"/>
      <sheetName val="HUT_2"/>
      <sheetName val="pph_2"/>
      <sheetName val="HB_2"/>
      <sheetName val="PJR_PENJ2"/>
      <sheetName val="DAF_ISI2"/>
      <sheetName val="COVER_2"/>
      <sheetName val="Other_charges_(income)1"/>
      <sheetName val="K_2_11"/>
      <sheetName val="DAFTAR_NOMINATIF1"/>
      <sheetName val="A_4_31"/>
      <sheetName val="A_4_21"/>
      <sheetName val="Exc__Rate1"/>
      <sheetName val="BAL_SHEET(2)1"/>
      <sheetName val="Permanent_info1"/>
      <sheetName val="4_1_Placement_w_o_b1"/>
      <sheetName val="A_u_g1"/>
      <sheetName val="Segment__Unit1"/>
      <sheetName val="ShareCapital_1"/>
      <sheetName val="SAP_data_661001101"/>
      <sheetName val="Prepaid_insurance1"/>
      <sheetName val="Detail PL"/>
      <sheetName val="NAMECODE"/>
      <sheetName val="13"/>
      <sheetName val="MDK 19 -25"/>
      <sheetName val="Faktur_Pajak"/>
      <sheetName val="DIRECT_COST1"/>
      <sheetName val="Individual_Gross_Profit_J_-_Aug"/>
      <sheetName val="INDIRECT_DETAIL"/>
      <sheetName val="Account_Coding_-_Revise"/>
      <sheetName val="Search_for_Unrecorded_Liabilty"/>
      <sheetName val="FX_RATES_FRM_T-REX"/>
      <sheetName val="Gain_Loss_Calculation"/>
      <sheetName val="Journal_Template"/>
      <sheetName val="BS_final"/>
      <sheetName val="1_Areal_Statemen"/>
      <sheetName val="A1_Thru_A11-_LUMP_SUM_CONSTR"/>
      <sheetName val="MainComp"/>
      <sheetName val="Constants"/>
      <sheetName val="RATIO"/>
      <sheetName val="PROLOSS"/>
      <sheetName val="SaldoCorona"/>
      <sheetName val="Sales by Salesman"/>
      <sheetName val="REBATE"/>
      <sheetName val="Data"/>
      <sheetName val="l-law"/>
      <sheetName val="Rekap Piutang"/>
      <sheetName val="KG"/>
      <sheetName val="II"/>
      <sheetName val="tabel"/>
      <sheetName val="SUMMARY"/>
      <sheetName val="Alokasi Rutin"/>
      <sheetName val="04040 DSAW"/>
      <sheetName val="General Info"/>
      <sheetName val="BUT-1"/>
      <sheetName val="HEX-A"/>
      <sheetName val="HEX-E"/>
      <sheetName val="Rinc"/>
      <sheetName val="I-BUT"/>
      <sheetName val="Trial"/>
      <sheetName val="ocean voyage"/>
      <sheetName val="a"/>
      <sheetName val="$Purchased"/>
      <sheetName val="2262.1.1 Lead"/>
      <sheetName val="Matrix Grid"/>
      <sheetName val="MSRKAP05"/>
      <sheetName val="ws9"/>
      <sheetName val="Faktur_Pajak1"/>
      <sheetName val="K_2_12"/>
      <sheetName val="Individual_Gross_Profit_J_-_Au1"/>
      <sheetName val="DIRECT_COST2"/>
      <sheetName val="INDIRECT_DETAIL1"/>
      <sheetName val="Search_for_Unrecorded_Liabilty1"/>
      <sheetName val="Account_Coding_-_Revise1"/>
      <sheetName val="FX_RATES_FRM_T-REX1"/>
      <sheetName val="Gain_Loss_Calculation1"/>
      <sheetName val="Journal_Template1"/>
      <sheetName val="BS_final1"/>
      <sheetName val="1_Areal_Statemen1"/>
      <sheetName val="K_2_13"/>
      <sheetName val="A1_Thru_A11-_LUMP_SUM_CONSTR1"/>
      <sheetName val="Detail_PL"/>
      <sheetName val="MDK_19_-25"/>
      <sheetName val="Defaults"/>
      <sheetName val="FISIK RAB 2000"/>
      <sheetName val="TBS"/>
      <sheetName val="SKU H Panen"/>
      <sheetName val="Sat. Pek."/>
      <sheetName val="Others"/>
      <sheetName val="1257"/>
      <sheetName val="KBProdTBS03.rpt"/>
      <sheetName val="RADIO CONTROLS"/>
      <sheetName val="Operational Development Plan"/>
      <sheetName val="GISLandUse"/>
      <sheetName val="USDt_FS(4)"/>
      <sheetName val="Instrument"/>
      <sheetName val="U1.6"/>
      <sheetName val="laporan"/>
      <sheetName val="Bolt"/>
      <sheetName val="P21-1"/>
      <sheetName val="Harvesting-Total"/>
      <sheetName val="%"/>
      <sheetName val="SER.EQ"/>
      <sheetName val="MGT(LOCATION)"/>
      <sheetName val="PERIOD"/>
      <sheetName val="handaya"/>
      <sheetName val="SUMBER MAKMUR"/>
      <sheetName val="SCI"/>
      <sheetName val="000000"/>
      <sheetName val="CPO 16-9-TID "/>
      <sheetName val="IV_19_"/>
      <sheetName val="II_2_2_3_09_"/>
      <sheetName val="DATABASE"/>
      <sheetName val="FNS9697"/>
      <sheetName val="premi iuran"/>
      <sheetName val="CIMB"/>
      <sheetName val="Planted Area"/>
      <sheetName val="SCORE_RC_Code"/>
      <sheetName val="kriteria"/>
      <sheetName val="F-110hfsa"/>
      <sheetName val="F-110hsa"/>
      <sheetName val="Jurnal"/>
      <sheetName val="N"/>
      <sheetName val="ACT PROD"/>
      <sheetName val="MASTER_INPUT"/>
      <sheetName val="Sithe-PPL"/>
      <sheetName val="As"/>
      <sheetName val="Prepayment Others ( K1 )"/>
      <sheetName val="BL-PL-CEN"/>
      <sheetName val="Sales"/>
      <sheetName val="Sch 1"/>
      <sheetName val="ACT Cashflow"/>
      <sheetName val="Price List"/>
      <sheetName val="NO REK"/>
      <sheetName val="NERKON_3"/>
      <sheetName val="P-Kebun_3"/>
      <sheetName val="PLL_3"/>
      <sheetName val="AL-BTL_KK_(2)3"/>
      <sheetName val="BTL__3"/>
      <sheetName val="Ak_pro_3"/>
      <sheetName val="HUT_3"/>
      <sheetName val="pph_3"/>
      <sheetName val="HB_3"/>
      <sheetName val="PJR_PENJ3"/>
      <sheetName val="DAF_ISI3"/>
      <sheetName val="COVER_3"/>
      <sheetName val="DIRECT_COST3"/>
      <sheetName val="INDIRECT_DETAIL2"/>
      <sheetName val="Segment__Unit2"/>
      <sheetName val="ShareCapital_2"/>
      <sheetName val="1_Areal_Statemen2"/>
      <sheetName val="K_2_14"/>
      <sheetName val="4_1_Placement_w_o_b2"/>
      <sheetName val="Other_charges_(income)2"/>
      <sheetName val="A_4_32"/>
      <sheetName val="A_4_22"/>
      <sheetName val="A_u_g2"/>
      <sheetName val="Individual_Gross_Profit_J_-_Au2"/>
      <sheetName val="Account_Coding_-_Revise2"/>
      <sheetName val="SAP_data_661001102"/>
      <sheetName val="DAFTAR_NOMINATIF2"/>
      <sheetName val="K_2_15"/>
      <sheetName val="RD_I-BUT"/>
      <sheetName val="Journal_Template2"/>
      <sheetName val="Faktur_Pajak2"/>
      <sheetName val="Prepaid_insurance2"/>
      <sheetName val="Permanent_info2"/>
      <sheetName val="Search_for_Unrecorded_Liabilty2"/>
      <sheetName val="FX_RATES_FRM_T-REX2"/>
      <sheetName val="Gain_Loss_Calculation2"/>
      <sheetName val="FISIK_RAB_2000"/>
      <sheetName val="SKU_H_Panen"/>
      <sheetName val="Sat__Pek_"/>
      <sheetName val="Planted_Area"/>
      <sheetName val="BS_final2"/>
      <sheetName val="A1_Thru_A11-_LUMP_SUM_CONSTR2"/>
      <sheetName val="MDK_19_-251"/>
      <sheetName val="Detail_PL1"/>
      <sheetName val="Sales_by_Salesman"/>
      <sheetName val="Exc__Rate2"/>
      <sheetName val="BAL_SHEET(2)2"/>
      <sheetName val="Alokasi_Rutin"/>
      <sheetName val="04040_DSAW"/>
      <sheetName val="OTHER_INCOME_&amp;_BY_PERDIVISI"/>
      <sheetName val="General_Info"/>
      <sheetName val="KBProdTBS03_rpt"/>
      <sheetName val="RADIO_CONTROLS"/>
      <sheetName val="Matrix_Grid"/>
      <sheetName val="2262_1_1_Lead"/>
      <sheetName val="CPO_16-9-TID_"/>
      <sheetName val="Operational_Development_Plan"/>
      <sheetName val="U1_6"/>
      <sheetName val="Rekap_Piutang"/>
      <sheetName val="JADI"/>
      <sheetName val="tiket&amp;hotel"/>
      <sheetName val="SPPD"/>
      <sheetName val="WB past"/>
      <sheetName val="Exc"/>
      <sheetName val="list"/>
      <sheetName val="EQ"/>
      <sheetName val=""/>
      <sheetName val="YTLPI"/>
      <sheetName val="YTL Power"/>
      <sheetName val="Alokasi_Rutin1"/>
      <sheetName val="SUMBER_MAKMUR"/>
      <sheetName val="RD_I-BUT1"/>
      <sheetName val="General_Info1"/>
      <sheetName val="04040_DSAW1"/>
      <sheetName val="premi_iuran"/>
      <sheetName val="Sch_1"/>
      <sheetName val="ACT_Cashflow"/>
      <sheetName val="NERKON_4"/>
      <sheetName val="P-Kebun_4"/>
      <sheetName val="PLL_4"/>
      <sheetName val="AL-BTL_KK_(2)4"/>
      <sheetName val="BTL__4"/>
      <sheetName val="Ak_pro_4"/>
      <sheetName val="HUT_4"/>
      <sheetName val="pph_4"/>
      <sheetName val="HB_4"/>
      <sheetName val="PJR_PENJ4"/>
      <sheetName val="DAF_ISI4"/>
      <sheetName val="COVER_4"/>
      <sheetName val="K_2_16"/>
      <sheetName val="Other_charges_(income)3"/>
      <sheetName val="A_4_33"/>
      <sheetName val="A_4_23"/>
      <sheetName val="K_2_17"/>
      <sheetName val="SAP_data_661001103"/>
      <sheetName val="Segment__Unit3"/>
      <sheetName val="ShareCapital_3"/>
      <sheetName val="DIRECT_COST4"/>
      <sheetName val="4_1_Placement_w_o_b3"/>
      <sheetName val="A_u_g3"/>
      <sheetName val="DAFTAR_NOMINATIF3"/>
      <sheetName val="Faktur_Pajak3"/>
      <sheetName val="Prepaid_insurance3"/>
      <sheetName val="Alokasi_Rutin2"/>
      <sheetName val="Individual_Gross_Profit_J_-_Au3"/>
      <sheetName val="INDIRECT_DETAIL3"/>
      <sheetName val="Account_Coding_-_Revise3"/>
      <sheetName val="SUMBER_MAKMUR1"/>
      <sheetName val="1_Areal_Statemen3"/>
      <sheetName val="A1_Thru_A11-_LUMP_SUM_CONSTR3"/>
      <sheetName val="RD_I-BUT2"/>
      <sheetName val="General_Info2"/>
      <sheetName val="Permanent_info3"/>
      <sheetName val="Search_for_Unrecorded_Liabilty3"/>
      <sheetName val="FX_RATES_FRM_T-REX3"/>
      <sheetName val="Gain_Loss_Calculation3"/>
      <sheetName val="Journal_Template3"/>
      <sheetName val="BS_final3"/>
      <sheetName val="04040_DSAW2"/>
      <sheetName val="Matrix_Grid1"/>
      <sheetName val="Detail_PL2"/>
      <sheetName val="MDK_19_-252"/>
      <sheetName val="Sales_by_Salesman1"/>
      <sheetName val="2262_1_1_Lead1"/>
      <sheetName val="OTHER_INCOME_&amp;_BY_PERDIVISI1"/>
      <sheetName val="FISIK_RAB_20001"/>
      <sheetName val="SKU_H_Panen1"/>
      <sheetName val="Sat__Pek_1"/>
      <sheetName val="KBProdTBS03_rpt1"/>
      <sheetName val="RADIO_CONTROLS1"/>
      <sheetName val="premi_iuran1"/>
      <sheetName val="Operational_Development_Plan1"/>
      <sheetName val="U1_61"/>
      <sheetName val="Rekap_Piutang1"/>
      <sheetName val="Sch_11"/>
      <sheetName val="ACT_Cashflow1"/>
      <sheetName val="Headcount"/>
      <sheetName val="YTD sep_04"/>
      <sheetName val="SGUN"/>
      <sheetName val="SLUN"/>
      <sheetName val="MasterSheet"/>
      <sheetName val="Settings"/>
      <sheetName val="Note BS"/>
      <sheetName val="WP-SP-05"/>
      <sheetName val="Return Detail"/>
      <sheetName val="adj"/>
      <sheetName val="ID MENADO"/>
      <sheetName val="INPUT SHEET"/>
      <sheetName val="#BEZUG"/>
      <sheetName val="G-Lead"/>
      <sheetName val="Form J 9a lang"/>
      <sheetName val="GL"/>
      <sheetName val="StdUsageRM"/>
      <sheetName val="StdUsagePM"/>
      <sheetName val="Carat"/>
      <sheetName val="Code"/>
      <sheetName val="Penarikan"/>
      <sheetName val="Past"/>
      <sheetName val="TAX SUMMARY"/>
      <sheetName val="MANU"/>
      <sheetName val="Mar"/>
      <sheetName val="% Lbr vs GP"/>
      <sheetName val="Budget"/>
      <sheetName val="Rumus"/>
      <sheetName val="Act.Jul'02 (2)"/>
      <sheetName val="JURNAL JAMSOSTEK"/>
      <sheetName val="Range"/>
      <sheetName val="DP Harga MKNE"/>
      <sheetName val="PHL Panen"/>
      <sheetName val="Names"/>
      <sheetName val="JSiar"/>
      <sheetName val="Sheet1 (3)"/>
      <sheetName val="3"/>
      <sheetName val="Exc__Rate3"/>
      <sheetName val="BAL_SHEET(2)3"/>
      <sheetName val="167"/>
      <sheetName val="bal sheet"/>
      <sheetName val="Jobcode"/>
      <sheetName val="Sensitivity"/>
      <sheetName val="Input Data"/>
      <sheetName val="JobDetails"/>
      <sheetName val="PROGRAM "/>
      <sheetName val="Biaya LSU-Kirim Sampel"/>
      <sheetName val="Biaya LSU-TK"/>
      <sheetName val="Biaya LSU-Analisa"/>
      <sheetName val="AGR LSU"/>
      <sheetName val="AGR TRIAL"/>
      <sheetName val="AGR PUPUK"/>
      <sheetName val="DINAS"/>
      <sheetName val="TS"/>
      <sheetName val="CAPEX"/>
      <sheetName val="HA Statement- EPD"/>
      <sheetName val="Biaya TK"/>
      <sheetName val="Biaya Kirim"/>
      <sheetName val="Biaya Analisa"/>
      <sheetName val="Biaya Dinas"/>
      <sheetName val="LSU List"/>
      <sheetName val="KGP Thp I"/>
      <sheetName val="KGP Thp II"/>
      <sheetName val="OpRev"/>
      <sheetName val="Taxation"/>
      <sheetName val="FinAsmp"/>
      <sheetName val="Price"/>
      <sheetName val="GenAsmp"/>
      <sheetName val="CpEx"/>
      <sheetName val="EQL_1"/>
      <sheetName val="General"/>
      <sheetName val="BJR-JJ"/>
      <sheetName val="POSA emp"/>
      <sheetName val="Fixed Asset 2010"/>
      <sheetName val="CETAK BUKTI"/>
      <sheetName val="Prepayment_Others_(_K1_)"/>
      <sheetName val="SER_EQ"/>
      <sheetName val="ACT_PROD"/>
      <sheetName val="WB_past"/>
      <sheetName val="Prepayment_Others_(_K1_)1"/>
      <sheetName val="SER_EQ1"/>
      <sheetName val="CPO_16-9-TID_1"/>
      <sheetName val="ACT_PROD1"/>
      <sheetName val="WB_past1"/>
      <sheetName val="NERKON_5"/>
      <sheetName val="P-Kebun_5"/>
      <sheetName val="PLL_5"/>
      <sheetName val="AL-BTL_KK_(2)5"/>
      <sheetName val="BTL__5"/>
      <sheetName val="Ak_pro_5"/>
      <sheetName val="HUT_5"/>
      <sheetName val="pph_5"/>
      <sheetName val="HB_5"/>
      <sheetName val="PJR_PENJ5"/>
      <sheetName val="DAF_ISI5"/>
      <sheetName val="COVER_5"/>
      <sheetName val="K_2_18"/>
      <sheetName val="Other_charges_(income)4"/>
      <sheetName val="A_4_34"/>
      <sheetName val="A_4_24"/>
      <sheetName val="Segment__Unit4"/>
      <sheetName val="Faktur_Pajak4"/>
      <sheetName val="Prepaid_insurance4"/>
      <sheetName val="DAFTAR_NOMINATIF4"/>
      <sheetName val="ShareCapital_4"/>
      <sheetName val="A_u_g4"/>
      <sheetName val="DIRECT_COST5"/>
      <sheetName val="4_1_Placement_w_o_b4"/>
      <sheetName val="Permanent_info4"/>
      <sheetName val="Journal_Template4"/>
      <sheetName val="BS_final4"/>
      <sheetName val="SAP_data_661001104"/>
      <sheetName val="Individual_Gross_Profit_J_-_Au4"/>
      <sheetName val="INDIRECT_DETAIL4"/>
      <sheetName val="Account_Coding_-_Revise4"/>
      <sheetName val="Search_for_Unrecorded_Liabilty4"/>
      <sheetName val="FX_RATES_FRM_T-REX4"/>
      <sheetName val="Gain_Loss_Calculation4"/>
      <sheetName val="MDK_19_-253"/>
      <sheetName val="1_Areal_Statemen4"/>
      <sheetName val="K_2_19"/>
      <sheetName val="A1_Thru_A11-_LUMP_SUM_CONSTR4"/>
      <sheetName val="Detail_PL3"/>
      <sheetName val="Sales_by_Salesman2"/>
      <sheetName val="Exc__Rate4"/>
      <sheetName val="BAL_SHEET(2)4"/>
      <sheetName val="OTHER_INCOME_&amp;_BY_PERDIVISI2"/>
      <sheetName val="FISIK_RAB_20002"/>
      <sheetName val="SKU_H_Panen2"/>
      <sheetName val="Sat__Pek_2"/>
      <sheetName val="Operational_Development_Plan2"/>
      <sheetName val="2262_1_1_Lead2"/>
      <sheetName val="KBProdTBS03_rpt2"/>
      <sheetName val="RADIO_CONTROLS2"/>
      <sheetName val="U1_62"/>
      <sheetName val="Matrix_Grid2"/>
      <sheetName val="SUMBER_MAKMUR2"/>
      <sheetName val="premi_iuran2"/>
      <sheetName val="Prepayment_Others_(_K1_)2"/>
      <sheetName val="Rekap_Piutang2"/>
      <sheetName val="SER_EQ2"/>
      <sheetName val="CPO_16-9-TID_2"/>
      <sheetName val="ACT_PROD2"/>
      <sheetName val="Sch_12"/>
      <sheetName val="ACT_Cashflow2"/>
      <sheetName val="WB_past2"/>
      <sheetName val="SUM"/>
      <sheetName val="LS-Rutin"/>
      <sheetName val="Form-3.3"/>
      <sheetName val="SD (1)"/>
      <sheetName val="Results"/>
      <sheetName val="MGR-12"/>
      <sheetName val="TB DEC'07 oks"/>
      <sheetName val="3800"/>
      <sheetName val="Balance  Sheet"/>
      <sheetName val="COST_CAL"/>
      <sheetName val="EM"/>
      <sheetName val="EX RATE"/>
      <sheetName val="full-0505"/>
      <sheetName val="source"/>
      <sheetName val="Oilpalm Profile"/>
      <sheetName val="TRADING PROFIT"/>
      <sheetName val="Jurnal Umum"/>
      <sheetName val="Prepaid PPH 23-SAP"/>
      <sheetName val="MAR06"/>
      <sheetName val="TB-WP"/>
      <sheetName val="REFERENSI"/>
      <sheetName val="Orders"/>
      <sheetName val="DATA WP"/>
      <sheetName val="T10"/>
      <sheetName val="sfg pn"/>
      <sheetName val="0"/>
      <sheetName val="RD_I-BUT3"/>
      <sheetName val="Alokasi_Rutin3"/>
      <sheetName val="04040_DSAW3"/>
      <sheetName val="General_Info3"/>
      <sheetName val="ocean_voyage"/>
      <sheetName val="Planted_Area1"/>
      <sheetName val="Price_List"/>
      <sheetName val="NO_REK"/>
      <sheetName val="YTL_Power"/>
      <sheetName val="YTD_sep_04"/>
      <sheetName val="Note_BS"/>
      <sheetName val="Return_Detail"/>
      <sheetName val="ID_MENADO"/>
      <sheetName val="INPUT_SHEET"/>
      <sheetName val="NERKON_6"/>
      <sheetName val="P-Kebun_6"/>
      <sheetName val="PLL_6"/>
      <sheetName val="AL-BTL_KK_(2)6"/>
      <sheetName val="BTL__6"/>
      <sheetName val="Ak_pro_6"/>
      <sheetName val="HUT_6"/>
      <sheetName val="pph_6"/>
      <sheetName val="HB_6"/>
      <sheetName val="PJR_PENJ6"/>
      <sheetName val="DAF_ISI6"/>
      <sheetName val="COVER_6"/>
      <sheetName val="OTHER_INCOME_&amp;_BY_PERDIVISI3"/>
      <sheetName val="ShareCapital_5"/>
      <sheetName val="DAFTAR_NOMINATIF5"/>
      <sheetName val="Other_charges_(income)5"/>
      <sheetName val="K_2_110"/>
      <sheetName val="A_4_35"/>
      <sheetName val="A_4_25"/>
      <sheetName val="Segment__Unit5"/>
      <sheetName val="Faktur_Pajak5"/>
      <sheetName val="Journal_Template5"/>
      <sheetName val="BS_final5"/>
      <sheetName val="RD_I-BUT4"/>
      <sheetName val="K_2_111"/>
      <sheetName val="DIRECT_COST6"/>
      <sheetName val="INDIRECT_DETAIL5"/>
      <sheetName val="1_Areal_Statemen5"/>
      <sheetName val="SAP_data_661001105"/>
      <sheetName val="4_1_Placement_w_o_b5"/>
      <sheetName val="Gain_Loss_Calculation5"/>
      <sheetName val="A_u_g5"/>
      <sheetName val="Individual_Gross_Profit_J_-_Au5"/>
      <sheetName val="Account_Coding_-_Revise5"/>
      <sheetName val="Search_for_Unrecorded_Liabilty5"/>
      <sheetName val="FX_RATES_FRM_T-REX5"/>
      <sheetName val="A1_Thru_A11-_LUMP_SUM_CONSTR5"/>
      <sheetName val="Prepaid_insurance5"/>
      <sheetName val="Permanent_info5"/>
      <sheetName val="Detail_PL4"/>
      <sheetName val="MDK_19_-254"/>
      <sheetName val="Sales_by_Salesman3"/>
      <sheetName val="Rekap_Piutang3"/>
      <sheetName val="Alokasi_Rutin4"/>
      <sheetName val="04040_DSAW4"/>
      <sheetName val="General_Info4"/>
      <sheetName val="FISIK_RAB_20003"/>
      <sheetName val="SKU_H_Panen3"/>
      <sheetName val="Sat__Pek_3"/>
      <sheetName val="KBProdTBS03_rpt3"/>
      <sheetName val="RADIO_CONTROLS3"/>
      <sheetName val="Operational_Development_Plan3"/>
      <sheetName val="2262_1_1_Lead3"/>
      <sheetName val="Matrix_Grid3"/>
      <sheetName val="U1_63"/>
      <sheetName val="SUMBER_MAKMUR3"/>
      <sheetName val="ocean_voyage1"/>
      <sheetName val="premi_iuran3"/>
      <sheetName val="Planted_Area2"/>
      <sheetName val="Sch_13"/>
      <sheetName val="ACT_Cashflow3"/>
      <sheetName val="Price_List1"/>
      <sheetName val="NO_REK1"/>
      <sheetName val="YTL_Power1"/>
      <sheetName val="YTD_sep_041"/>
      <sheetName val="Note_BS1"/>
      <sheetName val="Return_Detail1"/>
      <sheetName val="ID_MENADO1"/>
      <sheetName val="INPUT_SHEET1"/>
      <sheetName val="BPKM Rawat"/>
      <sheetName val="DU SD"/>
      <sheetName val="Mos"/>
      <sheetName val="Res"/>
      <sheetName val="Detail Production"/>
      <sheetName val="cov"/>
      <sheetName val="corp tax"/>
      <sheetName val="Summary Billable Oct'03"/>
      <sheetName val="Rinci-Pendapatan"/>
      <sheetName val="Exc__Rate5"/>
      <sheetName val="BAL_SHEET(2)5"/>
      <sheetName val="Prepayment_Others_(_K1_)3"/>
      <sheetName val="SER_EQ3"/>
      <sheetName val="CPO_16-9-TID_3"/>
      <sheetName val="ACT_PROD3"/>
      <sheetName val="WB_past3"/>
      <sheetName val="Form_J_9a_lang"/>
      <sheetName val="Input_Data"/>
      <sheetName val="PROGRAM_"/>
      <sheetName val="Biaya_LSU-Kirim_Sampel"/>
      <sheetName val="Biaya_LSU-TK"/>
      <sheetName val="Biaya_LSU-Analisa"/>
      <sheetName val="AGR_LSU"/>
      <sheetName val="AGR_TRIAL"/>
      <sheetName val="AGR_PUPUK"/>
      <sheetName val="HA_Statement-_EPD"/>
      <sheetName val="Biaya_TK"/>
      <sheetName val="Biaya_Kirim"/>
      <sheetName val="Biaya_Analisa"/>
      <sheetName val="Biaya_Dinas"/>
      <sheetName val="LSU_List"/>
      <sheetName val="KGP_Thp_I"/>
      <sheetName val="KGP_Thp_II"/>
      <sheetName val="CETAK_BUKTI"/>
      <sheetName val="Form-3_3"/>
      <sheetName val="SD_(1)"/>
      <sheetName val="TAX_SUMMARY"/>
      <sheetName val="%_Lbr_vs_GP"/>
      <sheetName val="DP_Harga_MKNE"/>
      <sheetName val="JURNAL_JAMSOSTEK"/>
      <sheetName val="Act_Jul'02_(2)"/>
      <sheetName val="POSA_emp"/>
      <sheetName val="Jurnal_Umum"/>
      <sheetName val="sfg_pn"/>
      <sheetName val="Detail_Production"/>
      <sheetName val="corp_tax"/>
      <sheetName val="Summary_Billable_Oct'03"/>
      <sheetName val="Balance__Sheet"/>
      <sheetName val="LPJ-Bm"/>
      <sheetName val="SLS_BGT"/>
      <sheetName val="RA"/>
      <sheetName val="低值品"/>
      <sheetName val="ZK70A96E"/>
      <sheetName val="SBAT01"/>
      <sheetName val="RPT"/>
      <sheetName val="Prm.Angkut Buah"/>
      <sheetName val="value"/>
      <sheetName val="SAA"/>
      <sheetName val="FKT_PJK"/>
      <sheetName val="AE_DM"/>
      <sheetName val="Pivot"/>
      <sheetName val="Dashboard"/>
      <sheetName val="RK1"/>
      <sheetName val="P-Kebun-XX "/>
      <sheetName val="PPEG"/>
      <sheetName val="BYRM-XX"/>
      <sheetName val="PPEM"/>
      <sheetName val="BT-XX"/>
      <sheetName val="Ak_pro-XX"/>
      <sheetName val="HUT"/>
      <sheetName val="HK-XX"/>
      <sheetName val="HLL"/>
      <sheetName val="pph"/>
      <sheetName val="HB"/>
      <sheetName val="AL-BTL KK"/>
      <sheetName val="BTL-PT'S"/>
      <sheetName val="BTL-RO"/>
      <sheetName val="MEMO"/>
      <sheetName val="P-KebunXX"/>
      <sheetName val="Ak_pro"/>
      <sheetName val="F1771-II"/>
      <sheetName val="Customize"/>
      <sheetName val="FEE"/>
      <sheetName val="FE-1770.P1"/>
      <sheetName val="BeliLokal"/>
      <sheetName val="TM"/>
      <sheetName val="NL"/>
      <sheetName val="Data "/>
      <sheetName val="IC"/>
      <sheetName val="SalesOutright"/>
      <sheetName val="Macro5"/>
      <sheetName val="MacPro"/>
      <sheetName val="Master"/>
      <sheetName val="SING"/>
      <sheetName val="SRI L"/>
      <sheetName val="wp"/>
      <sheetName val="SPT"/>
      <sheetName val="koring _2_"/>
      <sheetName val="KEB_RMH"/>
      <sheetName val="BP1_23"/>
      <sheetName val="FIXASS_MAR"/>
      <sheetName val="K2-FA"/>
      <sheetName val="GRAH PLAN"/>
      <sheetName val="BEP ACT"/>
      <sheetName val="DKI"/>
      <sheetName val="Bahan"/>
      <sheetName val="OVERALL P&amp;L"/>
      <sheetName val="J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refreshError="1"/>
      <sheetData sheetId="528" refreshError="1"/>
      <sheetData sheetId="529"/>
      <sheetData sheetId="530" refreshError="1"/>
      <sheetData sheetId="531" refreshError="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refreshError="1"/>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sheetData sheetId="785"/>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ING Per"/>
      <sheetName val="Summary USD"/>
      <sheetName val="Summary"/>
      <sheetName val="Detail"/>
      <sheetName val="Vendor List"/>
      <sheetName val="Sheet1"/>
      <sheetName val="AGEING_Per"/>
      <sheetName val="Summary_USD"/>
      <sheetName val="Vendor_List"/>
      <sheetName val="TERM_OF_PAYMENT"/>
      <sheetName val="0"/>
      <sheetName val="TERM OF PAYMENT"/>
      <sheetName val="AGEING_Per1"/>
      <sheetName val="Summary_USD1"/>
      <sheetName val="Vendor_List1"/>
      <sheetName val="Data Sheet"/>
      <sheetName val="TBM"/>
    </sheetNames>
    <sheetDataSet>
      <sheetData sheetId="0"/>
      <sheetData sheetId="1"/>
      <sheetData sheetId="2"/>
      <sheetData sheetId="3"/>
      <sheetData sheetId="4"/>
      <sheetData sheetId="5" refreshError="1">
        <row r="2">
          <cell r="D2" t="str">
            <v>IDR</v>
          </cell>
        </row>
        <row r="3">
          <cell r="D3" t="str">
            <v>IDR</v>
          </cell>
        </row>
        <row r="4">
          <cell r="D4" t="str">
            <v>IDR</v>
          </cell>
        </row>
        <row r="5">
          <cell r="D5" t="str">
            <v>IDR</v>
          </cell>
        </row>
        <row r="6">
          <cell r="D6" t="str">
            <v>IDR</v>
          </cell>
        </row>
        <row r="7">
          <cell r="D7" t="str">
            <v>IDR</v>
          </cell>
        </row>
        <row r="8">
          <cell r="D8" t="str">
            <v>IDR</v>
          </cell>
        </row>
        <row r="9">
          <cell r="D9" t="str">
            <v>IDR</v>
          </cell>
        </row>
        <row r="10">
          <cell r="D10" t="str">
            <v>IDR</v>
          </cell>
        </row>
        <row r="11">
          <cell r="D11" t="str">
            <v>IDR</v>
          </cell>
        </row>
        <row r="12">
          <cell r="D12" t="str">
            <v>IDR</v>
          </cell>
        </row>
        <row r="13">
          <cell r="D13" t="str">
            <v>IDR</v>
          </cell>
        </row>
        <row r="14">
          <cell r="D14" t="str">
            <v>IDR</v>
          </cell>
        </row>
        <row r="15">
          <cell r="D15" t="str">
            <v>IDR</v>
          </cell>
        </row>
        <row r="16">
          <cell r="D16" t="str">
            <v>IDR</v>
          </cell>
        </row>
        <row r="17">
          <cell r="D17" t="str">
            <v>IDR</v>
          </cell>
        </row>
        <row r="18">
          <cell r="D18" t="str">
            <v>IDR</v>
          </cell>
        </row>
        <row r="19">
          <cell r="D19" t="str">
            <v>IDR</v>
          </cell>
        </row>
        <row r="20">
          <cell r="D20" t="str">
            <v>IDR</v>
          </cell>
        </row>
        <row r="21">
          <cell r="D21" t="str">
            <v>IDR</v>
          </cell>
        </row>
        <row r="22">
          <cell r="D22" t="str">
            <v>IDR</v>
          </cell>
        </row>
        <row r="23">
          <cell r="D23" t="str">
            <v>IDR</v>
          </cell>
        </row>
        <row r="24">
          <cell r="D24" t="str">
            <v>IDR</v>
          </cell>
        </row>
        <row r="25">
          <cell r="D25" t="str">
            <v>IDR</v>
          </cell>
        </row>
        <row r="26">
          <cell r="D26" t="str">
            <v>IDR</v>
          </cell>
        </row>
        <row r="27">
          <cell r="D27" t="str">
            <v>IDR</v>
          </cell>
        </row>
        <row r="28">
          <cell r="D28" t="str">
            <v>IDR</v>
          </cell>
        </row>
        <row r="29">
          <cell r="D29" t="str">
            <v>IDR</v>
          </cell>
        </row>
        <row r="30">
          <cell r="D30" t="str">
            <v>IDR</v>
          </cell>
        </row>
        <row r="31">
          <cell r="D31" t="str">
            <v>IDR</v>
          </cell>
        </row>
        <row r="32">
          <cell r="D32" t="str">
            <v>IDR</v>
          </cell>
        </row>
        <row r="33">
          <cell r="D33" t="str">
            <v>IDR</v>
          </cell>
        </row>
        <row r="34">
          <cell r="D34" t="str">
            <v>IDR</v>
          </cell>
        </row>
        <row r="35">
          <cell r="D35" t="str">
            <v>IDR</v>
          </cell>
        </row>
        <row r="36">
          <cell r="D36" t="str">
            <v>IDR</v>
          </cell>
        </row>
        <row r="37">
          <cell r="D37" t="str">
            <v>IDR</v>
          </cell>
        </row>
        <row r="38">
          <cell r="D38" t="str">
            <v>IDR</v>
          </cell>
        </row>
        <row r="39">
          <cell r="D39" t="str">
            <v>IDR</v>
          </cell>
        </row>
        <row r="40">
          <cell r="D40" t="str">
            <v>IDR</v>
          </cell>
        </row>
        <row r="41">
          <cell r="D41" t="str">
            <v>IDR</v>
          </cell>
        </row>
        <row r="42">
          <cell r="D42" t="str">
            <v>IDR</v>
          </cell>
        </row>
        <row r="43">
          <cell r="D43" t="str">
            <v>IDR</v>
          </cell>
        </row>
        <row r="44">
          <cell r="D44" t="str">
            <v>IDR</v>
          </cell>
        </row>
        <row r="45">
          <cell r="D45" t="str">
            <v>IDR</v>
          </cell>
        </row>
        <row r="46">
          <cell r="D46" t="str">
            <v>IDR</v>
          </cell>
        </row>
        <row r="47">
          <cell r="D47" t="str">
            <v>IDR</v>
          </cell>
        </row>
        <row r="48">
          <cell r="D48" t="str">
            <v>IDR</v>
          </cell>
        </row>
        <row r="49">
          <cell r="D49" t="str">
            <v>IDR</v>
          </cell>
        </row>
        <row r="50">
          <cell r="D50" t="str">
            <v>IDR</v>
          </cell>
        </row>
        <row r="51">
          <cell r="D51" t="str">
            <v>IDR</v>
          </cell>
        </row>
        <row r="52">
          <cell r="D52" t="str">
            <v>IDR</v>
          </cell>
        </row>
        <row r="53">
          <cell r="D53" t="str">
            <v>IDR</v>
          </cell>
        </row>
        <row r="54">
          <cell r="D54" t="str">
            <v>IDR</v>
          </cell>
        </row>
        <row r="55">
          <cell r="D55" t="str">
            <v>IDR</v>
          </cell>
        </row>
        <row r="56">
          <cell r="D56" t="str">
            <v>IDR</v>
          </cell>
        </row>
        <row r="57">
          <cell r="D57" t="str">
            <v>IDR</v>
          </cell>
        </row>
        <row r="58">
          <cell r="D58" t="str">
            <v>IDR</v>
          </cell>
        </row>
        <row r="59">
          <cell r="D59" t="str">
            <v>IDR</v>
          </cell>
        </row>
        <row r="60">
          <cell r="D60" t="str">
            <v>IDR</v>
          </cell>
        </row>
        <row r="61">
          <cell r="D61" t="str">
            <v>IDR</v>
          </cell>
        </row>
        <row r="62">
          <cell r="D62" t="str">
            <v>IDR</v>
          </cell>
        </row>
        <row r="63">
          <cell r="D63" t="str">
            <v>IDR</v>
          </cell>
        </row>
        <row r="64">
          <cell r="D64" t="str">
            <v>IDR</v>
          </cell>
        </row>
        <row r="65">
          <cell r="D65" t="str">
            <v>IDR</v>
          </cell>
        </row>
        <row r="66">
          <cell r="D66" t="str">
            <v>IDR</v>
          </cell>
        </row>
        <row r="67">
          <cell r="D67" t="str">
            <v>IDR</v>
          </cell>
        </row>
        <row r="68">
          <cell r="D68" t="str">
            <v>IDR</v>
          </cell>
        </row>
        <row r="69">
          <cell r="D69" t="str">
            <v>IDR</v>
          </cell>
        </row>
        <row r="70">
          <cell r="D70" t="str">
            <v>IDR</v>
          </cell>
        </row>
        <row r="71">
          <cell r="D71" t="str">
            <v>IDR</v>
          </cell>
        </row>
        <row r="72">
          <cell r="D72" t="str">
            <v>IDR</v>
          </cell>
        </row>
        <row r="73">
          <cell r="D73" t="str">
            <v>IDR</v>
          </cell>
        </row>
        <row r="74">
          <cell r="D74" t="str">
            <v>IDR</v>
          </cell>
        </row>
        <row r="75">
          <cell r="D75" t="str">
            <v>IDR</v>
          </cell>
        </row>
        <row r="76">
          <cell r="D76" t="str">
            <v>IDR</v>
          </cell>
        </row>
        <row r="77">
          <cell r="D77" t="str">
            <v>IDR</v>
          </cell>
        </row>
        <row r="78">
          <cell r="D78" t="str">
            <v>IDR</v>
          </cell>
        </row>
        <row r="79">
          <cell r="D79" t="str">
            <v>IDR</v>
          </cell>
        </row>
        <row r="80">
          <cell r="D80" t="str">
            <v>IDR</v>
          </cell>
        </row>
        <row r="81">
          <cell r="D81" t="str">
            <v>IDR</v>
          </cell>
        </row>
        <row r="82">
          <cell r="D82" t="str">
            <v>IDR</v>
          </cell>
        </row>
        <row r="83">
          <cell r="D83" t="str">
            <v>IDR</v>
          </cell>
        </row>
        <row r="84">
          <cell r="D84" t="str">
            <v>IDR</v>
          </cell>
        </row>
        <row r="85">
          <cell r="D85" t="str">
            <v>IDR</v>
          </cell>
        </row>
        <row r="86">
          <cell r="D86" t="str">
            <v>IDR</v>
          </cell>
        </row>
        <row r="87">
          <cell r="D87" t="str">
            <v>IDR</v>
          </cell>
        </row>
        <row r="88">
          <cell r="D88" t="str">
            <v>IDR</v>
          </cell>
        </row>
        <row r="89">
          <cell r="D89" t="str">
            <v>IDR</v>
          </cell>
        </row>
        <row r="90">
          <cell r="D90" t="str">
            <v>IDR</v>
          </cell>
        </row>
        <row r="91">
          <cell r="D91" t="str">
            <v>IDR</v>
          </cell>
        </row>
        <row r="92">
          <cell r="D92" t="str">
            <v>IDR</v>
          </cell>
        </row>
        <row r="93">
          <cell r="D93" t="str">
            <v>IDR</v>
          </cell>
        </row>
        <row r="94">
          <cell r="D94" t="str">
            <v>IDR</v>
          </cell>
        </row>
        <row r="95">
          <cell r="D95" t="str">
            <v>IDR</v>
          </cell>
        </row>
        <row r="96">
          <cell r="D96" t="str">
            <v>IDR</v>
          </cell>
        </row>
        <row r="97">
          <cell r="D97" t="str">
            <v>IDR</v>
          </cell>
        </row>
        <row r="98">
          <cell r="D98" t="str">
            <v>IDR</v>
          </cell>
        </row>
        <row r="99">
          <cell r="D99" t="str">
            <v>IDR</v>
          </cell>
        </row>
        <row r="100">
          <cell r="D100" t="str">
            <v>IDR</v>
          </cell>
        </row>
        <row r="101">
          <cell r="D101" t="str">
            <v>IDR</v>
          </cell>
        </row>
        <row r="102">
          <cell r="D102" t="str">
            <v>IDR</v>
          </cell>
        </row>
        <row r="103">
          <cell r="D103" t="str">
            <v>IDR</v>
          </cell>
        </row>
        <row r="104">
          <cell r="D104" t="str">
            <v>IDR</v>
          </cell>
        </row>
        <row r="105">
          <cell r="D105" t="str">
            <v>IDR</v>
          </cell>
        </row>
        <row r="106">
          <cell r="D106" t="str">
            <v>IDR</v>
          </cell>
        </row>
        <row r="107">
          <cell r="D107" t="str">
            <v>IDR</v>
          </cell>
        </row>
        <row r="108">
          <cell r="D108" t="str">
            <v>IDR</v>
          </cell>
        </row>
        <row r="109">
          <cell r="D109" t="str">
            <v>IDR</v>
          </cell>
        </row>
        <row r="110">
          <cell r="D110" t="str">
            <v>IDR</v>
          </cell>
        </row>
        <row r="111">
          <cell r="D111" t="str">
            <v>IDR</v>
          </cell>
        </row>
        <row r="112">
          <cell r="D112" t="str">
            <v>IDR</v>
          </cell>
        </row>
        <row r="113">
          <cell r="D113" t="str">
            <v>IDR</v>
          </cell>
        </row>
        <row r="114">
          <cell r="D114" t="str">
            <v>IDR</v>
          </cell>
        </row>
        <row r="115">
          <cell r="D115" t="str">
            <v>IDR</v>
          </cell>
        </row>
        <row r="116">
          <cell r="D116" t="str">
            <v>IDR</v>
          </cell>
        </row>
        <row r="117">
          <cell r="D117" t="str">
            <v>IDR</v>
          </cell>
        </row>
        <row r="118">
          <cell r="D118" t="str">
            <v>IDR</v>
          </cell>
        </row>
        <row r="119">
          <cell r="D119" t="str">
            <v>IDR</v>
          </cell>
        </row>
        <row r="120">
          <cell r="D120" t="str">
            <v>IDR</v>
          </cell>
        </row>
        <row r="121">
          <cell r="D121" t="str">
            <v>IDR</v>
          </cell>
        </row>
        <row r="122">
          <cell r="D122" t="str">
            <v>IDR</v>
          </cell>
        </row>
        <row r="123">
          <cell r="D123" t="str">
            <v>IDR</v>
          </cell>
        </row>
        <row r="124">
          <cell r="D124" t="str">
            <v>IDR</v>
          </cell>
        </row>
        <row r="125">
          <cell r="D125" t="str">
            <v>IDR</v>
          </cell>
        </row>
        <row r="126">
          <cell r="D126" t="str">
            <v>IDR</v>
          </cell>
        </row>
        <row r="127">
          <cell r="D127" t="str">
            <v>IDR</v>
          </cell>
        </row>
        <row r="128">
          <cell r="D128" t="str">
            <v>IDR</v>
          </cell>
        </row>
        <row r="129">
          <cell r="D129" t="str">
            <v>IDR</v>
          </cell>
        </row>
        <row r="130">
          <cell r="D130" t="str">
            <v>IDR</v>
          </cell>
        </row>
        <row r="131">
          <cell r="D131" t="str">
            <v>IDR</v>
          </cell>
        </row>
        <row r="132">
          <cell r="D132" t="str">
            <v>IDR</v>
          </cell>
        </row>
        <row r="133">
          <cell r="D133" t="str">
            <v>IDR</v>
          </cell>
        </row>
        <row r="134">
          <cell r="D134" t="str">
            <v>IDR</v>
          </cell>
        </row>
        <row r="135">
          <cell r="D135" t="str">
            <v>IDR</v>
          </cell>
        </row>
        <row r="136">
          <cell r="D136" t="str">
            <v>IDR</v>
          </cell>
        </row>
        <row r="137">
          <cell r="D137" t="str">
            <v>IDR</v>
          </cell>
        </row>
        <row r="138">
          <cell r="D138" t="str">
            <v>IDR</v>
          </cell>
        </row>
        <row r="139">
          <cell r="D139" t="str">
            <v>IDR</v>
          </cell>
        </row>
        <row r="140">
          <cell r="D140" t="str">
            <v>IDR</v>
          </cell>
        </row>
        <row r="141">
          <cell r="D141" t="str">
            <v>IDR</v>
          </cell>
        </row>
        <row r="142">
          <cell r="D142" t="str">
            <v>IDR</v>
          </cell>
        </row>
        <row r="143">
          <cell r="D143" t="str">
            <v>IDR</v>
          </cell>
        </row>
        <row r="144">
          <cell r="D144" t="str">
            <v>IDR</v>
          </cell>
        </row>
        <row r="145">
          <cell r="D145" t="str">
            <v>IDR</v>
          </cell>
        </row>
        <row r="146">
          <cell r="D146" t="str">
            <v>IDR</v>
          </cell>
        </row>
        <row r="147">
          <cell r="D147" t="str">
            <v>IDR</v>
          </cell>
        </row>
        <row r="148">
          <cell r="D148" t="str">
            <v>IDR</v>
          </cell>
        </row>
        <row r="149">
          <cell r="D149" t="str">
            <v>IDR</v>
          </cell>
        </row>
        <row r="150">
          <cell r="D150" t="str">
            <v>IDR</v>
          </cell>
        </row>
        <row r="151">
          <cell r="D151" t="str">
            <v>IDR</v>
          </cell>
        </row>
        <row r="152">
          <cell r="D152" t="str">
            <v>IDR</v>
          </cell>
        </row>
        <row r="153">
          <cell r="D153" t="str">
            <v>IDR</v>
          </cell>
        </row>
        <row r="154">
          <cell r="D154" t="str">
            <v>IDR</v>
          </cell>
        </row>
        <row r="155">
          <cell r="D155" t="str">
            <v>IDR</v>
          </cell>
        </row>
        <row r="156">
          <cell r="D156" t="str">
            <v>IDR</v>
          </cell>
        </row>
        <row r="157">
          <cell r="D157" t="str">
            <v>IDR</v>
          </cell>
        </row>
        <row r="158">
          <cell r="D158" t="str">
            <v>IDR</v>
          </cell>
        </row>
        <row r="159">
          <cell r="D159" t="str">
            <v>IDR</v>
          </cell>
        </row>
        <row r="160">
          <cell r="D160" t="str">
            <v>IDR</v>
          </cell>
        </row>
        <row r="161">
          <cell r="D161" t="str">
            <v>IDR</v>
          </cell>
        </row>
        <row r="162">
          <cell r="D162" t="str">
            <v>IDR</v>
          </cell>
        </row>
        <row r="163">
          <cell r="D163" t="str">
            <v>IDR</v>
          </cell>
        </row>
        <row r="164">
          <cell r="D164" t="str">
            <v>IDR</v>
          </cell>
        </row>
        <row r="165">
          <cell r="D165" t="str">
            <v>IDR</v>
          </cell>
        </row>
        <row r="166">
          <cell r="D166" t="str">
            <v>IDR</v>
          </cell>
        </row>
        <row r="167">
          <cell r="D167" t="str">
            <v>IDR</v>
          </cell>
        </row>
        <row r="168">
          <cell r="D168" t="str">
            <v>IDR</v>
          </cell>
        </row>
        <row r="169">
          <cell r="D169" t="str">
            <v>IDR</v>
          </cell>
        </row>
        <row r="170">
          <cell r="D170" t="str">
            <v>IDR</v>
          </cell>
        </row>
        <row r="171">
          <cell r="D171" t="str">
            <v>IDR</v>
          </cell>
        </row>
        <row r="172">
          <cell r="D172" t="str">
            <v>IDR</v>
          </cell>
        </row>
        <row r="173">
          <cell r="D173" t="str">
            <v>IDR</v>
          </cell>
        </row>
        <row r="174">
          <cell r="D174" t="str">
            <v>IDR</v>
          </cell>
        </row>
        <row r="175">
          <cell r="D175" t="str">
            <v>IDR</v>
          </cell>
        </row>
        <row r="176">
          <cell r="D176" t="str">
            <v>IDR</v>
          </cell>
        </row>
        <row r="177">
          <cell r="D177" t="str">
            <v>IDR</v>
          </cell>
        </row>
        <row r="178">
          <cell r="D178" t="str">
            <v>IDR</v>
          </cell>
        </row>
        <row r="179">
          <cell r="D179" t="str">
            <v>IDR</v>
          </cell>
        </row>
        <row r="180">
          <cell r="D180" t="str">
            <v>IDR</v>
          </cell>
        </row>
        <row r="181">
          <cell r="D181" t="str">
            <v>IDR</v>
          </cell>
        </row>
        <row r="182">
          <cell r="D182" t="str">
            <v>IDR</v>
          </cell>
        </row>
        <row r="183">
          <cell r="D183" t="str">
            <v>IDR</v>
          </cell>
        </row>
        <row r="184">
          <cell r="D184" t="str">
            <v>IDR</v>
          </cell>
        </row>
        <row r="185">
          <cell r="D185" t="str">
            <v>IDR</v>
          </cell>
        </row>
        <row r="186">
          <cell r="D186" t="str">
            <v>IDR</v>
          </cell>
        </row>
        <row r="187">
          <cell r="D187" t="str">
            <v>IDR</v>
          </cell>
        </row>
        <row r="188">
          <cell r="D188" t="str">
            <v>IDR</v>
          </cell>
        </row>
        <row r="189">
          <cell r="D189" t="str">
            <v>IDR</v>
          </cell>
        </row>
        <row r="190">
          <cell r="D190" t="str">
            <v>IDR</v>
          </cell>
        </row>
        <row r="191">
          <cell r="D191" t="str">
            <v>IDR</v>
          </cell>
        </row>
        <row r="192">
          <cell r="D192" t="str">
            <v>IDR</v>
          </cell>
        </row>
        <row r="193">
          <cell r="D193" t="str">
            <v>IDR</v>
          </cell>
        </row>
        <row r="194">
          <cell r="D194" t="str">
            <v>IDR</v>
          </cell>
        </row>
        <row r="195">
          <cell r="D195" t="str">
            <v>IDR</v>
          </cell>
        </row>
        <row r="196">
          <cell r="D196" t="str">
            <v>IDR</v>
          </cell>
        </row>
        <row r="197">
          <cell r="D197" t="str">
            <v>IDR</v>
          </cell>
        </row>
        <row r="198">
          <cell r="D198" t="str">
            <v>IDR</v>
          </cell>
        </row>
        <row r="199">
          <cell r="D199" t="str">
            <v>IDR</v>
          </cell>
        </row>
        <row r="200">
          <cell r="D200" t="str">
            <v>IDR</v>
          </cell>
        </row>
        <row r="201">
          <cell r="D201" t="str">
            <v>IDR</v>
          </cell>
        </row>
        <row r="202">
          <cell r="D202" t="str">
            <v>IDR</v>
          </cell>
        </row>
        <row r="203">
          <cell r="D203" t="str">
            <v>IDR</v>
          </cell>
        </row>
        <row r="204">
          <cell r="D204" t="str">
            <v>IDR</v>
          </cell>
        </row>
        <row r="205">
          <cell r="D205" t="str">
            <v>IDR</v>
          </cell>
        </row>
        <row r="206">
          <cell r="D206" t="str">
            <v>IDR</v>
          </cell>
        </row>
        <row r="207">
          <cell r="D207" t="str">
            <v>IDR</v>
          </cell>
        </row>
        <row r="208">
          <cell r="D208" t="str">
            <v>IDR</v>
          </cell>
        </row>
        <row r="209">
          <cell r="D209" t="str">
            <v>IDR</v>
          </cell>
        </row>
        <row r="210">
          <cell r="D210" t="str">
            <v>IDR</v>
          </cell>
        </row>
        <row r="211">
          <cell r="D211" t="str">
            <v>IDR</v>
          </cell>
        </row>
        <row r="212">
          <cell r="D212" t="str">
            <v>IDR</v>
          </cell>
        </row>
        <row r="213">
          <cell r="D213" t="str">
            <v>IDR</v>
          </cell>
        </row>
        <row r="214">
          <cell r="D214" t="str">
            <v>IDR</v>
          </cell>
        </row>
        <row r="215">
          <cell r="D215" t="str">
            <v>IDR</v>
          </cell>
        </row>
        <row r="216">
          <cell r="D216" t="str">
            <v>IDR</v>
          </cell>
        </row>
        <row r="217">
          <cell r="D217" t="str">
            <v>IDR</v>
          </cell>
        </row>
        <row r="218">
          <cell r="D218" t="str">
            <v>IDR</v>
          </cell>
        </row>
        <row r="219">
          <cell r="D219" t="str">
            <v>IDR</v>
          </cell>
        </row>
        <row r="220">
          <cell r="D220" t="str">
            <v>IDR</v>
          </cell>
        </row>
        <row r="221">
          <cell r="D221" t="str">
            <v>IDR</v>
          </cell>
        </row>
        <row r="222">
          <cell r="D222" t="str">
            <v>IDR</v>
          </cell>
        </row>
        <row r="223">
          <cell r="D223" t="str">
            <v>IDR</v>
          </cell>
        </row>
        <row r="224">
          <cell r="D224" t="str">
            <v>IDR</v>
          </cell>
        </row>
        <row r="225">
          <cell r="D225" t="str">
            <v>IDR</v>
          </cell>
        </row>
        <row r="226">
          <cell r="D226" t="str">
            <v>IDR</v>
          </cell>
        </row>
        <row r="227">
          <cell r="D227" t="str">
            <v>IDR</v>
          </cell>
        </row>
        <row r="228">
          <cell r="D228" t="str">
            <v>IDR</v>
          </cell>
        </row>
        <row r="229">
          <cell r="D229" t="str">
            <v>IDR</v>
          </cell>
        </row>
        <row r="230">
          <cell r="D230" t="str">
            <v>IDR</v>
          </cell>
        </row>
        <row r="231">
          <cell r="D231" t="str">
            <v>IDR</v>
          </cell>
        </row>
        <row r="232">
          <cell r="D232" t="str">
            <v>IDR</v>
          </cell>
        </row>
        <row r="233">
          <cell r="D233" t="str">
            <v>IDR</v>
          </cell>
        </row>
        <row r="234">
          <cell r="D234" t="str">
            <v>IDR</v>
          </cell>
        </row>
        <row r="235">
          <cell r="D235" t="str">
            <v>IDR</v>
          </cell>
        </row>
        <row r="236">
          <cell r="D236" t="str">
            <v>IDR</v>
          </cell>
        </row>
        <row r="237">
          <cell r="D237" t="str">
            <v>IDR</v>
          </cell>
        </row>
        <row r="238">
          <cell r="D238" t="str">
            <v>IDR</v>
          </cell>
        </row>
        <row r="239">
          <cell r="D239" t="str">
            <v>IDR</v>
          </cell>
        </row>
        <row r="240">
          <cell r="D240" t="str">
            <v>IDR</v>
          </cell>
        </row>
        <row r="241">
          <cell r="D241" t="str">
            <v>IDR</v>
          </cell>
        </row>
        <row r="242">
          <cell r="D242" t="str">
            <v>IDR</v>
          </cell>
        </row>
        <row r="243">
          <cell r="D243" t="str">
            <v>IDR</v>
          </cell>
        </row>
        <row r="244">
          <cell r="D244" t="str">
            <v>IDR</v>
          </cell>
        </row>
        <row r="245">
          <cell r="D245" t="str">
            <v>IDR</v>
          </cell>
        </row>
        <row r="246">
          <cell r="D246" t="str">
            <v>IDR</v>
          </cell>
        </row>
        <row r="247">
          <cell r="D247" t="str">
            <v>IDR</v>
          </cell>
        </row>
        <row r="248">
          <cell r="D248" t="str">
            <v>IDR</v>
          </cell>
        </row>
        <row r="249">
          <cell r="D249" t="str">
            <v>IDR</v>
          </cell>
        </row>
        <row r="250">
          <cell r="D250" t="str">
            <v>IDR</v>
          </cell>
        </row>
        <row r="251">
          <cell r="D251" t="str">
            <v>IDR</v>
          </cell>
        </row>
        <row r="252">
          <cell r="D252" t="str">
            <v>IDR</v>
          </cell>
        </row>
        <row r="253">
          <cell r="D253" t="str">
            <v>IDR</v>
          </cell>
        </row>
        <row r="254">
          <cell r="D254" t="str">
            <v>IDR</v>
          </cell>
        </row>
        <row r="255">
          <cell r="D255" t="str">
            <v>IDR</v>
          </cell>
        </row>
        <row r="256">
          <cell r="D256" t="str">
            <v>IDR</v>
          </cell>
        </row>
        <row r="257">
          <cell r="D257" t="str">
            <v>IDR</v>
          </cell>
        </row>
        <row r="258">
          <cell r="D258" t="str">
            <v>IDR</v>
          </cell>
        </row>
        <row r="259">
          <cell r="D259" t="str">
            <v>IDR</v>
          </cell>
        </row>
        <row r="260">
          <cell r="D260" t="str">
            <v>IDR</v>
          </cell>
        </row>
        <row r="261">
          <cell r="D261" t="str">
            <v>IDR</v>
          </cell>
        </row>
        <row r="262">
          <cell r="D262" t="str">
            <v>IDR</v>
          </cell>
        </row>
        <row r="263">
          <cell r="D263" t="str">
            <v>IDR</v>
          </cell>
        </row>
        <row r="264">
          <cell r="D264" t="str">
            <v>IDR</v>
          </cell>
        </row>
        <row r="265">
          <cell r="D265" t="str">
            <v>IDR</v>
          </cell>
        </row>
        <row r="266">
          <cell r="D266" t="str">
            <v>IDR</v>
          </cell>
        </row>
        <row r="267">
          <cell r="D267" t="str">
            <v>IDR</v>
          </cell>
        </row>
        <row r="268">
          <cell r="D268" t="str">
            <v>IDR</v>
          </cell>
        </row>
        <row r="270">
          <cell r="D270" t="str">
            <v>IDR</v>
          </cell>
        </row>
        <row r="271">
          <cell r="D271" t="str">
            <v>IDR</v>
          </cell>
        </row>
        <row r="272">
          <cell r="D272" t="str">
            <v>IDR</v>
          </cell>
        </row>
        <row r="273">
          <cell r="D273" t="str">
            <v>IDR</v>
          </cell>
        </row>
        <row r="275">
          <cell r="D275" t="str">
            <v>IDR</v>
          </cell>
        </row>
        <row r="276">
          <cell r="D276" t="str">
            <v>IDR</v>
          </cell>
        </row>
        <row r="277">
          <cell r="D277" t="str">
            <v>IDR</v>
          </cell>
        </row>
        <row r="278">
          <cell r="D278" t="str">
            <v>IDR</v>
          </cell>
        </row>
        <row r="279">
          <cell r="D279" t="str">
            <v>IDR</v>
          </cell>
        </row>
        <row r="280">
          <cell r="D280" t="str">
            <v>IDR</v>
          </cell>
        </row>
        <row r="281">
          <cell r="D281" t="str">
            <v>IDR</v>
          </cell>
        </row>
        <row r="282">
          <cell r="D282" t="str">
            <v>IDR</v>
          </cell>
        </row>
        <row r="283">
          <cell r="D283" t="str">
            <v>IDR</v>
          </cell>
        </row>
        <row r="284">
          <cell r="D284" t="str">
            <v>IDR</v>
          </cell>
        </row>
        <row r="285">
          <cell r="D285" t="str">
            <v>IDR</v>
          </cell>
        </row>
        <row r="287">
          <cell r="D287" t="str">
            <v>IDR</v>
          </cell>
        </row>
        <row r="288">
          <cell r="D288" t="str">
            <v>IDR</v>
          </cell>
        </row>
        <row r="289">
          <cell r="D289" t="str">
            <v>IDR</v>
          </cell>
        </row>
        <row r="290">
          <cell r="D290" t="str">
            <v>IDR</v>
          </cell>
        </row>
        <row r="291">
          <cell r="D291" t="str">
            <v>IDR</v>
          </cell>
        </row>
        <row r="292">
          <cell r="D292" t="str">
            <v>IDR</v>
          </cell>
        </row>
        <row r="293">
          <cell r="D293" t="str">
            <v>IDR</v>
          </cell>
        </row>
        <row r="294">
          <cell r="D294" t="str">
            <v>IDR</v>
          </cell>
        </row>
        <row r="295">
          <cell r="D295" t="str">
            <v>IDR</v>
          </cell>
        </row>
        <row r="296">
          <cell r="D296" t="str">
            <v>IDR</v>
          </cell>
        </row>
        <row r="297">
          <cell r="D297" t="str">
            <v>IDR</v>
          </cell>
        </row>
        <row r="298">
          <cell r="D298" t="str">
            <v>IDR</v>
          </cell>
        </row>
        <row r="299">
          <cell r="D299" t="str">
            <v>IDR</v>
          </cell>
        </row>
        <row r="300">
          <cell r="D300" t="str">
            <v>IDR</v>
          </cell>
        </row>
        <row r="301">
          <cell r="D301" t="str">
            <v>IDR</v>
          </cell>
        </row>
        <row r="302">
          <cell r="D302" t="str">
            <v>IDR</v>
          </cell>
        </row>
        <row r="303">
          <cell r="D303" t="str">
            <v>IDR</v>
          </cell>
        </row>
        <row r="304">
          <cell r="D304" t="str">
            <v>IDR</v>
          </cell>
        </row>
        <row r="305">
          <cell r="D305" t="str">
            <v>IDR</v>
          </cell>
        </row>
        <row r="306">
          <cell r="D306" t="str">
            <v>IDR</v>
          </cell>
        </row>
        <row r="307">
          <cell r="D307" t="str">
            <v>IDR</v>
          </cell>
        </row>
        <row r="308">
          <cell r="D308" t="str">
            <v>IDR</v>
          </cell>
        </row>
        <row r="309">
          <cell r="D309" t="str">
            <v>IDR</v>
          </cell>
        </row>
        <row r="310">
          <cell r="D310" t="str">
            <v>IDR</v>
          </cell>
        </row>
        <row r="311">
          <cell r="D311" t="str">
            <v>IDR</v>
          </cell>
        </row>
        <row r="312">
          <cell r="D312" t="str">
            <v>IDR</v>
          </cell>
        </row>
        <row r="313">
          <cell r="D313" t="str">
            <v>IDR</v>
          </cell>
        </row>
        <row r="314">
          <cell r="D314" t="str">
            <v>IDR</v>
          </cell>
        </row>
        <row r="315">
          <cell r="D315" t="str">
            <v>IDR</v>
          </cell>
        </row>
        <row r="316">
          <cell r="D316" t="str">
            <v>IDR</v>
          </cell>
        </row>
        <row r="317">
          <cell r="D317" t="str">
            <v>IDR</v>
          </cell>
        </row>
        <row r="318">
          <cell r="D318" t="str">
            <v>IDR</v>
          </cell>
        </row>
        <row r="319">
          <cell r="D319" t="str">
            <v>IDR</v>
          </cell>
        </row>
        <row r="320">
          <cell r="D320" t="str">
            <v>IDR</v>
          </cell>
        </row>
        <row r="321">
          <cell r="D321" t="str">
            <v>IDR</v>
          </cell>
        </row>
        <row r="322">
          <cell r="D322" t="str">
            <v>IDR</v>
          </cell>
        </row>
        <row r="323">
          <cell r="D323" t="str">
            <v>IDR</v>
          </cell>
        </row>
        <row r="324">
          <cell r="D324" t="str">
            <v>IDR</v>
          </cell>
        </row>
        <row r="325">
          <cell r="D325" t="str">
            <v>IDR</v>
          </cell>
        </row>
        <row r="326">
          <cell r="D326" t="str">
            <v>IDR</v>
          </cell>
        </row>
        <row r="327">
          <cell r="D327" t="str">
            <v>IDR</v>
          </cell>
        </row>
        <row r="328">
          <cell r="D328" t="str">
            <v>IDR</v>
          </cell>
        </row>
        <row r="329">
          <cell r="D329" t="str">
            <v>IDR</v>
          </cell>
        </row>
        <row r="330">
          <cell r="D330" t="str">
            <v>IDR</v>
          </cell>
        </row>
        <row r="331">
          <cell r="D331" t="str">
            <v>IDR</v>
          </cell>
        </row>
        <row r="332">
          <cell r="D332" t="str">
            <v>IDR</v>
          </cell>
        </row>
        <row r="333">
          <cell r="D333" t="str">
            <v>IDR</v>
          </cell>
        </row>
        <row r="334">
          <cell r="D334" t="str">
            <v>IDR</v>
          </cell>
        </row>
        <row r="335">
          <cell r="D335" t="str">
            <v>IDR</v>
          </cell>
        </row>
        <row r="336">
          <cell r="D336" t="str">
            <v>IDR</v>
          </cell>
        </row>
        <row r="337">
          <cell r="D337" t="str">
            <v>IDR</v>
          </cell>
        </row>
        <row r="338">
          <cell r="D338" t="str">
            <v>IDR</v>
          </cell>
        </row>
        <row r="339">
          <cell r="D339" t="str">
            <v>IDR</v>
          </cell>
        </row>
        <row r="340">
          <cell r="D340" t="str">
            <v>IDR</v>
          </cell>
        </row>
        <row r="341">
          <cell r="D341" t="str">
            <v>IDR</v>
          </cell>
        </row>
        <row r="342">
          <cell r="D342" t="str">
            <v>IDR</v>
          </cell>
        </row>
        <row r="343">
          <cell r="D343" t="str">
            <v>IDR</v>
          </cell>
        </row>
        <row r="344">
          <cell r="D344" t="str">
            <v>IDR</v>
          </cell>
        </row>
        <row r="345">
          <cell r="D345" t="str">
            <v>IDR</v>
          </cell>
        </row>
        <row r="346">
          <cell r="D346" t="str">
            <v>IDR</v>
          </cell>
        </row>
        <row r="347">
          <cell r="D347" t="str">
            <v>IDR</v>
          </cell>
        </row>
        <row r="348">
          <cell r="D348" t="str">
            <v>IDR</v>
          </cell>
        </row>
        <row r="349">
          <cell r="D349" t="str">
            <v>IDR</v>
          </cell>
        </row>
        <row r="350">
          <cell r="D350" t="str">
            <v>IDR</v>
          </cell>
        </row>
        <row r="351">
          <cell r="D351" t="str">
            <v>IDR</v>
          </cell>
        </row>
        <row r="352">
          <cell r="D352" t="str">
            <v>IDR</v>
          </cell>
        </row>
        <row r="353">
          <cell r="D353" t="str">
            <v>IDR</v>
          </cell>
        </row>
        <row r="354">
          <cell r="D354" t="str">
            <v>IDR</v>
          </cell>
        </row>
        <row r="355">
          <cell r="D355" t="str">
            <v>IDR</v>
          </cell>
        </row>
        <row r="356">
          <cell r="D356" t="str">
            <v>IDR</v>
          </cell>
        </row>
        <row r="357">
          <cell r="D357" t="str">
            <v>IDR</v>
          </cell>
        </row>
        <row r="358">
          <cell r="D358" t="str">
            <v>IDR</v>
          </cell>
        </row>
        <row r="359">
          <cell r="D359" t="str">
            <v>IDR</v>
          </cell>
        </row>
        <row r="360">
          <cell r="D360" t="str">
            <v>IDR</v>
          </cell>
        </row>
        <row r="361">
          <cell r="D361" t="str">
            <v>IDR</v>
          </cell>
        </row>
        <row r="362">
          <cell r="D362" t="str">
            <v>IDR</v>
          </cell>
        </row>
        <row r="363">
          <cell r="D363" t="str">
            <v>IDR</v>
          </cell>
        </row>
        <row r="364">
          <cell r="D364" t="str">
            <v>IDR</v>
          </cell>
        </row>
        <row r="365">
          <cell r="D365" t="str">
            <v>IDR</v>
          </cell>
        </row>
        <row r="366">
          <cell r="D366" t="str">
            <v>IDR</v>
          </cell>
        </row>
        <row r="367">
          <cell r="D367" t="str">
            <v>IDR</v>
          </cell>
        </row>
        <row r="368">
          <cell r="D368" t="str">
            <v>IDR</v>
          </cell>
        </row>
        <row r="369">
          <cell r="D369" t="str">
            <v>IDR</v>
          </cell>
        </row>
        <row r="370">
          <cell r="D370" t="str">
            <v>IDR</v>
          </cell>
        </row>
        <row r="371">
          <cell r="D371" t="str">
            <v>IDR</v>
          </cell>
        </row>
        <row r="372">
          <cell r="D372" t="str">
            <v>IDR</v>
          </cell>
        </row>
        <row r="373">
          <cell r="D373" t="str">
            <v>IDR</v>
          </cell>
        </row>
        <row r="374">
          <cell r="D374" t="str">
            <v>IDR</v>
          </cell>
        </row>
        <row r="375">
          <cell r="D375" t="str">
            <v>IDR</v>
          </cell>
        </row>
        <row r="376">
          <cell r="D376" t="str">
            <v>IDR</v>
          </cell>
        </row>
        <row r="377">
          <cell r="D377" t="str">
            <v>IDR</v>
          </cell>
        </row>
        <row r="378">
          <cell r="D378" t="str">
            <v>IDR</v>
          </cell>
        </row>
        <row r="379">
          <cell r="D379" t="str">
            <v>IDR</v>
          </cell>
        </row>
        <row r="380">
          <cell r="D380" t="str">
            <v>IDR</v>
          </cell>
        </row>
        <row r="381">
          <cell r="D381" t="str">
            <v>IDR</v>
          </cell>
        </row>
        <row r="382">
          <cell r="D382" t="str">
            <v>IDR</v>
          </cell>
        </row>
        <row r="383">
          <cell r="D383" t="str">
            <v>IDR</v>
          </cell>
        </row>
        <row r="384">
          <cell r="D384" t="str">
            <v>IDR</v>
          </cell>
        </row>
        <row r="385">
          <cell r="D385" t="str">
            <v>IDR</v>
          </cell>
        </row>
        <row r="386">
          <cell r="D386" t="str">
            <v>IDR</v>
          </cell>
        </row>
        <row r="387">
          <cell r="D387" t="str">
            <v>IDR</v>
          </cell>
        </row>
        <row r="388">
          <cell r="D388" t="str">
            <v>IDR</v>
          </cell>
        </row>
        <row r="389">
          <cell r="D389" t="str">
            <v>IDR</v>
          </cell>
        </row>
        <row r="390">
          <cell r="D390" t="str">
            <v>IDR</v>
          </cell>
        </row>
        <row r="391">
          <cell r="D391" t="str">
            <v>IDR</v>
          </cell>
        </row>
        <row r="392">
          <cell r="D392" t="str">
            <v>IDR</v>
          </cell>
        </row>
        <row r="393">
          <cell r="D393" t="str">
            <v>IDR</v>
          </cell>
        </row>
      </sheetData>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5-DT2004"/>
      <sheetName val="CIT2004"/>
      <sheetName val="DT2003"/>
      <sheetName val="E.1"/>
      <sheetName val="H1.A"/>
      <sheetName val="H1.B"/>
      <sheetName val="H1.C"/>
      <sheetName val="H1.C.1"/>
      <sheetName val="I1.A"/>
      <sheetName val="I1.B"/>
      <sheetName val="J1"/>
      <sheetName val="K1"/>
      <sheetName val="L1.A"/>
      <sheetName val="L1.B"/>
      <sheetName val="L1.C"/>
      <sheetName val="N1"/>
      <sheetName val="P1"/>
      <sheetName val="R1.A"/>
      <sheetName val="R1.B"/>
      <sheetName val="WBS"/>
      <sheetName val="WPL"/>
      <sheetName val="TB"/>
      <sheetName val="AJE&amp;RJE"/>
      <sheetName val="Ratio"/>
      <sheetName val="APPlanBS"/>
      <sheetName val="APPlanPL"/>
      <sheetName val="Report"/>
      <sheetName val="COA"/>
      <sheetName val="GT_Custom"/>
      <sheetName val="Sheet1"/>
      <sheetName val="3800"/>
      <sheetName val="laba rugi"/>
      <sheetName val="GeneralInfo"/>
      <sheetName val="LNG-II+III"/>
      <sheetName val="TABLE2000"/>
      <sheetName val="Note"/>
      <sheetName val="Proof Def Tax"/>
      <sheetName val="C1"/>
      <sheetName val="Marshal"/>
      <sheetName val="P"/>
      <sheetName val="AGING"/>
      <sheetName val="Analytical Review"/>
      <sheetName val="A1-B ASSET"/>
      <sheetName val="A1-C LIABILITIES"/>
      <sheetName val="A1-D W P L"/>
      <sheetName val="A2"/>
      <sheetName val="CAJE"/>
      <sheetName val="C.1 CASH"/>
      <sheetName val="D.1 RECEIVABLES"/>
      <sheetName val="E.1 INVENTORY "/>
      <sheetName val="F.1 OTHER REC "/>
      <sheetName val="G.1-A FIXED ASSETS"/>
      <sheetName val="G.1-B LEASE"/>
      <sheetName val="H.1 INVESTMENT"/>
      <sheetName val="FA to COGS"/>
      <sheetName val="Movement FA"/>
      <sheetName val="Sheet2"/>
      <sheetName val="I.1 INTANGIBLE ASSETS"/>
      <sheetName val="KP"/>
      <sheetName val="J.1-A TAXATION"/>
      <sheetName val="1.KP"/>
      <sheetName val="J.1-B VAT"/>
      <sheetName val="K.1 TRADE PAYABLE"/>
      <sheetName val="L.1 OTHER LIA"/>
      <sheetName val="Interest loan"/>
      <sheetName val="N.1 LOAN"/>
      <sheetName val="Loan calculation"/>
      <sheetName val="O.1 Post-Employment Benefits"/>
      <sheetName val="P.1 RELATED "/>
      <sheetName val="Q.1 CAPITAL STOCK &amp; RESERVES"/>
      <sheetName val="R.1-A REVENUE"/>
      <sheetName val="R.1-B ALLOWANCE"/>
      <sheetName val="S.1 COGS."/>
      <sheetName val="S.1 COGS"/>
      <sheetName val="T.1-A PROFIT&amp;LOSS"/>
      <sheetName val="T.1-B OTHER INCOME"/>
      <sheetName val="X.1.1 CASH FLOWS"/>
      <sheetName val="X.1.2 CASH FLOWS"/>
      <sheetName val="X.3 CASH FLOWS"/>
      <sheetName val="X.2 CASH FLOWS"/>
      <sheetName val="Issues-oct"/>
      <sheetName val="Employee"/>
      <sheetName val="DATA"/>
      <sheetName val="Base"/>
      <sheetName val="Raw Data"/>
      <sheetName val="TB-BS1217"/>
      <sheetName val="TB-BS1217 (2)"/>
      <sheetName val="Sheet3"/>
      <sheetName val="cover"/>
      <sheetName val="BS"/>
      <sheetName val="PL DEC 17"/>
      <sheetName val="CASH FLOW"/>
      <sheetName val="PL DETAIL"/>
      <sheetName val="FIXED ASSET"/>
      <sheetName val="std"/>
      <sheetName val="E_11"/>
      <sheetName val="H1_A1"/>
      <sheetName val="H1_B1"/>
      <sheetName val="H1_C1"/>
      <sheetName val="H1_C_11"/>
      <sheetName val="I1_A1"/>
      <sheetName val="I1_B1"/>
      <sheetName val="L1_A1"/>
      <sheetName val="L1_B1"/>
      <sheetName val="L1_C1"/>
      <sheetName val="R1_A1"/>
      <sheetName val="R1_B1"/>
      <sheetName val="laba_rugi1"/>
      <sheetName val="Proof_Def_Tax1"/>
      <sheetName val="Analytical_Review1"/>
      <sheetName val="A1-B_ASSET1"/>
      <sheetName val="A1-C_LIABILITIES1"/>
      <sheetName val="A1-D_W_P_L1"/>
      <sheetName val="C_1_CASH1"/>
      <sheetName val="D_1_RECEIVABLES1"/>
      <sheetName val="E_1_INVENTORY_1"/>
      <sheetName val="F_1_OTHER_REC_1"/>
      <sheetName val="G_1-A_FIXED_ASSETS1"/>
      <sheetName val="G_1-B_LEASE1"/>
      <sheetName val="H_1_INVESTMENT1"/>
      <sheetName val="FA_to_COGS1"/>
      <sheetName val="Movement_FA1"/>
      <sheetName val="I_1_INTANGIBLE_ASSETS1"/>
      <sheetName val="J_1-A_TAXATION1"/>
      <sheetName val="1_KP1"/>
      <sheetName val="J_1-B_VAT1"/>
      <sheetName val="K_1_TRADE_PAYABLE1"/>
      <sheetName val="L_1_OTHER_LIA1"/>
      <sheetName val="Interest_loan1"/>
      <sheetName val="N_1_LOAN1"/>
      <sheetName val="Loan_calculation1"/>
      <sheetName val="O_1_Post-Employment_Benefits1"/>
      <sheetName val="P_1_RELATED_1"/>
      <sheetName val="Q_1_CAPITAL_STOCK_&amp;_RESERVES1"/>
      <sheetName val="R_1-A_REVENUE1"/>
      <sheetName val="R_1-B_ALLOWANCE1"/>
      <sheetName val="S_1_COGS_1"/>
      <sheetName val="S_1_COGS1"/>
      <sheetName val="T_1-A_PROFIT&amp;LOSS1"/>
      <sheetName val="T_1-B_OTHER_INCOME1"/>
      <sheetName val="X_1_1_CASH_FLOWS1"/>
      <sheetName val="X_1_2_CASH_FLOWS1"/>
      <sheetName val="X_3_CASH_FLOWS1"/>
      <sheetName val="X_2_CASH_FLOWS1"/>
      <sheetName val="E_1"/>
      <sheetName val="H1_A"/>
      <sheetName val="H1_B"/>
      <sheetName val="H1_C"/>
      <sheetName val="H1_C_1"/>
      <sheetName val="I1_A"/>
      <sheetName val="I1_B"/>
      <sheetName val="L1_A"/>
      <sheetName val="L1_B"/>
      <sheetName val="L1_C"/>
      <sheetName val="R1_A"/>
      <sheetName val="R1_B"/>
      <sheetName val="laba_rugi"/>
      <sheetName val="Proof_Def_Tax"/>
      <sheetName val="Analytical_Review"/>
      <sheetName val="A1-B_ASSET"/>
      <sheetName val="A1-C_LIABILITIES"/>
      <sheetName val="A1-D_W_P_L"/>
      <sheetName val="C_1_CASH"/>
      <sheetName val="D_1_RECEIVABLES"/>
      <sheetName val="E_1_INVENTORY_"/>
      <sheetName val="F_1_OTHER_REC_"/>
      <sheetName val="G_1-A_FIXED_ASSETS"/>
      <sheetName val="G_1-B_LEASE"/>
      <sheetName val="H_1_INVESTMENT"/>
      <sheetName val="FA_to_COGS"/>
      <sheetName val="Movement_FA"/>
      <sheetName val="I_1_INTANGIBLE_ASSETS"/>
      <sheetName val="J_1-A_TAXATION"/>
      <sheetName val="1_KP"/>
      <sheetName val="J_1-B_VAT"/>
      <sheetName val="K_1_TRADE_PAYABLE"/>
      <sheetName val="L_1_OTHER_LIA"/>
      <sheetName val="Interest_loan"/>
      <sheetName val="N_1_LOAN"/>
      <sheetName val="Loan_calculation"/>
      <sheetName val="O_1_Post-Employment_Benefits"/>
      <sheetName val="P_1_RELATED_"/>
      <sheetName val="Q_1_CAPITAL_STOCK_&amp;_RESERVES"/>
      <sheetName val="R_1-A_REVENUE"/>
      <sheetName val="R_1-B_ALLOWANCE"/>
      <sheetName val="S_1_COGS_"/>
      <sheetName val="S_1_COGS"/>
      <sheetName val="T_1-A_PROFIT&amp;LOSS"/>
      <sheetName val="T_1-B_OTHER_INCOME"/>
      <sheetName val="X_1_1_CASH_FLOWS"/>
      <sheetName val="X_1_2_CASH_FLOWS"/>
      <sheetName val="X_3_CASH_FLOWS"/>
      <sheetName val="X_2_CASH_FLOWS"/>
      <sheetName val="SAD"/>
      <sheetName val="TBM"/>
      <sheetName val="TBDec17"/>
      <sheetName val="C Section"/>
      <sheetName val="KSO-PDV"/>
      <sheetName val="Rate"/>
      <sheetName val="FC switches"/>
      <sheetName val="D1"/>
      <sheetName val="G1"/>
      <sheetName val="GAJI1"/>
      <sheetName val="TB Sep 16"/>
      <sheetName val="Tabel"/>
      <sheetName val="TBDEC03"/>
      <sheetName val="TBDEC02"/>
      <sheetName val="TBOCT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A3">
            <v>1111000</v>
          </cell>
          <cell r="B3" t="str">
            <v>COMPUTERS-S/W(C)</v>
          </cell>
          <cell r="C3">
            <v>611399853</v>
          </cell>
          <cell r="D3">
            <v>687524329</v>
          </cell>
          <cell r="E3">
            <v>687524329</v>
          </cell>
          <cell r="F3">
            <v>0</v>
          </cell>
          <cell r="H3">
            <v>687524329</v>
          </cell>
        </row>
        <row r="4">
          <cell r="A4">
            <v>1111001</v>
          </cell>
          <cell r="B4" t="str">
            <v>A. DEP-COMPUTERS - S/W (C)</v>
          </cell>
          <cell r="C4">
            <v>-308803216</v>
          </cell>
          <cell r="D4">
            <v>-420398675</v>
          </cell>
          <cell r="E4">
            <v>-445970938</v>
          </cell>
          <cell r="F4">
            <v>0</v>
          </cell>
          <cell r="H4">
            <v>-445970938</v>
          </cell>
        </row>
        <row r="5">
          <cell r="A5">
            <v>1121000</v>
          </cell>
          <cell r="B5" t="str">
            <v>LAND &amp; BUILDING (F)</v>
          </cell>
          <cell r="C5">
            <v>652277791</v>
          </cell>
          <cell r="D5">
            <v>652277791</v>
          </cell>
          <cell r="E5">
            <v>652277791</v>
          </cell>
          <cell r="F5">
            <v>0</v>
          </cell>
          <cell r="H5">
            <v>652277791</v>
          </cell>
        </row>
        <row r="6">
          <cell r="A6">
            <v>1121001</v>
          </cell>
          <cell r="B6" t="str">
            <v>A. DEP- LAND &amp; BUILDING (F)</v>
          </cell>
          <cell r="C6">
            <v>-163925428</v>
          </cell>
          <cell r="D6">
            <v>-180069304</v>
          </cell>
          <cell r="E6">
            <v>-183656831</v>
          </cell>
          <cell r="F6">
            <v>-1793764</v>
          </cell>
          <cell r="H6">
            <v>-185450595</v>
          </cell>
        </row>
        <row r="7">
          <cell r="A7">
            <v>1121010</v>
          </cell>
          <cell r="B7" t="str">
            <v>RENOVATION BUILDING (G)</v>
          </cell>
          <cell r="C7">
            <v>977644629</v>
          </cell>
          <cell r="D7">
            <v>1065413626</v>
          </cell>
          <cell r="E7">
            <v>1092422921</v>
          </cell>
          <cell r="F7">
            <v>0</v>
          </cell>
          <cell r="H7">
            <v>1092422921</v>
          </cell>
        </row>
        <row r="8">
          <cell r="A8">
            <v>1121011</v>
          </cell>
          <cell r="B8" t="str">
            <v>A. DEP- RENOVATION BUILDING(G)</v>
          </cell>
          <cell r="C8">
            <v>-257427378</v>
          </cell>
          <cell r="D8">
            <v>-333944375</v>
          </cell>
          <cell r="E8">
            <v>-351926346</v>
          </cell>
          <cell r="F8">
            <v>-9103524</v>
          </cell>
          <cell r="H8">
            <v>-361029870</v>
          </cell>
        </row>
        <row r="9">
          <cell r="A9">
            <v>1122000</v>
          </cell>
          <cell r="B9" t="str">
            <v>PLANT &amp; MACHINARY (A)</v>
          </cell>
          <cell r="C9">
            <v>1742958104</v>
          </cell>
          <cell r="D9">
            <v>2030031926</v>
          </cell>
          <cell r="E9">
            <v>2030031926</v>
          </cell>
          <cell r="F9">
            <v>0</v>
          </cell>
          <cell r="H9">
            <v>2030031926</v>
          </cell>
        </row>
        <row r="10">
          <cell r="A10">
            <v>1122001</v>
          </cell>
          <cell r="B10" t="str">
            <v>A. DEP- PLANT &amp; MACHINARY (A)</v>
          </cell>
          <cell r="C10">
            <v>-768568004</v>
          </cell>
          <cell r="D10">
            <v>-908933288</v>
          </cell>
          <cell r="E10">
            <v>-942954749</v>
          </cell>
          <cell r="F10">
            <v>-24860</v>
          </cell>
          <cell r="H10">
            <v>-942979609</v>
          </cell>
        </row>
        <row r="11">
          <cell r="A11">
            <v>1123000</v>
          </cell>
          <cell r="B11" t="str">
            <v>OFFICE EQUIPMENT (B)</v>
          </cell>
          <cell r="C11">
            <v>400584953</v>
          </cell>
          <cell r="D11">
            <v>461816964</v>
          </cell>
          <cell r="E11">
            <v>466307464</v>
          </cell>
          <cell r="F11">
            <v>0</v>
          </cell>
          <cell r="H11">
            <v>466307464</v>
          </cell>
        </row>
        <row r="12">
          <cell r="A12">
            <v>1123001</v>
          </cell>
          <cell r="B12" t="str">
            <v>A. DEP- OFFICE EQUIPMENT (B)</v>
          </cell>
          <cell r="C12">
            <v>-251326990</v>
          </cell>
          <cell r="D12">
            <v>-273675294</v>
          </cell>
          <cell r="E12">
            <v>-283991388</v>
          </cell>
          <cell r="F12">
            <v>2923</v>
          </cell>
          <cell r="H12">
            <v>-283988465</v>
          </cell>
        </row>
        <row r="13">
          <cell r="A13">
            <v>1123010</v>
          </cell>
          <cell r="B13" t="str">
            <v>COMPUTERS - H/W(C)</v>
          </cell>
          <cell r="C13">
            <v>695756271</v>
          </cell>
          <cell r="D13">
            <v>792086346</v>
          </cell>
          <cell r="E13">
            <v>792086346</v>
          </cell>
          <cell r="F13">
            <v>0</v>
          </cell>
          <cell r="H13">
            <v>792086346</v>
          </cell>
        </row>
        <row r="14">
          <cell r="A14">
            <v>1123011</v>
          </cell>
          <cell r="B14" t="str">
            <v>A. DEP- COMPUTERS - H/W(C)</v>
          </cell>
          <cell r="C14">
            <v>-456864920</v>
          </cell>
          <cell r="D14">
            <v>-507641097</v>
          </cell>
          <cell r="E14">
            <v>-530749068</v>
          </cell>
          <cell r="F14">
            <v>-27626</v>
          </cell>
          <cell r="H14">
            <v>-530776694</v>
          </cell>
        </row>
        <row r="15">
          <cell r="A15">
            <v>1123030</v>
          </cell>
          <cell r="B15" t="str">
            <v>FURNITURE &amp; FITTINGS (D)</v>
          </cell>
          <cell r="C15">
            <v>312315332</v>
          </cell>
          <cell r="D15">
            <v>332302732</v>
          </cell>
          <cell r="E15">
            <v>332302732</v>
          </cell>
          <cell r="F15">
            <v>1635750</v>
          </cell>
          <cell r="H15">
            <v>333938482</v>
          </cell>
        </row>
        <row r="16">
          <cell r="A16">
            <v>1123031</v>
          </cell>
          <cell r="B16" t="str">
            <v>A. DEP- FURNITURE &amp; FITTINGS (</v>
          </cell>
          <cell r="C16">
            <v>-111648253</v>
          </cell>
          <cell r="D16">
            <v>-153958291</v>
          </cell>
          <cell r="E16">
            <v>-163478357</v>
          </cell>
          <cell r="F16">
            <v>0</v>
          </cell>
          <cell r="H16">
            <v>-163478357</v>
          </cell>
        </row>
        <row r="17">
          <cell r="A17">
            <v>1123040</v>
          </cell>
          <cell r="B17" t="str">
            <v>MOTOR VEHICLE (E)</v>
          </cell>
          <cell r="C17">
            <v>2243860500</v>
          </cell>
          <cell r="D17">
            <v>2522660500</v>
          </cell>
          <cell r="E17">
            <v>2518209500</v>
          </cell>
          <cell r="F17">
            <v>0</v>
          </cell>
          <cell r="H17">
            <v>2518209500</v>
          </cell>
        </row>
        <row r="18">
          <cell r="A18">
            <v>1123041</v>
          </cell>
          <cell r="B18" t="str">
            <v>A. DEP- MOTOR VEHICLE (E)</v>
          </cell>
          <cell r="C18">
            <v>-1067035128</v>
          </cell>
          <cell r="D18">
            <v>-1071817389</v>
          </cell>
          <cell r="E18">
            <v>-1148668373</v>
          </cell>
          <cell r="F18">
            <v>0</v>
          </cell>
          <cell r="H18">
            <v>-1148668373</v>
          </cell>
        </row>
        <row r="19">
          <cell r="A19">
            <v>1123090</v>
          </cell>
          <cell r="B19" t="str">
            <v>ASSET CLEARING</v>
          </cell>
          <cell r="C19">
            <v>0</v>
          </cell>
          <cell r="D19">
            <v>0</v>
          </cell>
          <cell r="E19">
            <v>0</v>
          </cell>
          <cell r="F19">
            <v>0</v>
          </cell>
          <cell r="H19">
            <v>0</v>
          </cell>
        </row>
        <row r="20">
          <cell r="A20">
            <v>1131000</v>
          </cell>
          <cell r="B20" t="str">
            <v>GIT-OEM</v>
          </cell>
          <cell r="C20">
            <v>1075905483</v>
          </cell>
          <cell r="D20">
            <v>653023818</v>
          </cell>
          <cell r="E20">
            <v>1047952358</v>
          </cell>
          <cell r="F20">
            <v>-400919120</v>
          </cell>
          <cell r="G20">
            <v>0</v>
          </cell>
          <cell r="H20">
            <v>647033238</v>
          </cell>
        </row>
        <row r="21">
          <cell r="A21">
            <v>1131170</v>
          </cell>
          <cell r="B21" t="str">
            <v>GIT-OUT</v>
          </cell>
          <cell r="C21">
            <v>83507022</v>
          </cell>
          <cell r="D21">
            <v>239301882</v>
          </cell>
          <cell r="E21">
            <v>285711296</v>
          </cell>
          <cell r="F21">
            <v>-140922192</v>
          </cell>
          <cell r="H21">
            <v>144789104</v>
          </cell>
        </row>
        <row r="22">
          <cell r="A22">
            <v>1211000</v>
          </cell>
          <cell r="B22" t="str">
            <v>STOCK-OEM(A)</v>
          </cell>
          <cell r="C22">
            <v>2800903638</v>
          </cell>
          <cell r="D22">
            <v>2612992315</v>
          </cell>
          <cell r="E22">
            <v>2499598295</v>
          </cell>
          <cell r="F22">
            <v>-29681863</v>
          </cell>
          <cell r="H22">
            <v>2469916432</v>
          </cell>
        </row>
        <row r="23">
          <cell r="A23">
            <v>1211010</v>
          </cell>
          <cell r="B23" t="str">
            <v>STOCK-END. II SPECIAL SEALS(G)</v>
          </cell>
          <cell r="C23">
            <v>638081458</v>
          </cell>
          <cell r="D23">
            <v>649123481</v>
          </cell>
          <cell r="E23">
            <v>648774760</v>
          </cell>
          <cell r="F23">
            <v>-98800235</v>
          </cell>
          <cell r="H23">
            <v>549974525</v>
          </cell>
        </row>
        <row r="24">
          <cell r="A24">
            <v>1211020</v>
          </cell>
          <cell r="B24" t="str">
            <v>STOCK-AGIT., MIXER, KNEAD.(C)</v>
          </cell>
          <cell r="C24">
            <v>303650558</v>
          </cell>
          <cell r="D24">
            <v>221244153</v>
          </cell>
          <cell r="E24">
            <v>202467692</v>
          </cell>
          <cell r="F24">
            <v>-45812293</v>
          </cell>
          <cell r="H24">
            <v>156655399</v>
          </cell>
        </row>
        <row r="25">
          <cell r="A25">
            <v>1211030</v>
          </cell>
          <cell r="B25" t="str">
            <v>STOCK-SUPPLY SYSTEM(D)</v>
          </cell>
          <cell r="C25">
            <v>68398989</v>
          </cell>
          <cell r="D25">
            <v>106850949</v>
          </cell>
          <cell r="E25">
            <v>106850949</v>
          </cell>
          <cell r="F25">
            <v>-17113647</v>
          </cell>
          <cell r="H25">
            <v>89737302</v>
          </cell>
        </row>
        <row r="26">
          <cell r="A26">
            <v>1211040</v>
          </cell>
          <cell r="B26" t="str">
            <v>STOCK-BT BURGMANN PRODUCTS(L)</v>
          </cell>
          <cell r="C26">
            <v>20290725</v>
          </cell>
          <cell r="D26">
            <v>20432771</v>
          </cell>
          <cell r="E26">
            <v>20432771</v>
          </cell>
          <cell r="F26">
            <v>33047</v>
          </cell>
          <cell r="H26">
            <v>20465818</v>
          </cell>
        </row>
        <row r="27">
          <cell r="A27">
            <v>1211060</v>
          </cell>
          <cell r="B27" t="str">
            <v>STOCK-PACKINGS(H1)</v>
          </cell>
          <cell r="C27">
            <v>551859491</v>
          </cell>
          <cell r="D27">
            <v>818643981</v>
          </cell>
          <cell r="E27">
            <v>762367473</v>
          </cell>
          <cell r="F27">
            <v>155217795</v>
          </cell>
          <cell r="H27">
            <v>917585268</v>
          </cell>
        </row>
        <row r="28">
          <cell r="A28">
            <v>1211070</v>
          </cell>
          <cell r="B28" t="str">
            <v>STOCK-STATICS SEALS(H2)</v>
          </cell>
          <cell r="C28">
            <v>479445299</v>
          </cell>
          <cell r="D28">
            <v>587008695</v>
          </cell>
          <cell r="E28">
            <v>538445581</v>
          </cell>
          <cell r="F28">
            <v>-38603200</v>
          </cell>
          <cell r="H28">
            <v>499842381</v>
          </cell>
        </row>
        <row r="29">
          <cell r="A29">
            <v>1211080</v>
          </cell>
          <cell r="B29" t="str">
            <v>STOCK-EXP. JOINT RUBBER(H3-R)</v>
          </cell>
          <cell r="C29">
            <v>18178611</v>
          </cell>
          <cell r="D29">
            <v>91426252</v>
          </cell>
          <cell r="E29">
            <v>18178611</v>
          </cell>
          <cell r="F29">
            <v>2383040</v>
          </cell>
          <cell r="H29">
            <v>20561651</v>
          </cell>
        </row>
        <row r="30">
          <cell r="A30">
            <v>1211090</v>
          </cell>
          <cell r="B30" t="str">
            <v>STOCK-EXP. JOINT FABRIC(H3-F)</v>
          </cell>
          <cell r="C30">
            <v>596393415</v>
          </cell>
          <cell r="D30">
            <v>811631598</v>
          </cell>
          <cell r="E30">
            <v>823306086</v>
          </cell>
          <cell r="F30">
            <v>-207154555</v>
          </cell>
          <cell r="H30">
            <v>616151531</v>
          </cell>
        </row>
        <row r="31">
          <cell r="A31">
            <v>1211100</v>
          </cell>
          <cell r="B31" t="str">
            <v>STOCK-EXP. JOINT METAL(H3-M)</v>
          </cell>
          <cell r="C31">
            <v>24428829</v>
          </cell>
          <cell r="D31">
            <v>36163810</v>
          </cell>
          <cell r="E31">
            <v>36163810</v>
          </cell>
          <cell r="F31">
            <v>57039462</v>
          </cell>
          <cell r="H31">
            <v>93203272</v>
          </cell>
        </row>
        <row r="32">
          <cell r="A32">
            <v>1211110</v>
          </cell>
          <cell r="B32" t="str">
            <v>STOCK-VARIOUS</v>
          </cell>
          <cell r="C32">
            <v>9108406</v>
          </cell>
          <cell r="D32">
            <v>10639308</v>
          </cell>
          <cell r="E32">
            <v>9477315</v>
          </cell>
          <cell r="F32">
            <v>-7899347</v>
          </cell>
          <cell r="H32">
            <v>1577968</v>
          </cell>
        </row>
        <row r="33">
          <cell r="A33">
            <v>1211120</v>
          </cell>
          <cell r="B33" t="str">
            <v>STOCK-END. I STANDARD(B)</v>
          </cell>
          <cell r="C33">
            <v>304906038</v>
          </cell>
          <cell r="D33">
            <v>339809249</v>
          </cell>
          <cell r="E33">
            <v>336399401</v>
          </cell>
          <cell r="F33">
            <v>47195387</v>
          </cell>
          <cell r="H33">
            <v>383594788</v>
          </cell>
        </row>
        <row r="34">
          <cell r="A34">
            <v>1211130</v>
          </cell>
          <cell r="B34" t="str">
            <v>STOCK-RAW MATERIAL(R)</v>
          </cell>
          <cell r="C34">
            <v>306623763</v>
          </cell>
          <cell r="D34">
            <v>374834271</v>
          </cell>
          <cell r="E34">
            <v>375517059</v>
          </cell>
          <cell r="F34">
            <v>-13644806</v>
          </cell>
          <cell r="H34">
            <v>361872253</v>
          </cell>
        </row>
        <row r="35">
          <cell r="A35">
            <v>1211140</v>
          </cell>
          <cell r="B35" t="str">
            <v>STOCK-COMPRESSORS(E)</v>
          </cell>
          <cell r="C35">
            <v>25557557</v>
          </cell>
          <cell r="D35">
            <v>28570409</v>
          </cell>
          <cell r="E35">
            <v>40509064</v>
          </cell>
          <cell r="F35">
            <v>-6468159</v>
          </cell>
          <cell r="H35">
            <v>34040905</v>
          </cell>
        </row>
        <row r="36">
          <cell r="A36">
            <v>1211150</v>
          </cell>
          <cell r="B36" t="str">
            <v>STOCK-MAGNETIC COUPLING MAK(F)</v>
          </cell>
          <cell r="C36">
            <v>401894</v>
          </cell>
          <cell r="D36">
            <v>401894</v>
          </cell>
          <cell r="E36">
            <v>401894</v>
          </cell>
          <cell r="F36">
            <v>0</v>
          </cell>
          <cell r="H36">
            <v>401894</v>
          </cell>
        </row>
        <row r="37">
          <cell r="A37">
            <v>1211180</v>
          </cell>
          <cell r="B37" t="str">
            <v>STOCK-SPECIAL SEALS/MARINE(J)</v>
          </cell>
          <cell r="C37">
            <v>10221518</v>
          </cell>
          <cell r="D37">
            <v>13831932</v>
          </cell>
          <cell r="E37">
            <v>16890741</v>
          </cell>
          <cell r="F37">
            <v>-1503939</v>
          </cell>
          <cell r="H37">
            <v>15386802</v>
          </cell>
        </row>
        <row r="38">
          <cell r="A38">
            <v>1212000</v>
          </cell>
          <cell r="B38" t="str">
            <v>A.SL.MOV-OEM</v>
          </cell>
          <cell r="C38">
            <v>-376230338</v>
          </cell>
          <cell r="D38">
            <v>-376230338</v>
          </cell>
          <cell r="E38">
            <v>-376230338</v>
          </cell>
          <cell r="F38">
            <v>-121997041</v>
          </cell>
          <cell r="H38">
            <v>-498227379</v>
          </cell>
        </row>
        <row r="39">
          <cell r="A39">
            <v>1212010</v>
          </cell>
          <cell r="B39" t="str">
            <v>A.SL.MOV-END. II SPCL SEALS</v>
          </cell>
          <cell r="C39">
            <v>-87475640</v>
          </cell>
          <cell r="D39">
            <v>-87475640</v>
          </cell>
          <cell r="E39">
            <v>-87475640</v>
          </cell>
          <cell r="F39">
            <v>-28797550</v>
          </cell>
          <cell r="H39">
            <v>-116273190</v>
          </cell>
        </row>
        <row r="40">
          <cell r="A40">
            <v>1212020</v>
          </cell>
          <cell r="B40" t="str">
            <v>A.SL.MOV-AGITATOR,MIXER,KNEADE</v>
          </cell>
          <cell r="C40">
            <v>-24513776</v>
          </cell>
          <cell r="D40">
            <v>-24513776</v>
          </cell>
          <cell r="E40">
            <v>-24513776</v>
          </cell>
          <cell r="F40">
            <v>-18342959</v>
          </cell>
          <cell r="H40">
            <v>-42856735</v>
          </cell>
        </row>
        <row r="41">
          <cell r="A41">
            <v>1212030</v>
          </cell>
          <cell r="B41" t="str">
            <v>A.SL.MOV-SUPPLY SYSTEM</v>
          </cell>
          <cell r="C41">
            <v>-14817271</v>
          </cell>
          <cell r="D41">
            <v>-14817271</v>
          </cell>
          <cell r="E41">
            <v>-14817271</v>
          </cell>
          <cell r="F41">
            <v>-4666711</v>
          </cell>
          <cell r="H41">
            <v>-19483982</v>
          </cell>
        </row>
        <row r="42">
          <cell r="A42">
            <v>1212040</v>
          </cell>
          <cell r="B42" t="str">
            <v>A.SL.MOV-BT BURGMANN PRODUCTS</v>
          </cell>
          <cell r="C42">
            <v>-8748775</v>
          </cell>
          <cell r="D42">
            <v>-8748775</v>
          </cell>
          <cell r="E42">
            <v>-8748775</v>
          </cell>
          <cell r="F42">
            <v>-3570122</v>
          </cell>
          <cell r="H42">
            <v>-12318897</v>
          </cell>
        </row>
        <row r="43">
          <cell r="A43">
            <v>1212060</v>
          </cell>
          <cell r="B43" t="str">
            <v>A.SL.MOV-PACKINGS</v>
          </cell>
          <cell r="C43">
            <v>-106511983</v>
          </cell>
          <cell r="D43">
            <v>-106511983</v>
          </cell>
          <cell r="E43">
            <v>-106511983</v>
          </cell>
          <cell r="F43">
            <v>-46854956</v>
          </cell>
          <cell r="H43">
            <v>-153366939</v>
          </cell>
        </row>
        <row r="44">
          <cell r="A44">
            <v>1212070</v>
          </cell>
          <cell r="B44" t="str">
            <v>A.SL.MOV-STATIC SEALS</v>
          </cell>
          <cell r="C44">
            <v>-7695467</v>
          </cell>
          <cell r="D44">
            <v>-7695467</v>
          </cell>
          <cell r="E44">
            <v>-7695467</v>
          </cell>
          <cell r="F44">
            <v>-12067272</v>
          </cell>
          <cell r="H44">
            <v>-19762739</v>
          </cell>
        </row>
        <row r="45">
          <cell r="A45">
            <v>1212080</v>
          </cell>
          <cell r="B45" t="str">
            <v>A.SL.MOV-EXP. JOINT RUBBER</v>
          </cell>
          <cell r="C45">
            <v>-1388757</v>
          </cell>
          <cell r="D45">
            <v>-1388759</v>
          </cell>
          <cell r="E45">
            <v>-1388759</v>
          </cell>
          <cell r="F45">
            <v>-3300420</v>
          </cell>
          <cell r="H45">
            <v>-4689179</v>
          </cell>
        </row>
        <row r="46">
          <cell r="A46">
            <v>1212090</v>
          </cell>
          <cell r="B46" t="str">
            <v>A.SL.MOV-EXP. JOINT FABRIC</v>
          </cell>
          <cell r="C46">
            <v>-33040586</v>
          </cell>
          <cell r="D46">
            <v>-33040586</v>
          </cell>
          <cell r="E46">
            <v>-33040586</v>
          </cell>
          <cell r="F46">
            <v>-39951634</v>
          </cell>
          <cell r="H46">
            <v>-72992220</v>
          </cell>
        </row>
        <row r="47">
          <cell r="A47">
            <v>1212100</v>
          </cell>
          <cell r="B47" t="str">
            <v>A.SL.MOV-EXP. JOINT METAL</v>
          </cell>
          <cell r="C47">
            <v>-7945177</v>
          </cell>
          <cell r="D47">
            <v>-7945177</v>
          </cell>
          <cell r="E47">
            <v>-7945177</v>
          </cell>
          <cell r="F47">
            <v>-5721153</v>
          </cell>
          <cell r="H47">
            <v>-13666330</v>
          </cell>
        </row>
        <row r="48">
          <cell r="A48">
            <v>1212110</v>
          </cell>
          <cell r="B48" t="str">
            <v>A.SL.MOV-VARIOUS</v>
          </cell>
          <cell r="C48">
            <v>-2465223</v>
          </cell>
          <cell r="D48">
            <v>-2465223</v>
          </cell>
          <cell r="E48">
            <v>-2465223</v>
          </cell>
          <cell r="F48">
            <v>1768242</v>
          </cell>
          <cell r="H48">
            <v>-696981</v>
          </cell>
        </row>
        <row r="49">
          <cell r="A49">
            <v>1212120</v>
          </cell>
          <cell r="B49" t="str">
            <v>A.SL.MOV-END. I STANDARD</v>
          </cell>
          <cell r="C49">
            <v>-5501721</v>
          </cell>
          <cell r="D49">
            <v>-5501721</v>
          </cell>
          <cell r="E49">
            <v>-5501721</v>
          </cell>
          <cell r="F49">
            <v>-6753171</v>
          </cell>
          <cell r="H49">
            <v>-12254892</v>
          </cell>
        </row>
        <row r="50">
          <cell r="A50">
            <v>1212130</v>
          </cell>
          <cell r="B50" t="str">
            <v>A.SL.MOV-RAW MATERIAL</v>
          </cell>
          <cell r="C50">
            <v>-32159467</v>
          </cell>
          <cell r="D50">
            <v>-32159467</v>
          </cell>
          <cell r="E50">
            <v>-32159467</v>
          </cell>
          <cell r="F50">
            <v>-21561987</v>
          </cell>
          <cell r="H50">
            <v>-53721454</v>
          </cell>
        </row>
        <row r="51">
          <cell r="A51">
            <v>1212140</v>
          </cell>
          <cell r="B51" t="str">
            <v>A.SL.MOV-COMPRESSORS</v>
          </cell>
          <cell r="C51">
            <v>-1993589</v>
          </cell>
          <cell r="D51">
            <v>-1993589</v>
          </cell>
          <cell r="E51">
            <v>-1993589</v>
          </cell>
          <cell r="F51">
            <v>-851849</v>
          </cell>
          <cell r="H51">
            <v>-2845438</v>
          </cell>
        </row>
        <row r="52">
          <cell r="A52">
            <v>1212150</v>
          </cell>
          <cell r="B52" t="str">
            <v>A.SL.MOV-MAGNETIC COUPLING MAK</v>
          </cell>
          <cell r="C52">
            <v>0</v>
          </cell>
          <cell r="D52">
            <v>0</v>
          </cell>
          <cell r="E52">
            <v>0</v>
          </cell>
          <cell r="F52">
            <v>-3328</v>
          </cell>
          <cell r="H52">
            <v>-3328</v>
          </cell>
        </row>
        <row r="53">
          <cell r="A53">
            <v>1212180</v>
          </cell>
          <cell r="B53" t="str">
            <v>A.SL.MVT.SPECIAL SEALS/MARINE</v>
          </cell>
          <cell r="C53">
            <v>-289889</v>
          </cell>
          <cell r="D53">
            <v>-289889</v>
          </cell>
          <cell r="E53">
            <v>-289889</v>
          </cell>
          <cell r="F53">
            <v>-724996</v>
          </cell>
          <cell r="H53">
            <v>-1014885</v>
          </cell>
        </row>
        <row r="54">
          <cell r="A54">
            <v>1221110</v>
          </cell>
          <cell r="B54" t="str">
            <v>TRADE RECEIVABLE - 3RD PARTY</v>
          </cell>
          <cell r="C54">
            <v>9553750027</v>
          </cell>
          <cell r="D54">
            <v>7472213618</v>
          </cell>
          <cell r="E54">
            <v>6044991347</v>
          </cell>
          <cell r="F54">
            <v>2055244057</v>
          </cell>
          <cell r="H54">
            <v>8100235404</v>
          </cell>
        </row>
        <row r="55">
          <cell r="A55">
            <v>1222110</v>
          </cell>
          <cell r="B55" t="str">
            <v>TRADE RECEIVABLE - AFFILIATE</v>
          </cell>
          <cell r="C55">
            <v>0</v>
          </cell>
          <cell r="D55">
            <v>92543123</v>
          </cell>
          <cell r="E55">
            <v>92543123</v>
          </cell>
          <cell r="F55">
            <v>30716534</v>
          </cell>
          <cell r="H55">
            <v>123259657</v>
          </cell>
        </row>
        <row r="56">
          <cell r="A56">
            <v>1222120</v>
          </cell>
          <cell r="B56" t="str">
            <v>ALLOWANCE FOR BAD DEBT</v>
          </cell>
          <cell r="C56">
            <v>-350777191</v>
          </cell>
          <cell r="D56">
            <v>-420777191</v>
          </cell>
          <cell r="E56">
            <v>-410999240</v>
          </cell>
          <cell r="F56">
            <v>70000000</v>
          </cell>
          <cell r="H56">
            <v>-340999240</v>
          </cell>
        </row>
        <row r="57">
          <cell r="A57">
            <v>1224010</v>
          </cell>
          <cell r="B57" t="str">
            <v>LOAN OF EMPLOYEES</v>
          </cell>
          <cell r="C57">
            <v>65369952</v>
          </cell>
          <cell r="D57">
            <v>61811893</v>
          </cell>
          <cell r="E57">
            <v>54641243</v>
          </cell>
          <cell r="F57">
            <v>-3084399</v>
          </cell>
          <cell r="H57">
            <v>51556844</v>
          </cell>
        </row>
        <row r="58">
          <cell r="A58">
            <v>1224070</v>
          </cell>
          <cell r="B58" t="str">
            <v>LOANS TO AFFILIATE</v>
          </cell>
          <cell r="C58">
            <v>0</v>
          </cell>
          <cell r="D58">
            <v>0</v>
          </cell>
          <cell r="E58">
            <v>0</v>
          </cell>
          <cell r="F58">
            <v>1396200000</v>
          </cell>
          <cell r="H58">
            <v>1396200000</v>
          </cell>
        </row>
        <row r="59">
          <cell r="A59" t="str">
            <v>A1224010</v>
          </cell>
          <cell r="B59" t="str">
            <v>THIRD PARTY OTHER RECEIVABLES</v>
          </cell>
          <cell r="C59">
            <v>57712111</v>
          </cell>
          <cell r="D59">
            <v>0</v>
          </cell>
          <cell r="E59">
            <v>0</v>
          </cell>
          <cell r="F59">
            <v>0</v>
          </cell>
        </row>
        <row r="60">
          <cell r="A60">
            <v>1224020</v>
          </cell>
          <cell r="B60" t="str">
            <v>BANK GUARANTEE</v>
          </cell>
          <cell r="C60">
            <v>41328500</v>
          </cell>
          <cell r="D60">
            <v>144510400</v>
          </cell>
          <cell r="E60">
            <v>184233400</v>
          </cell>
          <cell r="F60">
            <v>-53273300</v>
          </cell>
          <cell r="H60">
            <v>130960100</v>
          </cell>
        </row>
        <row r="61">
          <cell r="A61">
            <v>1224030</v>
          </cell>
          <cell r="B61" t="str">
            <v>DEPOSIT</v>
          </cell>
          <cell r="C61">
            <v>39693520</v>
          </cell>
          <cell r="D61">
            <v>81936791</v>
          </cell>
          <cell r="E61">
            <v>149846961</v>
          </cell>
          <cell r="F61">
            <v>701700</v>
          </cell>
          <cell r="H61">
            <v>150548661</v>
          </cell>
        </row>
        <row r="62">
          <cell r="A62">
            <v>1224040</v>
          </cell>
          <cell r="B62" t="str">
            <v>DEFFERED TAX ASSETS</v>
          </cell>
          <cell r="C62">
            <v>527799889</v>
          </cell>
          <cell r="D62">
            <v>527799889</v>
          </cell>
          <cell r="E62">
            <v>527799889</v>
          </cell>
          <cell r="F62">
            <v>0</v>
          </cell>
          <cell r="H62">
            <v>527799889</v>
          </cell>
        </row>
        <row r="63">
          <cell r="A63">
            <v>1224050</v>
          </cell>
          <cell r="B63" t="str">
            <v>FUND RESERVED FOR EMPLOYEE ENTITLEMENTS</v>
          </cell>
          <cell r="C63">
            <v>340841503</v>
          </cell>
          <cell r="D63">
            <v>343043203</v>
          </cell>
          <cell r="E63">
            <v>861964848</v>
          </cell>
          <cell r="F63">
            <v>-2059914</v>
          </cell>
          <cell r="H63">
            <v>859904934</v>
          </cell>
        </row>
        <row r="64">
          <cell r="A64">
            <v>1224060</v>
          </cell>
          <cell r="B64" t="str">
            <v>CALL DEPOSIT</v>
          </cell>
          <cell r="C64">
            <v>0</v>
          </cell>
          <cell r="D64">
            <v>2200000000</v>
          </cell>
          <cell r="E64">
            <v>1200000000</v>
          </cell>
          <cell r="F64">
            <v>-1200000000</v>
          </cell>
          <cell r="H64">
            <v>0</v>
          </cell>
        </row>
        <row r="65">
          <cell r="A65">
            <v>1240000</v>
          </cell>
          <cell r="B65" t="str">
            <v>DEUTSCHE BANK (EUR)</v>
          </cell>
          <cell r="C65">
            <v>159203422</v>
          </cell>
          <cell r="D65">
            <v>19591286</v>
          </cell>
          <cell r="E65">
            <v>91250601</v>
          </cell>
          <cell r="F65">
            <v>-16464511</v>
          </cell>
          <cell r="H65">
            <v>74786090</v>
          </cell>
        </row>
        <row r="66">
          <cell r="A66">
            <v>1240001</v>
          </cell>
          <cell r="B66" t="str">
            <v>DEUTSCHE BANK  (RP)</v>
          </cell>
          <cell r="C66">
            <v>199342129</v>
          </cell>
          <cell r="D66">
            <v>461926633</v>
          </cell>
          <cell r="E66">
            <v>134354809</v>
          </cell>
          <cell r="F66">
            <v>428172488</v>
          </cell>
          <cell r="H66">
            <v>562527297</v>
          </cell>
        </row>
        <row r="67">
          <cell r="A67">
            <v>1240002</v>
          </cell>
          <cell r="B67" t="str">
            <v>DEUTSCHE BANK (US$)</v>
          </cell>
          <cell r="C67">
            <v>36654127</v>
          </cell>
          <cell r="D67">
            <v>1746065418</v>
          </cell>
          <cell r="E67">
            <v>2506153921</v>
          </cell>
          <cell r="F67">
            <v>-2207061922</v>
          </cell>
          <cell r="H67">
            <v>299091999</v>
          </cell>
        </row>
        <row r="68">
          <cell r="A68">
            <v>1240003</v>
          </cell>
          <cell r="B68" t="str">
            <v>BNI JABABEKA</v>
          </cell>
          <cell r="C68">
            <v>71577808</v>
          </cell>
          <cell r="D68">
            <v>240693057</v>
          </cell>
          <cell r="E68">
            <v>165664379</v>
          </cell>
          <cell r="F68">
            <v>-103004158</v>
          </cell>
          <cell r="H68">
            <v>62660221</v>
          </cell>
        </row>
        <row r="69">
          <cell r="A69">
            <v>1241000</v>
          </cell>
          <cell r="B69" t="str">
            <v>FOREX PETTY CASH</v>
          </cell>
          <cell r="C69">
            <v>10035245</v>
          </cell>
          <cell r="D69">
            <v>7356675</v>
          </cell>
          <cell r="E69">
            <v>47180922</v>
          </cell>
          <cell r="F69">
            <v>-28369142</v>
          </cell>
          <cell r="H69">
            <v>18811780</v>
          </cell>
        </row>
        <row r="70">
          <cell r="A70">
            <v>1241001</v>
          </cell>
          <cell r="B70" t="str">
            <v>PETTY CASH CIKARANG</v>
          </cell>
          <cell r="C70">
            <v>1443400</v>
          </cell>
          <cell r="D70">
            <v>5373615</v>
          </cell>
          <cell r="E70">
            <v>6330330</v>
          </cell>
          <cell r="F70">
            <v>2172950</v>
          </cell>
          <cell r="H70">
            <v>8503280</v>
          </cell>
        </row>
        <row r="71">
          <cell r="A71">
            <v>1241002</v>
          </cell>
          <cell r="B71" t="str">
            <v>PETTY CASH CILEGON</v>
          </cell>
          <cell r="C71">
            <v>878500</v>
          </cell>
          <cell r="D71">
            <v>1763650</v>
          </cell>
          <cell r="E71">
            <v>1500000</v>
          </cell>
          <cell r="F71">
            <v>325166</v>
          </cell>
          <cell r="H71">
            <v>1825166</v>
          </cell>
        </row>
        <row r="72">
          <cell r="A72">
            <v>1241003</v>
          </cell>
          <cell r="B72" t="str">
            <v>PETTY CASH SURABAYA</v>
          </cell>
          <cell r="C72">
            <v>0</v>
          </cell>
          <cell r="D72">
            <v>38100000</v>
          </cell>
          <cell r="E72">
            <v>4615145</v>
          </cell>
          <cell r="F72">
            <v>1604745</v>
          </cell>
          <cell r="H72">
            <v>6219890</v>
          </cell>
        </row>
        <row r="73">
          <cell r="A73">
            <v>1241004</v>
          </cell>
          <cell r="B73" t="str">
            <v>PETTY CASH BANDUNG</v>
          </cell>
          <cell r="C73">
            <v>0</v>
          </cell>
          <cell r="D73">
            <v>0</v>
          </cell>
          <cell r="E73">
            <v>-811018</v>
          </cell>
          <cell r="F73">
            <v>811018</v>
          </cell>
          <cell r="H73">
            <v>0</v>
          </cell>
        </row>
        <row r="74">
          <cell r="A74">
            <v>1241005</v>
          </cell>
          <cell r="B74" t="str">
            <v>PETTY CASH SEMARANG</v>
          </cell>
          <cell r="C74">
            <v>999942</v>
          </cell>
          <cell r="D74">
            <v>6012456</v>
          </cell>
          <cell r="E74">
            <v>1854274</v>
          </cell>
          <cell r="F74">
            <v>4901050</v>
          </cell>
          <cell r="H74">
            <v>6755324</v>
          </cell>
        </row>
        <row r="75">
          <cell r="A75">
            <v>1241006</v>
          </cell>
          <cell r="B75" t="str">
            <v>PETTY CASH PALEMBANG</v>
          </cell>
          <cell r="C75">
            <v>719869</v>
          </cell>
          <cell r="D75">
            <v>900030</v>
          </cell>
          <cell r="E75">
            <v>1150216</v>
          </cell>
          <cell r="F75">
            <v>-1055928</v>
          </cell>
          <cell r="H75">
            <v>94288</v>
          </cell>
        </row>
        <row r="76">
          <cell r="A76">
            <v>1241007</v>
          </cell>
          <cell r="B76" t="str">
            <v>PETTY CASH MEDAN</v>
          </cell>
          <cell r="C76">
            <v>0</v>
          </cell>
          <cell r="D76">
            <v>-383050</v>
          </cell>
          <cell r="E76">
            <v>180000</v>
          </cell>
          <cell r="F76">
            <v>-180000</v>
          </cell>
          <cell r="H76">
            <v>0</v>
          </cell>
        </row>
        <row r="77">
          <cell r="A77">
            <v>1241008</v>
          </cell>
          <cell r="B77" t="str">
            <v>PETTY CASH PEKANBARU</v>
          </cell>
          <cell r="C77">
            <v>5498695</v>
          </cell>
          <cell r="D77">
            <v>-2094578</v>
          </cell>
          <cell r="E77">
            <v>-1630803</v>
          </cell>
          <cell r="F77">
            <v>5842818</v>
          </cell>
          <cell r="H77">
            <v>4212015</v>
          </cell>
        </row>
        <row r="78">
          <cell r="A78">
            <v>1241009</v>
          </cell>
          <cell r="B78" t="str">
            <v>PETTY CASH JAMBI</v>
          </cell>
          <cell r="C78">
            <v>0</v>
          </cell>
          <cell r="D78">
            <v>0</v>
          </cell>
          <cell r="E78">
            <v>648000</v>
          </cell>
          <cell r="F78">
            <v>1503124</v>
          </cell>
          <cell r="H78">
            <v>2151124</v>
          </cell>
        </row>
        <row r="79">
          <cell r="A79">
            <v>1241010</v>
          </cell>
          <cell r="B79" t="str">
            <v>PETTY CASH UJUNG PANDANG</v>
          </cell>
          <cell r="C79">
            <v>71923</v>
          </cell>
          <cell r="D79">
            <v>750200</v>
          </cell>
          <cell r="E79">
            <v>-248190</v>
          </cell>
          <cell r="F79">
            <v>1001190</v>
          </cell>
          <cell r="H79">
            <v>753000</v>
          </cell>
        </row>
        <row r="80">
          <cell r="A80">
            <v>1241011</v>
          </cell>
          <cell r="B80" t="str">
            <v>PETTY CASH DUMAI</v>
          </cell>
          <cell r="C80">
            <v>0</v>
          </cell>
          <cell r="D80">
            <v>-10000</v>
          </cell>
          <cell r="E80">
            <v>-300</v>
          </cell>
          <cell r="F80">
            <v>1060300</v>
          </cell>
          <cell r="H80">
            <v>1060000</v>
          </cell>
        </row>
        <row r="81">
          <cell r="A81">
            <v>1241012</v>
          </cell>
          <cell r="B81" t="str">
            <v>PETTY CASH CILACAP</v>
          </cell>
          <cell r="C81">
            <v>1000000</v>
          </cell>
          <cell r="D81">
            <v>1000000</v>
          </cell>
          <cell r="E81">
            <v>1000000</v>
          </cell>
          <cell r="F81">
            <v>0</v>
          </cell>
          <cell r="H81">
            <v>1000000</v>
          </cell>
        </row>
        <row r="82">
          <cell r="A82">
            <v>1241013</v>
          </cell>
          <cell r="B82" t="str">
            <v>PETTY CASH BATAM</v>
          </cell>
          <cell r="C82">
            <v>0</v>
          </cell>
          <cell r="D82">
            <v>0</v>
          </cell>
          <cell r="E82">
            <v>0</v>
          </cell>
          <cell r="F82">
            <v>0</v>
          </cell>
        </row>
        <row r="83">
          <cell r="A83">
            <v>1241014</v>
          </cell>
          <cell r="B83" t="str">
            <v>PETTY CASH PLAJU</v>
          </cell>
          <cell r="C83">
            <v>904234</v>
          </cell>
          <cell r="D83">
            <v>-673955</v>
          </cell>
          <cell r="E83">
            <v>29049235</v>
          </cell>
          <cell r="F83">
            <v>-28737386</v>
          </cell>
          <cell r="H83">
            <v>311849</v>
          </cell>
        </row>
        <row r="84">
          <cell r="A84">
            <v>1241015</v>
          </cell>
          <cell r="B84" t="str">
            <v>PETTY CASH BALIKPAPAN</v>
          </cell>
          <cell r="C84">
            <v>16358177</v>
          </cell>
          <cell r="D84">
            <v>1500000</v>
          </cell>
          <cell r="E84">
            <v>399176</v>
          </cell>
          <cell r="F84">
            <v>10000</v>
          </cell>
          <cell r="H84">
            <v>409176</v>
          </cell>
        </row>
        <row r="85">
          <cell r="A85">
            <v>1241016</v>
          </cell>
          <cell r="B85" t="str">
            <v>PETTY CASH BONTANG</v>
          </cell>
          <cell r="C85">
            <v>2647201</v>
          </cell>
          <cell r="D85">
            <v>1500000</v>
          </cell>
          <cell r="E85">
            <v>-1274342</v>
          </cell>
          <cell r="F85">
            <v>1274342</v>
          </cell>
          <cell r="H85">
            <v>0</v>
          </cell>
        </row>
        <row r="86">
          <cell r="A86">
            <v>1241017</v>
          </cell>
          <cell r="B86" t="str">
            <v>PETTY CASH PADANG</v>
          </cell>
          <cell r="C86">
            <v>0</v>
          </cell>
          <cell r="D86">
            <v>3328743</v>
          </cell>
          <cell r="E86">
            <v>362520</v>
          </cell>
          <cell r="F86">
            <v>-339892</v>
          </cell>
          <cell r="H86">
            <v>22628</v>
          </cell>
        </row>
        <row r="87">
          <cell r="A87">
            <v>1241018</v>
          </cell>
          <cell r="B87" t="str">
            <v>PETTY CASH (BANJARMASIN)</v>
          </cell>
          <cell r="C87">
            <v>2312500</v>
          </cell>
          <cell r="D87">
            <v>-403600</v>
          </cell>
          <cell r="E87">
            <v>1000000</v>
          </cell>
          <cell r="F87">
            <v>0</v>
          </cell>
          <cell r="H87">
            <v>1000000</v>
          </cell>
        </row>
        <row r="88">
          <cell r="A88">
            <v>1241019</v>
          </cell>
          <cell r="B88" t="str">
            <v>PETTY CASH JAKARTA</v>
          </cell>
          <cell r="C88">
            <v>26935</v>
          </cell>
          <cell r="D88">
            <v>4450684</v>
          </cell>
          <cell r="E88">
            <v>2638039</v>
          </cell>
          <cell r="F88">
            <v>147477</v>
          </cell>
          <cell r="H88">
            <v>2785516</v>
          </cell>
        </row>
        <row r="89">
          <cell r="A89">
            <v>1241020</v>
          </cell>
          <cell r="B89" t="str">
            <v>PETTY CASH IRIAN JAYA</v>
          </cell>
          <cell r="C89">
            <v>749197</v>
          </cell>
          <cell r="D89">
            <v>127197</v>
          </cell>
          <cell r="E89">
            <v>127197</v>
          </cell>
          <cell r="F89">
            <v>0</v>
          </cell>
          <cell r="H89">
            <v>127197</v>
          </cell>
        </row>
        <row r="90">
          <cell r="A90">
            <v>1241021</v>
          </cell>
          <cell r="B90" t="str">
            <v>PETTY CASH TANJUNG REDEB</v>
          </cell>
          <cell r="C90">
            <v>1209876</v>
          </cell>
          <cell r="D90">
            <v>-261469</v>
          </cell>
          <cell r="E90">
            <v>-261449</v>
          </cell>
          <cell r="F90">
            <v>261449</v>
          </cell>
          <cell r="H90">
            <v>0</v>
          </cell>
        </row>
        <row r="91">
          <cell r="A91">
            <v>1241022</v>
          </cell>
          <cell r="B91" t="str">
            <v>PETTY CASH BALONGAN</v>
          </cell>
          <cell r="C91">
            <v>0</v>
          </cell>
          <cell r="D91">
            <v>760200</v>
          </cell>
          <cell r="E91">
            <v>1000000</v>
          </cell>
          <cell r="F91">
            <v>0</v>
          </cell>
          <cell r="H91">
            <v>1000000</v>
          </cell>
        </row>
        <row r="92">
          <cell r="A92">
            <v>1241023</v>
          </cell>
          <cell r="B92" t="str">
            <v>PETTY CASH TUBAN</v>
          </cell>
          <cell r="C92">
            <v>0</v>
          </cell>
          <cell r="D92">
            <v>0</v>
          </cell>
          <cell r="E92">
            <v>105925</v>
          </cell>
          <cell r="F92">
            <v>726810</v>
          </cell>
          <cell r="H92">
            <v>832735</v>
          </cell>
        </row>
        <row r="93">
          <cell r="A93">
            <v>1300000</v>
          </cell>
          <cell r="B93" t="str">
            <v>PREPAID EXPENSES</v>
          </cell>
          <cell r="C93">
            <v>332677289</v>
          </cell>
          <cell r="D93">
            <v>455533186</v>
          </cell>
          <cell r="E93">
            <v>528306820</v>
          </cell>
          <cell r="F93">
            <v>-50179654</v>
          </cell>
          <cell r="H93">
            <v>478127166</v>
          </cell>
        </row>
        <row r="94">
          <cell r="A94" t="str">
            <v>A1300000</v>
          </cell>
          <cell r="B94" t="str">
            <v>LONG TERM RENT</v>
          </cell>
          <cell r="C94">
            <v>70047848</v>
          </cell>
          <cell r="D94">
            <v>80997650</v>
          </cell>
          <cell r="E94">
            <v>0</v>
          </cell>
          <cell r="F94">
            <v>0</v>
          </cell>
        </row>
        <row r="95">
          <cell r="A95">
            <v>1300010</v>
          </cell>
          <cell r="B95" t="str">
            <v>INCOME TAX ART 22 - IMPORT</v>
          </cell>
          <cell r="C95">
            <v>0</v>
          </cell>
          <cell r="D95">
            <v>258719233</v>
          </cell>
          <cell r="E95">
            <v>307506428</v>
          </cell>
          <cell r="F95">
            <v>26989799</v>
          </cell>
          <cell r="H95">
            <v>334496227</v>
          </cell>
        </row>
        <row r="96">
          <cell r="A96">
            <v>1300011</v>
          </cell>
          <cell r="B96" t="str">
            <v>INCOME TAX ART 22 - LOCAL</v>
          </cell>
          <cell r="C96">
            <v>0</v>
          </cell>
          <cell r="D96">
            <v>30276231</v>
          </cell>
          <cell r="E96">
            <v>41534246</v>
          </cell>
          <cell r="F96">
            <v>-54191</v>
          </cell>
          <cell r="H96">
            <v>41480055</v>
          </cell>
        </row>
        <row r="97">
          <cell r="A97">
            <v>1300020</v>
          </cell>
          <cell r="B97" t="str">
            <v>INCOME TAX ART 23</v>
          </cell>
          <cell r="C97">
            <v>0</v>
          </cell>
          <cell r="D97">
            <v>63385060</v>
          </cell>
          <cell r="E97">
            <v>71134980</v>
          </cell>
          <cell r="F97">
            <v>21502049</v>
          </cell>
          <cell r="H97">
            <v>92637029</v>
          </cell>
        </row>
        <row r="98">
          <cell r="A98">
            <v>1300030</v>
          </cell>
          <cell r="B98" t="str">
            <v>INCOME TAX ART 25</v>
          </cell>
          <cell r="C98">
            <v>501135751</v>
          </cell>
          <cell r="D98">
            <v>1161769251</v>
          </cell>
          <cell r="E98">
            <v>1356649740</v>
          </cell>
          <cell r="F98">
            <v>173212064</v>
          </cell>
          <cell r="H98">
            <v>1529861804</v>
          </cell>
        </row>
        <row r="99">
          <cell r="A99" t="str">
            <v>A1300030</v>
          </cell>
          <cell r="B99" t="str">
            <v>ESTIMATED CORPORATE INCOME TAX PAYABLE</v>
          </cell>
          <cell r="C99">
            <v>0</v>
          </cell>
          <cell r="D99">
            <v>0</v>
          </cell>
          <cell r="E99">
            <v>0</v>
          </cell>
          <cell r="F99">
            <v>0</v>
          </cell>
        </row>
        <row r="100">
          <cell r="A100">
            <v>1300040</v>
          </cell>
          <cell r="B100" t="str">
            <v>V.A.T IN- SUPPLIER</v>
          </cell>
          <cell r="C100">
            <v>0</v>
          </cell>
          <cell r="D100">
            <v>143333814</v>
          </cell>
          <cell r="E100">
            <v>126457717</v>
          </cell>
          <cell r="F100">
            <v>10151728</v>
          </cell>
          <cell r="H100">
            <v>136609445</v>
          </cell>
        </row>
        <row r="101">
          <cell r="A101">
            <v>1300041</v>
          </cell>
          <cell r="B101" t="str">
            <v>V.A.T OUT-SALES TAX</v>
          </cell>
          <cell r="C101">
            <v>-151293711</v>
          </cell>
          <cell r="D101">
            <v>-339562799</v>
          </cell>
          <cell r="E101">
            <v>-196235934</v>
          </cell>
          <cell r="F101">
            <v>65769607</v>
          </cell>
          <cell r="H101">
            <v>-130466327</v>
          </cell>
        </row>
        <row r="102">
          <cell r="A102">
            <v>1300050</v>
          </cell>
          <cell r="B102" t="str">
            <v>FISKAL</v>
          </cell>
          <cell r="C102">
            <v>0</v>
          </cell>
          <cell r="D102">
            <v>5000000</v>
          </cell>
          <cell r="E102">
            <v>6000000</v>
          </cell>
          <cell r="F102">
            <v>7000000</v>
          </cell>
          <cell r="H102">
            <v>13000000</v>
          </cell>
        </row>
        <row r="103">
          <cell r="A103">
            <v>2110000</v>
          </cell>
          <cell r="B103" t="str">
            <v>SHARE CAPITAL</v>
          </cell>
          <cell r="C103">
            <v>-1674513000</v>
          </cell>
          <cell r="D103">
            <v>-1674513000</v>
          </cell>
          <cell r="E103">
            <v>-2042905860</v>
          </cell>
          <cell r="F103">
            <v>0</v>
          </cell>
          <cell r="H103">
            <v>-2042905860</v>
          </cell>
        </row>
        <row r="104">
          <cell r="A104" t="str">
            <v>A2110000</v>
          </cell>
          <cell r="B104" t="str">
            <v>ADVANCE ON FUTURE STOCK SUBSCRIPTION</v>
          </cell>
          <cell r="C104">
            <v>0</v>
          </cell>
          <cell r="D104">
            <v>0</v>
          </cell>
          <cell r="E104">
            <v>0</v>
          </cell>
          <cell r="F104">
            <v>0</v>
          </cell>
        </row>
        <row r="105">
          <cell r="A105">
            <v>2120000</v>
          </cell>
          <cell r="B105" t="str">
            <v>CAPITAL RESERVES</v>
          </cell>
          <cell r="C105">
            <v>-334902600</v>
          </cell>
          <cell r="D105">
            <v>-334902600</v>
          </cell>
          <cell r="E105">
            <v>-334902600</v>
          </cell>
          <cell r="F105">
            <v>0</v>
          </cell>
          <cell r="H105">
            <v>-334902600</v>
          </cell>
        </row>
        <row r="106">
          <cell r="A106">
            <v>2130000</v>
          </cell>
          <cell r="B106" t="str">
            <v>CAPT. RESERVE/CAPITAL SURPLUS</v>
          </cell>
          <cell r="C106">
            <v>0</v>
          </cell>
          <cell r="D106">
            <v>0</v>
          </cell>
          <cell r="E106">
            <v>-1074225240</v>
          </cell>
          <cell r="F106">
            <v>0</v>
          </cell>
          <cell r="H106">
            <v>-1074225240</v>
          </cell>
        </row>
        <row r="107">
          <cell r="A107">
            <v>2190000</v>
          </cell>
          <cell r="B107" t="str">
            <v>RETAINED EARNING</v>
          </cell>
          <cell r="C107">
            <v>-9936958031</v>
          </cell>
          <cell r="D107">
            <v>-12663522819</v>
          </cell>
          <cell r="E107">
            <v>-12663522818</v>
          </cell>
          <cell r="F107">
            <v>0</v>
          </cell>
          <cell r="H107">
            <v>-12663522818</v>
          </cell>
        </row>
        <row r="108">
          <cell r="A108">
            <v>2301000</v>
          </cell>
          <cell r="B108" t="str">
            <v>AC. FOR PENSIONS &amp; SIMILAR OB.</v>
          </cell>
          <cell r="C108">
            <v>-487067050</v>
          </cell>
          <cell r="D108">
            <v>-487067050</v>
          </cell>
          <cell r="E108">
            <v>-487067050</v>
          </cell>
          <cell r="F108">
            <v>-276530000</v>
          </cell>
          <cell r="H108">
            <v>-763597050</v>
          </cell>
        </row>
        <row r="109">
          <cell r="A109">
            <v>2304020</v>
          </cell>
          <cell r="B109" t="str">
            <v>SALES COMM.</v>
          </cell>
          <cell r="C109">
            <v>-1045525125</v>
          </cell>
          <cell r="D109">
            <v>-22841162</v>
          </cell>
          <cell r="E109">
            <v>-12507013</v>
          </cell>
          <cell r="F109">
            <v>-1022601574</v>
          </cell>
          <cell r="H109">
            <v>-1035108587</v>
          </cell>
        </row>
        <row r="110">
          <cell r="A110">
            <v>2304030</v>
          </cell>
          <cell r="B110" t="str">
            <v>OTHER ACCRUALS</v>
          </cell>
          <cell r="C110">
            <v>0</v>
          </cell>
          <cell r="D110">
            <v>0</v>
          </cell>
          <cell r="E110">
            <v>0</v>
          </cell>
          <cell r="F110">
            <v>-502370000</v>
          </cell>
          <cell r="H110">
            <v>-502370000</v>
          </cell>
        </row>
        <row r="111">
          <cell r="A111">
            <v>2405000</v>
          </cell>
          <cell r="B111" t="str">
            <v>PAYABLES - 3RD PARTIES</v>
          </cell>
          <cell r="C111">
            <v>-294086247</v>
          </cell>
          <cell r="D111">
            <v>-198470619</v>
          </cell>
          <cell r="E111">
            <v>-350546128</v>
          </cell>
          <cell r="F111">
            <v>46980183</v>
          </cell>
          <cell r="H111">
            <v>-303565945</v>
          </cell>
        </row>
        <row r="112">
          <cell r="A112">
            <v>2407100</v>
          </cell>
          <cell r="B112" t="str">
            <v>TRADE PAYABLES - AFFILIATE</v>
          </cell>
          <cell r="C112">
            <v>-1449206982</v>
          </cell>
          <cell r="D112">
            <v>-762957696</v>
          </cell>
          <cell r="E112">
            <v>-501818087</v>
          </cell>
          <cell r="F112">
            <v>229820761</v>
          </cell>
          <cell r="H112">
            <v>-271997326</v>
          </cell>
        </row>
        <row r="113">
          <cell r="A113">
            <v>2407110</v>
          </cell>
          <cell r="B113" t="str">
            <v>AMOUNT OWING TO WOR</v>
          </cell>
          <cell r="C113">
            <v>-80899252</v>
          </cell>
          <cell r="D113">
            <v>-401750814</v>
          </cell>
          <cell r="E113">
            <v>-318383445</v>
          </cell>
          <cell r="F113">
            <v>207581242</v>
          </cell>
          <cell r="H113">
            <v>-110802203</v>
          </cell>
        </row>
        <row r="114">
          <cell r="A114">
            <v>2407120</v>
          </cell>
          <cell r="B114" t="str">
            <v>SHARE HOLDER LOANS</v>
          </cell>
          <cell r="C114">
            <v>-1353510000</v>
          </cell>
          <cell r="D114">
            <v>-1520020952</v>
          </cell>
          <cell r="E114">
            <v>0</v>
          </cell>
          <cell r="F114">
            <v>0</v>
          </cell>
        </row>
        <row r="115">
          <cell r="A115">
            <v>2410100</v>
          </cell>
          <cell r="B115" t="str">
            <v>OTHER LIABILITIES</v>
          </cell>
          <cell r="C115">
            <v>-777654813</v>
          </cell>
          <cell r="D115">
            <v>-319651884</v>
          </cell>
          <cell r="E115">
            <v>-163983742</v>
          </cell>
          <cell r="F115">
            <v>-11734917</v>
          </cell>
          <cell r="H115">
            <v>-175718659</v>
          </cell>
        </row>
        <row r="116">
          <cell r="A116">
            <v>2410110</v>
          </cell>
          <cell r="B116" t="str">
            <v>OTHER LIABILITIES - TPC</v>
          </cell>
          <cell r="C116">
            <v>-1906306615</v>
          </cell>
          <cell r="D116">
            <v>-2273901734</v>
          </cell>
          <cell r="E116">
            <v>-1735425474</v>
          </cell>
          <cell r="F116">
            <v>-33102332</v>
          </cell>
          <cell r="H116">
            <v>-1768527806</v>
          </cell>
        </row>
        <row r="117">
          <cell r="A117">
            <v>2410120</v>
          </cell>
          <cell r="B117" t="str">
            <v>PAYABLE PPH-21(SALARY/BNS/COM)</v>
          </cell>
          <cell r="C117">
            <v>-326576430</v>
          </cell>
          <cell r="D117">
            <v>-55715883</v>
          </cell>
          <cell r="E117">
            <v>-56196571</v>
          </cell>
          <cell r="F117">
            <v>52784470</v>
          </cell>
          <cell r="H117">
            <v>-3412101</v>
          </cell>
        </row>
        <row r="118">
          <cell r="A118">
            <v>2410130</v>
          </cell>
          <cell r="B118" t="str">
            <v>PAYABLE PPH-21(3RD PARTY COM)</v>
          </cell>
          <cell r="C118">
            <v>0</v>
          </cell>
          <cell r="D118">
            <v>236661635</v>
          </cell>
          <cell r="E118">
            <v>192575409</v>
          </cell>
          <cell r="F118">
            <v>67056645</v>
          </cell>
          <cell r="H118">
            <v>259632054</v>
          </cell>
        </row>
        <row r="119">
          <cell r="A119">
            <v>2410140</v>
          </cell>
          <cell r="B119" t="str">
            <v>INCOME TAX ART 23 - LIABILITY</v>
          </cell>
          <cell r="C119">
            <v>-4430883</v>
          </cell>
          <cell r="D119">
            <v>-5693504</v>
          </cell>
          <cell r="E119">
            <v>-11862783</v>
          </cell>
          <cell r="F119">
            <v>9511975</v>
          </cell>
          <cell r="H119">
            <v>-2350808</v>
          </cell>
        </row>
        <row r="120">
          <cell r="A120">
            <v>2410150</v>
          </cell>
          <cell r="B120" t="str">
            <v>PAYABLE JAMSOSTEK</v>
          </cell>
          <cell r="C120">
            <v>-3</v>
          </cell>
          <cell r="D120">
            <v>-22228170</v>
          </cell>
          <cell r="E120">
            <v>-22228170</v>
          </cell>
          <cell r="F120">
            <v>22228170</v>
          </cell>
          <cell r="H120">
            <v>0</v>
          </cell>
        </row>
        <row r="121">
          <cell r="A121">
            <v>3111000</v>
          </cell>
          <cell r="B121" t="str">
            <v>SALES-OEM</v>
          </cell>
          <cell r="C121">
            <v>-17280976306</v>
          </cell>
          <cell r="D121">
            <v>-12854993800</v>
          </cell>
          <cell r="E121">
            <v>-15438446440</v>
          </cell>
          <cell r="F121">
            <v>-1595078003</v>
          </cell>
          <cell r="H121">
            <v>-17033524443</v>
          </cell>
        </row>
        <row r="122">
          <cell r="A122">
            <v>3111010</v>
          </cell>
          <cell r="B122" t="str">
            <v>SALES-END. II SPECIAL SEALS</v>
          </cell>
          <cell r="C122">
            <v>-4955554741</v>
          </cell>
          <cell r="D122">
            <v>-2776721458</v>
          </cell>
          <cell r="E122">
            <v>-3115846162</v>
          </cell>
          <cell r="F122">
            <v>-435458336</v>
          </cell>
          <cell r="H122">
            <v>-3551304498</v>
          </cell>
        </row>
        <row r="123">
          <cell r="A123">
            <v>3111020</v>
          </cell>
          <cell r="B123" t="str">
            <v>SALES-AGITATOR, MIXER, KNEADER</v>
          </cell>
          <cell r="C123">
            <v>-713455935</v>
          </cell>
          <cell r="D123">
            <v>-886272272</v>
          </cell>
          <cell r="E123">
            <v>-939363649</v>
          </cell>
          <cell r="F123">
            <v>-19115115</v>
          </cell>
          <cell r="H123">
            <v>-958478764</v>
          </cell>
        </row>
        <row r="124">
          <cell r="A124">
            <v>3111030</v>
          </cell>
          <cell r="B124" t="str">
            <v>SALES-SUPPLY SYSTEM</v>
          </cell>
          <cell r="C124">
            <v>-212140356</v>
          </cell>
          <cell r="D124">
            <v>-62037686</v>
          </cell>
          <cell r="E124">
            <v>-98949778</v>
          </cell>
          <cell r="F124">
            <v>-27335000</v>
          </cell>
          <cell r="H124">
            <v>-126284778</v>
          </cell>
        </row>
        <row r="125">
          <cell r="A125">
            <v>3111040</v>
          </cell>
          <cell r="B125" t="str">
            <v>SALES-BT BURGMANN PRODUCTS</v>
          </cell>
          <cell r="C125">
            <v>-2619350</v>
          </cell>
          <cell r="D125">
            <v>0</v>
          </cell>
          <cell r="E125">
            <v>0</v>
          </cell>
          <cell r="F125">
            <v>0</v>
          </cell>
        </row>
        <row r="126">
          <cell r="A126">
            <v>3111050</v>
          </cell>
          <cell r="B126" t="str">
            <v>SALES-VC SERVICE</v>
          </cell>
          <cell r="C126">
            <v>-263340436</v>
          </cell>
          <cell r="D126">
            <v>-153850691</v>
          </cell>
          <cell r="E126">
            <v>-165313691</v>
          </cell>
          <cell r="F126">
            <v>-7830800</v>
          </cell>
          <cell r="H126">
            <v>-173144491</v>
          </cell>
        </row>
        <row r="127">
          <cell r="A127">
            <v>3111060</v>
          </cell>
          <cell r="B127" t="str">
            <v>SALES-PACKINGS</v>
          </cell>
          <cell r="C127">
            <v>-1459822196</v>
          </cell>
          <cell r="D127">
            <v>-1412734785</v>
          </cell>
          <cell r="E127">
            <v>-1676003281</v>
          </cell>
          <cell r="F127">
            <v>-321357665</v>
          </cell>
          <cell r="H127">
            <v>-1997360946</v>
          </cell>
        </row>
        <row r="128">
          <cell r="A128">
            <v>3111070</v>
          </cell>
          <cell r="B128" t="str">
            <v>SALES-STATIC SEALS</v>
          </cell>
          <cell r="C128">
            <v>-1662208266</v>
          </cell>
          <cell r="D128">
            <v>-1588355592</v>
          </cell>
          <cell r="E128">
            <v>-1870112393</v>
          </cell>
          <cell r="F128">
            <v>-241693684</v>
          </cell>
          <cell r="H128">
            <v>-2111806077</v>
          </cell>
        </row>
        <row r="129">
          <cell r="A129">
            <v>3111080</v>
          </cell>
          <cell r="B129" t="str">
            <v>SALES-EXP. JOINT RUBBER</v>
          </cell>
          <cell r="C129">
            <v>-645399523</v>
          </cell>
          <cell r="D129">
            <v>-751323709</v>
          </cell>
          <cell r="E129">
            <v>-1175197293</v>
          </cell>
          <cell r="F129">
            <v>-193672898</v>
          </cell>
          <cell r="H129">
            <v>-1368870191</v>
          </cell>
        </row>
        <row r="130">
          <cell r="A130">
            <v>3111090</v>
          </cell>
          <cell r="B130" t="str">
            <v>SALES-EXP. JOINT FABRIC</v>
          </cell>
          <cell r="C130">
            <v>-4488608579</v>
          </cell>
          <cell r="D130">
            <v>-7316673783</v>
          </cell>
          <cell r="E130">
            <v>-8622188214</v>
          </cell>
          <cell r="F130">
            <v>-1627072735</v>
          </cell>
          <cell r="H130">
            <v>-10249260949</v>
          </cell>
        </row>
        <row r="131">
          <cell r="A131">
            <v>3111100</v>
          </cell>
          <cell r="B131" t="str">
            <v>SALES-EXP. JOINT METAL</v>
          </cell>
          <cell r="C131">
            <v>-739947264</v>
          </cell>
          <cell r="D131">
            <v>-1649464486</v>
          </cell>
          <cell r="E131">
            <v>-1776803303</v>
          </cell>
          <cell r="F131">
            <v>-12727273</v>
          </cell>
          <cell r="H131">
            <v>-1789530576</v>
          </cell>
        </row>
        <row r="132">
          <cell r="A132">
            <v>3111110</v>
          </cell>
          <cell r="B132" t="str">
            <v>SALES-VARIOUS</v>
          </cell>
          <cell r="C132">
            <v>-47136544</v>
          </cell>
          <cell r="D132">
            <v>-92543123</v>
          </cell>
          <cell r="E132">
            <v>-92543123</v>
          </cell>
          <cell r="F132">
            <v>0</v>
          </cell>
          <cell r="H132">
            <v>-92543123</v>
          </cell>
        </row>
        <row r="133">
          <cell r="A133">
            <v>3111120</v>
          </cell>
          <cell r="B133" t="str">
            <v>SALES-END. I STANDARD</v>
          </cell>
          <cell r="C133">
            <v>-2804746227</v>
          </cell>
          <cell r="D133">
            <v>-1685249958</v>
          </cell>
          <cell r="E133">
            <v>-1889717093</v>
          </cell>
          <cell r="F133">
            <v>-225889824</v>
          </cell>
          <cell r="H133">
            <v>-2115606917</v>
          </cell>
        </row>
        <row r="134">
          <cell r="A134">
            <v>3111130</v>
          </cell>
          <cell r="B134" t="str">
            <v>SALES-RAW MATERIAL</v>
          </cell>
          <cell r="C134">
            <v>-4331434</v>
          </cell>
          <cell r="D134">
            <v>0</v>
          </cell>
          <cell r="E134">
            <v>0</v>
          </cell>
          <cell r="F134">
            <v>0</v>
          </cell>
        </row>
        <row r="135">
          <cell r="A135">
            <v>3111140</v>
          </cell>
          <cell r="B135" t="str">
            <v>SALES-COMPRESSORS</v>
          </cell>
          <cell r="C135">
            <v>-973681501</v>
          </cell>
          <cell r="D135">
            <v>-664424054</v>
          </cell>
          <cell r="E135">
            <v>-833956604</v>
          </cell>
          <cell r="F135">
            <v>-187123419</v>
          </cell>
          <cell r="H135">
            <v>-1021080023</v>
          </cell>
        </row>
        <row r="136">
          <cell r="A136">
            <v>3111150</v>
          </cell>
          <cell r="B136" t="str">
            <v>SALES-MAGNETICS COUPLING MAK</v>
          </cell>
          <cell r="C136">
            <v>-623100</v>
          </cell>
          <cell r="D136">
            <v>0</v>
          </cell>
          <cell r="E136">
            <v>0</v>
          </cell>
          <cell r="F136">
            <v>0</v>
          </cell>
        </row>
        <row r="137">
          <cell r="A137">
            <v>3111180</v>
          </cell>
          <cell r="B137" t="str">
            <v>SALES-SPECIAL SEALS/MARINE</v>
          </cell>
          <cell r="C137">
            <v>0</v>
          </cell>
          <cell r="D137">
            <v>0</v>
          </cell>
          <cell r="E137">
            <v>0</v>
          </cell>
          <cell r="F137">
            <v>0</v>
          </cell>
        </row>
        <row r="138">
          <cell r="A138">
            <v>3121000</v>
          </cell>
          <cell r="B138" t="str">
            <v>DISC-OEM</v>
          </cell>
          <cell r="C138">
            <v>377936841</v>
          </cell>
          <cell r="D138">
            <v>262877133</v>
          </cell>
          <cell r="E138">
            <v>311039779</v>
          </cell>
          <cell r="F138">
            <v>8414656</v>
          </cell>
          <cell r="H138">
            <v>319454435</v>
          </cell>
        </row>
        <row r="139">
          <cell r="A139">
            <v>3121010</v>
          </cell>
          <cell r="B139" t="str">
            <v>DISC-END. II SPECIAL SEALS</v>
          </cell>
          <cell r="C139">
            <v>47025089</v>
          </cell>
          <cell r="D139">
            <v>69548154</v>
          </cell>
          <cell r="E139">
            <v>74890354</v>
          </cell>
          <cell r="F139">
            <v>6760100</v>
          </cell>
          <cell r="H139">
            <v>81650454</v>
          </cell>
        </row>
        <row r="140">
          <cell r="A140">
            <v>3121020</v>
          </cell>
          <cell r="B140" t="str">
            <v>DISC-AGITATOR, MIXER, KNEADER</v>
          </cell>
          <cell r="C140">
            <v>2110175</v>
          </cell>
          <cell r="D140">
            <v>14071425</v>
          </cell>
          <cell r="E140">
            <v>14071425</v>
          </cell>
          <cell r="F140">
            <v>10625</v>
          </cell>
          <cell r="H140">
            <v>14082050</v>
          </cell>
        </row>
        <row r="141">
          <cell r="A141">
            <v>3121030</v>
          </cell>
          <cell r="B141" t="str">
            <v>DISC-SUPPLY SYSTEM</v>
          </cell>
          <cell r="C141">
            <v>0</v>
          </cell>
          <cell r="D141">
            <v>0</v>
          </cell>
          <cell r="E141">
            <v>0</v>
          </cell>
          <cell r="F141">
            <v>5467000</v>
          </cell>
          <cell r="H141">
            <v>5467000</v>
          </cell>
        </row>
        <row r="142">
          <cell r="A142">
            <v>3121040</v>
          </cell>
          <cell r="B142" t="str">
            <v>DISC-BT BURGMANN PRODUCTS</v>
          </cell>
          <cell r="C142">
            <v>0</v>
          </cell>
          <cell r="D142">
            <v>0</v>
          </cell>
          <cell r="E142">
            <v>0</v>
          </cell>
          <cell r="F142">
            <v>0</v>
          </cell>
        </row>
        <row r="143">
          <cell r="A143">
            <v>3121050</v>
          </cell>
          <cell r="B143" t="str">
            <v>DISC-VC SERVICE</v>
          </cell>
          <cell r="C143">
            <v>3327381</v>
          </cell>
          <cell r="D143">
            <v>1425296</v>
          </cell>
          <cell r="E143">
            <v>1498296</v>
          </cell>
          <cell r="F143">
            <v>11000</v>
          </cell>
          <cell r="H143">
            <v>1509296</v>
          </cell>
        </row>
        <row r="144">
          <cell r="A144">
            <v>3121060</v>
          </cell>
          <cell r="B144" t="str">
            <v>DISC-PACKINGS</v>
          </cell>
          <cell r="C144">
            <v>19552275</v>
          </cell>
          <cell r="D144">
            <v>27724787</v>
          </cell>
          <cell r="E144">
            <v>32547387</v>
          </cell>
          <cell r="F144">
            <v>959800</v>
          </cell>
          <cell r="H144">
            <v>33507187</v>
          </cell>
        </row>
        <row r="145">
          <cell r="A145">
            <v>3121070</v>
          </cell>
          <cell r="B145" t="str">
            <v>DISC-STATIC SEALS</v>
          </cell>
          <cell r="C145">
            <v>17905464</v>
          </cell>
          <cell r="D145">
            <v>22106321</v>
          </cell>
          <cell r="E145">
            <v>23729121</v>
          </cell>
          <cell r="F145">
            <v>750420</v>
          </cell>
          <cell r="H145">
            <v>24479541</v>
          </cell>
        </row>
        <row r="146">
          <cell r="A146">
            <v>3121080</v>
          </cell>
          <cell r="B146" t="str">
            <v>DISC-EXP. JOINT RUBBER</v>
          </cell>
          <cell r="C146">
            <v>11897539</v>
          </cell>
          <cell r="D146">
            <v>2325750</v>
          </cell>
          <cell r="E146">
            <v>4913750</v>
          </cell>
          <cell r="F146">
            <v>2800000</v>
          </cell>
          <cell r="H146">
            <v>7713750</v>
          </cell>
        </row>
        <row r="147">
          <cell r="A147">
            <v>3121090</v>
          </cell>
          <cell r="B147" t="str">
            <v>DISC-EXP. JOINT FABRIC</v>
          </cell>
          <cell r="C147">
            <v>31316591</v>
          </cell>
          <cell r="D147">
            <v>4400909</v>
          </cell>
          <cell r="E147">
            <v>32441140</v>
          </cell>
          <cell r="F147">
            <v>0</v>
          </cell>
          <cell r="H147">
            <v>32441140</v>
          </cell>
        </row>
        <row r="148">
          <cell r="A148">
            <v>3121100</v>
          </cell>
          <cell r="B148" t="str">
            <v>DISC-EXP. JOINT METAL</v>
          </cell>
          <cell r="C148">
            <v>5563240</v>
          </cell>
          <cell r="D148">
            <v>74961825</v>
          </cell>
          <cell r="E148">
            <v>75961825</v>
          </cell>
          <cell r="F148">
            <v>0</v>
          </cell>
          <cell r="H148">
            <v>75961825</v>
          </cell>
        </row>
        <row r="149">
          <cell r="A149">
            <v>3121110</v>
          </cell>
          <cell r="B149" t="str">
            <v>DISC-VARIOUS</v>
          </cell>
          <cell r="C149">
            <v>967725</v>
          </cell>
          <cell r="D149">
            <v>0</v>
          </cell>
          <cell r="E149">
            <v>0</v>
          </cell>
          <cell r="F149">
            <v>0</v>
          </cell>
        </row>
        <row r="150">
          <cell r="A150">
            <v>3121120</v>
          </cell>
          <cell r="B150" t="str">
            <v>DISC-END. I STANDARD</v>
          </cell>
          <cell r="C150">
            <v>34815419</v>
          </cell>
          <cell r="D150">
            <v>13210951</v>
          </cell>
          <cell r="E150">
            <v>13460951</v>
          </cell>
          <cell r="F150">
            <v>10200</v>
          </cell>
          <cell r="H150">
            <v>13471151</v>
          </cell>
        </row>
        <row r="151">
          <cell r="A151">
            <v>3121130</v>
          </cell>
          <cell r="B151" t="str">
            <v>DICS-RAW MATERIAL</v>
          </cell>
          <cell r="C151">
            <v>0</v>
          </cell>
          <cell r="D151">
            <v>0</v>
          </cell>
          <cell r="E151">
            <v>0</v>
          </cell>
          <cell r="F151">
            <v>0</v>
          </cell>
        </row>
        <row r="152">
          <cell r="A152">
            <v>3121140</v>
          </cell>
          <cell r="B152" t="str">
            <v>DISC-COMPRESSORS</v>
          </cell>
          <cell r="C152">
            <v>0</v>
          </cell>
          <cell r="D152">
            <v>1116120</v>
          </cell>
          <cell r="E152">
            <v>1116120</v>
          </cell>
          <cell r="F152">
            <v>0</v>
          </cell>
          <cell r="H152">
            <v>1116120</v>
          </cell>
        </row>
        <row r="153">
          <cell r="A153">
            <v>3121150</v>
          </cell>
          <cell r="B153" t="str">
            <v>DISC-MAGNETICS COUPLING MAK</v>
          </cell>
          <cell r="C153">
            <v>0</v>
          </cell>
          <cell r="D153">
            <v>0</v>
          </cell>
          <cell r="E153">
            <v>0</v>
          </cell>
          <cell r="F153">
            <v>0</v>
          </cell>
        </row>
        <row r="154">
          <cell r="A154">
            <v>3121180</v>
          </cell>
          <cell r="B154" t="str">
            <v>DISC-SPECIAL SEALS/MARINE</v>
          </cell>
          <cell r="C154">
            <v>0</v>
          </cell>
          <cell r="D154">
            <v>0</v>
          </cell>
          <cell r="E154">
            <v>0</v>
          </cell>
          <cell r="F154">
            <v>0</v>
          </cell>
        </row>
        <row r="155">
          <cell r="A155">
            <v>3211000</v>
          </cell>
          <cell r="B155" t="str">
            <v>CHG IN INV - OEM (A)</v>
          </cell>
          <cell r="C155">
            <v>177039591</v>
          </cell>
          <cell r="D155">
            <v>130833844</v>
          </cell>
          <cell r="E155">
            <v>224765063</v>
          </cell>
          <cell r="F155">
            <v>95020880</v>
          </cell>
          <cell r="H155">
            <v>319785943</v>
          </cell>
        </row>
        <row r="156">
          <cell r="A156">
            <v>3211010</v>
          </cell>
          <cell r="B156" t="str">
            <v>CHG IN INV-ENDUSER. II SPCL(G)</v>
          </cell>
          <cell r="C156">
            <v>-13305928</v>
          </cell>
          <cell r="D156">
            <v>-15621049</v>
          </cell>
          <cell r="E156">
            <v>-15904827</v>
          </cell>
          <cell r="F156">
            <v>41345724</v>
          </cell>
          <cell r="H156">
            <v>25440897</v>
          </cell>
        </row>
        <row r="157">
          <cell r="A157">
            <v>3211020</v>
          </cell>
          <cell r="B157" t="str">
            <v>CHG IN INV-AGITATOR, MIXER, K.</v>
          </cell>
          <cell r="C157">
            <v>-224056629</v>
          </cell>
          <cell r="D157">
            <v>82376661</v>
          </cell>
          <cell r="E157">
            <v>100584748</v>
          </cell>
          <cell r="F157">
            <v>45315792</v>
          </cell>
          <cell r="H157">
            <v>145900540</v>
          </cell>
        </row>
        <row r="158">
          <cell r="A158">
            <v>3211030</v>
          </cell>
          <cell r="B158" t="str">
            <v>CHG IN INV-SUPPLY SYSTEM</v>
          </cell>
          <cell r="C158">
            <v>-39336105</v>
          </cell>
          <cell r="D158">
            <v>-38451960</v>
          </cell>
          <cell r="E158">
            <v>-38451960</v>
          </cell>
          <cell r="F158">
            <v>17113647</v>
          </cell>
          <cell r="H158">
            <v>-21338313</v>
          </cell>
        </row>
        <row r="159">
          <cell r="A159">
            <v>3211040</v>
          </cell>
          <cell r="B159" t="str">
            <v>CHG IN INV-BT BURGMANN PROD.</v>
          </cell>
          <cell r="C159">
            <v>-2618986</v>
          </cell>
          <cell r="D159">
            <v>-142047</v>
          </cell>
          <cell r="E159">
            <v>-142047</v>
          </cell>
          <cell r="F159">
            <v>-33046</v>
          </cell>
          <cell r="H159">
            <v>-175093</v>
          </cell>
        </row>
        <row r="160">
          <cell r="A160">
            <v>3211050</v>
          </cell>
          <cell r="B160" t="str">
            <v>CHG IN INV-VC SERVICE</v>
          </cell>
          <cell r="C160">
            <v>0</v>
          </cell>
          <cell r="D160">
            <v>0</v>
          </cell>
          <cell r="E160">
            <v>0</v>
          </cell>
          <cell r="F160">
            <v>0</v>
          </cell>
        </row>
        <row r="161">
          <cell r="A161">
            <v>3211060</v>
          </cell>
          <cell r="B161" t="str">
            <v>CHG IN INV-PACKINGS</v>
          </cell>
          <cell r="C161">
            <v>-130984150</v>
          </cell>
          <cell r="D161">
            <v>-273806978</v>
          </cell>
          <cell r="E161">
            <v>-224406654</v>
          </cell>
          <cell r="F161">
            <v>-152956409</v>
          </cell>
          <cell r="H161">
            <v>-377363063</v>
          </cell>
        </row>
        <row r="162">
          <cell r="A162">
            <v>3211070</v>
          </cell>
          <cell r="B162" t="str">
            <v>CHG IN INV-STATIC SEALS</v>
          </cell>
          <cell r="C162">
            <v>-141434016</v>
          </cell>
          <cell r="D162">
            <v>-132960107</v>
          </cell>
          <cell r="E162">
            <v>-84582982</v>
          </cell>
          <cell r="F162">
            <v>37476050</v>
          </cell>
          <cell r="H162">
            <v>-47106932</v>
          </cell>
        </row>
        <row r="163">
          <cell r="A163">
            <v>3211080</v>
          </cell>
          <cell r="B163" t="str">
            <v>CHG IN INV-EXP. JOINT RUBBER</v>
          </cell>
          <cell r="C163">
            <v>45914018</v>
          </cell>
          <cell r="D163">
            <v>-73247641</v>
          </cell>
          <cell r="E163">
            <v>0</v>
          </cell>
          <cell r="F163">
            <v>-2383040</v>
          </cell>
          <cell r="H163">
            <v>-2383040</v>
          </cell>
        </row>
        <row r="164">
          <cell r="A164">
            <v>3211090</v>
          </cell>
          <cell r="B164" t="str">
            <v>CHG IN INV-EXP. JOINT FABRIC</v>
          </cell>
          <cell r="C164">
            <v>320161452</v>
          </cell>
          <cell r="D164">
            <v>-259796741</v>
          </cell>
          <cell r="E164">
            <v>-278542646</v>
          </cell>
          <cell r="F164">
            <v>309682641</v>
          </cell>
          <cell r="H164">
            <v>31139995</v>
          </cell>
        </row>
        <row r="165">
          <cell r="A165">
            <v>3211100</v>
          </cell>
          <cell r="B165" t="str">
            <v>CHG IN INV-EXP. JOINT METAL</v>
          </cell>
          <cell r="C165">
            <v>37859591</v>
          </cell>
          <cell r="D165">
            <v>-11734980</v>
          </cell>
          <cell r="E165">
            <v>-11734980</v>
          </cell>
          <cell r="F165">
            <v>-57039462</v>
          </cell>
          <cell r="H165">
            <v>-68774442</v>
          </cell>
        </row>
        <row r="166">
          <cell r="A166">
            <v>3211110</v>
          </cell>
          <cell r="B166" t="str">
            <v>CHG IN INV-VARIOUS</v>
          </cell>
          <cell r="C166">
            <v>2313379</v>
          </cell>
          <cell r="D166">
            <v>-1530902</v>
          </cell>
          <cell r="E166">
            <v>-438909</v>
          </cell>
          <cell r="F166">
            <v>7969347</v>
          </cell>
          <cell r="H166">
            <v>7530438</v>
          </cell>
        </row>
        <row r="167">
          <cell r="A167">
            <v>3211120</v>
          </cell>
          <cell r="B167" t="str">
            <v>CHG IN INV-END. I STANDARD (B)</v>
          </cell>
          <cell r="C167">
            <v>-119275419</v>
          </cell>
          <cell r="D167">
            <v>-52024728</v>
          </cell>
          <cell r="E167">
            <v>-60014215</v>
          </cell>
          <cell r="F167">
            <v>-17248184</v>
          </cell>
          <cell r="H167">
            <v>-77262399</v>
          </cell>
        </row>
        <row r="168">
          <cell r="A168">
            <v>3211130</v>
          </cell>
          <cell r="B168" t="str">
            <v>CHG IN INV-RAW MATERIAL</v>
          </cell>
          <cell r="C168">
            <v>168875226</v>
          </cell>
          <cell r="D168">
            <v>-68210509</v>
          </cell>
          <cell r="E168">
            <v>-68893296</v>
          </cell>
          <cell r="F168">
            <v>13644806</v>
          </cell>
          <cell r="H168">
            <v>-55248490</v>
          </cell>
        </row>
        <row r="169">
          <cell r="A169">
            <v>3211140</v>
          </cell>
          <cell r="B169" t="str">
            <v>CHG IN INV-COMPRESSORS</v>
          </cell>
          <cell r="C169">
            <v>16443938</v>
          </cell>
          <cell r="D169">
            <v>-3012853</v>
          </cell>
          <cell r="E169">
            <v>-14951508</v>
          </cell>
          <cell r="F169">
            <v>6468160</v>
          </cell>
          <cell r="H169">
            <v>-8483348</v>
          </cell>
        </row>
        <row r="170">
          <cell r="A170">
            <v>3211150</v>
          </cell>
          <cell r="B170" t="str">
            <v>CHG IN INV-MAG. COUPLING MAK</v>
          </cell>
          <cell r="C170">
            <v>1731234</v>
          </cell>
          <cell r="D170">
            <v>0</v>
          </cell>
          <cell r="E170">
            <v>0</v>
          </cell>
          <cell r="F170">
            <v>0</v>
          </cell>
        </row>
        <row r="171">
          <cell r="A171">
            <v>3211180</v>
          </cell>
          <cell r="B171" t="str">
            <v>CHG IN INV-SP. SEALS/MARINE</v>
          </cell>
          <cell r="C171">
            <v>43851975</v>
          </cell>
          <cell r="D171">
            <v>-3619746</v>
          </cell>
          <cell r="E171">
            <v>-6821375</v>
          </cell>
          <cell r="F171">
            <v>1358603</v>
          </cell>
          <cell r="H171">
            <v>-5462772</v>
          </cell>
        </row>
        <row r="172">
          <cell r="A172">
            <v>3212000</v>
          </cell>
          <cell r="B172" t="str">
            <v>CHG IN GIT - OEM</v>
          </cell>
          <cell r="C172">
            <v>37880580</v>
          </cell>
          <cell r="D172">
            <v>-2198982</v>
          </cell>
          <cell r="E172">
            <v>-134854069</v>
          </cell>
          <cell r="F172">
            <v>46361336</v>
          </cell>
          <cell r="H172">
            <v>-88492733</v>
          </cell>
        </row>
        <row r="173">
          <cell r="A173">
            <v>3212010</v>
          </cell>
          <cell r="B173" t="str">
            <v>CHG IN GIT-ENDUSER. II SPECIAL</v>
          </cell>
          <cell r="C173">
            <v>-27278240</v>
          </cell>
          <cell r="D173">
            <v>-31412</v>
          </cell>
          <cell r="E173">
            <v>-128600628</v>
          </cell>
          <cell r="F173">
            <v>54495016</v>
          </cell>
          <cell r="H173">
            <v>-74105612</v>
          </cell>
        </row>
        <row r="174">
          <cell r="A174">
            <v>3212020</v>
          </cell>
          <cell r="B174" t="str">
            <v>CHG IN GIT-AGITATOR, MIXER, K.</v>
          </cell>
          <cell r="C174">
            <v>-1594213</v>
          </cell>
          <cell r="D174">
            <v>1982666</v>
          </cell>
          <cell r="E174">
            <v>1812475</v>
          </cell>
          <cell r="F174">
            <v>-8972900</v>
          </cell>
          <cell r="H174">
            <v>-7160425</v>
          </cell>
        </row>
        <row r="175">
          <cell r="A175">
            <v>3212030</v>
          </cell>
          <cell r="B175" t="str">
            <v>CHG IN GIT-SUPPLY SYSTEM</v>
          </cell>
          <cell r="C175">
            <v>-16974878</v>
          </cell>
          <cell r="D175">
            <v>16974878</v>
          </cell>
          <cell r="E175">
            <v>16974878</v>
          </cell>
          <cell r="F175">
            <v>0</v>
          </cell>
          <cell r="H175">
            <v>16974878</v>
          </cell>
        </row>
        <row r="176">
          <cell r="A176">
            <v>3212040</v>
          </cell>
          <cell r="B176" t="str">
            <v>CHG IN GIT-BT BURGMANN PROD.</v>
          </cell>
          <cell r="C176">
            <v>0</v>
          </cell>
          <cell r="D176">
            <v>0</v>
          </cell>
          <cell r="E176">
            <v>0</v>
          </cell>
          <cell r="F176">
            <v>0</v>
          </cell>
        </row>
        <row r="177">
          <cell r="A177">
            <v>3212050</v>
          </cell>
          <cell r="B177" t="str">
            <v>CHG IN GIT-VC SERVICE</v>
          </cell>
          <cell r="C177">
            <v>0</v>
          </cell>
          <cell r="D177">
            <v>0</v>
          </cell>
          <cell r="E177">
            <v>0</v>
          </cell>
          <cell r="F177">
            <v>0</v>
          </cell>
        </row>
        <row r="178">
          <cell r="A178">
            <v>3212060</v>
          </cell>
          <cell r="B178" t="str">
            <v>CHG IN GIT-PACKINGS</v>
          </cell>
          <cell r="C178">
            <v>-42158782</v>
          </cell>
          <cell r="D178">
            <v>12735770</v>
          </cell>
          <cell r="E178">
            <v>-41038782</v>
          </cell>
          <cell r="F178">
            <v>-1190704</v>
          </cell>
          <cell r="H178">
            <v>-42229486</v>
          </cell>
        </row>
        <row r="179">
          <cell r="A179">
            <v>3212070</v>
          </cell>
          <cell r="B179" t="str">
            <v>CHG IN GIT-STATIC SEALS</v>
          </cell>
          <cell r="C179">
            <v>-96422285</v>
          </cell>
          <cell r="D179">
            <v>107116713</v>
          </cell>
          <cell r="E179">
            <v>89608947</v>
          </cell>
          <cell r="F179">
            <v>46123854</v>
          </cell>
          <cell r="H179">
            <v>135732801</v>
          </cell>
        </row>
        <row r="180">
          <cell r="A180">
            <v>3212080</v>
          </cell>
          <cell r="B180" t="str">
            <v>CHG IN GIT-EXP. JOINT RUBBER</v>
          </cell>
          <cell r="C180">
            <v>0</v>
          </cell>
          <cell r="D180">
            <v>-185940080</v>
          </cell>
          <cell r="E180">
            <v>-86747832</v>
          </cell>
          <cell r="F180">
            <v>82615704</v>
          </cell>
          <cell r="H180">
            <v>-4132128</v>
          </cell>
        </row>
        <row r="181">
          <cell r="A181">
            <v>3212090</v>
          </cell>
          <cell r="B181" t="str">
            <v>CHG IN GIT-EXP. JOINT FABRIC</v>
          </cell>
          <cell r="C181">
            <v>-264748350</v>
          </cell>
          <cell r="D181">
            <v>69281128</v>
          </cell>
          <cell r="E181">
            <v>17738062</v>
          </cell>
          <cell r="F181">
            <v>240301908</v>
          </cell>
          <cell r="H181">
            <v>258039970</v>
          </cell>
        </row>
        <row r="182">
          <cell r="A182">
            <v>3212100</v>
          </cell>
          <cell r="B182" t="str">
            <v>CHG IN GIT-EXP. JOINT METAL</v>
          </cell>
          <cell r="C182">
            <v>-389530860</v>
          </cell>
          <cell r="D182">
            <v>417860000</v>
          </cell>
          <cell r="E182">
            <v>377266346</v>
          </cell>
          <cell r="F182">
            <v>40593654</v>
          </cell>
          <cell r="H182">
            <v>417860000</v>
          </cell>
        </row>
        <row r="183">
          <cell r="A183">
            <v>3212110</v>
          </cell>
          <cell r="B183" t="str">
            <v>CHG IN GIT-VARIOUS</v>
          </cell>
          <cell r="C183">
            <v>0</v>
          </cell>
          <cell r="D183">
            <v>0</v>
          </cell>
          <cell r="E183">
            <v>0</v>
          </cell>
          <cell r="F183">
            <v>0</v>
          </cell>
        </row>
        <row r="184">
          <cell r="A184">
            <v>3212120</v>
          </cell>
          <cell r="B184" t="str">
            <v>CHG IN GIT-END. I STANDARD</v>
          </cell>
          <cell r="C184">
            <v>-2706281</v>
          </cell>
          <cell r="D184">
            <v>-3848214</v>
          </cell>
          <cell r="E184">
            <v>-56452700</v>
          </cell>
          <cell r="F184">
            <v>-88307662</v>
          </cell>
          <cell r="H184">
            <v>-144760362</v>
          </cell>
        </row>
        <row r="185">
          <cell r="A185">
            <v>3212130</v>
          </cell>
          <cell r="B185" t="str">
            <v>CHG IN GIT-RAW MATERIAL</v>
          </cell>
          <cell r="C185">
            <v>-18948192</v>
          </cell>
          <cell r="D185">
            <v>-11050829</v>
          </cell>
          <cell r="E185">
            <v>-27753598</v>
          </cell>
          <cell r="F185">
            <v>-17420329</v>
          </cell>
          <cell r="H185">
            <v>-45173927</v>
          </cell>
        </row>
        <row r="186">
          <cell r="A186">
            <v>3212140</v>
          </cell>
          <cell r="B186" t="str">
            <v>CHG IN GIT-COMPRESSORS</v>
          </cell>
          <cell r="C186">
            <v>-6974500</v>
          </cell>
          <cell r="D186">
            <v>0</v>
          </cell>
          <cell r="E186">
            <v>0</v>
          </cell>
          <cell r="F186">
            <v>6974500</v>
          </cell>
          <cell r="H186">
            <v>6974500</v>
          </cell>
        </row>
        <row r="187">
          <cell r="A187">
            <v>3212150</v>
          </cell>
          <cell r="B187" t="str">
            <v>CHG IN GIT-MAG. COUPLING MAK</v>
          </cell>
          <cell r="C187">
            <v>0</v>
          </cell>
          <cell r="D187">
            <v>0</v>
          </cell>
          <cell r="E187">
            <v>0</v>
          </cell>
          <cell r="F187">
            <v>0</v>
          </cell>
        </row>
        <row r="188">
          <cell r="A188">
            <v>3212180</v>
          </cell>
          <cell r="B188" t="str">
            <v>CHG IN GIT-SP. SEALS/MARINE</v>
          </cell>
          <cell r="C188">
            <v>22901815</v>
          </cell>
          <cell r="D188">
            <v>0</v>
          </cell>
          <cell r="E188">
            <v>0</v>
          </cell>
          <cell r="F188">
            <v>801561</v>
          </cell>
          <cell r="H188">
            <v>801561</v>
          </cell>
        </row>
        <row r="189">
          <cell r="A189">
            <v>3421118</v>
          </cell>
          <cell r="B189" t="str">
            <v>PROV. SLOW MVMT INVENTORY</v>
          </cell>
          <cell r="C189">
            <v>166669771</v>
          </cell>
          <cell r="D189">
            <v>0</v>
          </cell>
          <cell r="E189">
            <v>0</v>
          </cell>
          <cell r="F189">
            <v>313396909</v>
          </cell>
          <cell r="H189">
            <v>313396909</v>
          </cell>
        </row>
        <row r="190">
          <cell r="A190">
            <v>3231000</v>
          </cell>
          <cell r="B190" t="str">
            <v>OTHER INCOME 3RD PARTY</v>
          </cell>
          <cell r="C190">
            <v>-507575460</v>
          </cell>
          <cell r="D190">
            <v>-210484725</v>
          </cell>
          <cell r="E190">
            <v>-145749802</v>
          </cell>
          <cell r="F190">
            <v>-10874869</v>
          </cell>
          <cell r="H190">
            <v>-156624671</v>
          </cell>
        </row>
        <row r="191">
          <cell r="A191" t="str">
            <v>A3231000</v>
          </cell>
          <cell r="B191" t="str">
            <v>GAIN ON DISPOSAL OF FIXED ASSETS</v>
          </cell>
          <cell r="C191">
            <v>-26644229</v>
          </cell>
          <cell r="D191">
            <v>0</v>
          </cell>
          <cell r="E191">
            <v>0</v>
          </cell>
          <cell r="F191">
            <v>0</v>
          </cell>
        </row>
        <row r="192">
          <cell r="A192">
            <v>3232000</v>
          </cell>
          <cell r="B192" t="str">
            <v>OTHER INCOME AFFILIATE</v>
          </cell>
          <cell r="C192">
            <v>0</v>
          </cell>
          <cell r="D192">
            <v>-74455021</v>
          </cell>
          <cell r="E192">
            <v>-68343663</v>
          </cell>
          <cell r="F192">
            <v>-117083439</v>
          </cell>
          <cell r="H192">
            <v>-185427102</v>
          </cell>
        </row>
        <row r="193">
          <cell r="A193">
            <v>3311000</v>
          </cell>
          <cell r="B193" t="str">
            <v>PURCH. 3RD PARTY-OEM</v>
          </cell>
          <cell r="C193">
            <v>509528005</v>
          </cell>
          <cell r="D193">
            <v>415578727</v>
          </cell>
          <cell r="E193">
            <v>458486063</v>
          </cell>
          <cell r="F193">
            <v>48085799</v>
          </cell>
          <cell r="H193">
            <v>506571862</v>
          </cell>
        </row>
        <row r="194">
          <cell r="A194">
            <v>3311010</v>
          </cell>
          <cell r="B194" t="str">
            <v>PURCH. 3RD PARTY-E. II SP SEAL</v>
          </cell>
          <cell r="C194">
            <v>608192087</v>
          </cell>
          <cell r="D194">
            <v>492724941</v>
          </cell>
          <cell r="E194">
            <v>676889495</v>
          </cell>
          <cell r="F194">
            <v>61881275</v>
          </cell>
          <cell r="H194">
            <v>738770770</v>
          </cell>
        </row>
        <row r="195">
          <cell r="A195">
            <v>3311020</v>
          </cell>
          <cell r="B195" t="str">
            <v>PURCH. 3RD PARTY-A.M.K</v>
          </cell>
          <cell r="C195">
            <v>0</v>
          </cell>
          <cell r="D195">
            <v>40506465</v>
          </cell>
          <cell r="E195">
            <v>39070099</v>
          </cell>
          <cell r="F195">
            <v>6508048</v>
          </cell>
          <cell r="H195">
            <v>45578147</v>
          </cell>
        </row>
        <row r="196">
          <cell r="A196">
            <v>3311030</v>
          </cell>
          <cell r="B196" t="str">
            <v>PURCH. 3RD PARTY-SUPPLY SYSTEM</v>
          </cell>
          <cell r="C196">
            <v>37523243</v>
          </cell>
          <cell r="D196">
            <v>16275638</v>
          </cell>
          <cell r="E196">
            <v>18483693</v>
          </cell>
          <cell r="F196">
            <v>0</v>
          </cell>
          <cell r="H196">
            <v>18483693</v>
          </cell>
        </row>
        <row r="197">
          <cell r="A197">
            <v>3311040</v>
          </cell>
          <cell r="B197" t="str">
            <v>PURCH. 3RD PARTY-BT BURGMANN P</v>
          </cell>
          <cell r="C197">
            <v>0</v>
          </cell>
          <cell r="D197">
            <v>154372</v>
          </cell>
          <cell r="E197">
            <v>154372</v>
          </cell>
          <cell r="F197">
            <v>0</v>
          </cell>
          <cell r="H197">
            <v>154372</v>
          </cell>
        </row>
        <row r="198">
          <cell r="A198">
            <v>3311050</v>
          </cell>
          <cell r="B198" t="str">
            <v>PURCH. 3RD PARTY-VC SERVICE</v>
          </cell>
          <cell r="C198">
            <v>0</v>
          </cell>
          <cell r="D198">
            <v>0</v>
          </cell>
          <cell r="E198">
            <v>0</v>
          </cell>
          <cell r="F198">
            <v>0</v>
          </cell>
        </row>
        <row r="199">
          <cell r="A199">
            <v>3311060</v>
          </cell>
          <cell r="B199" t="str">
            <v>PURCH. 3RD PARTY-PACKINGS</v>
          </cell>
          <cell r="C199">
            <v>172902616</v>
          </cell>
          <cell r="D199">
            <v>780939861</v>
          </cell>
          <cell r="E199">
            <v>951861702</v>
          </cell>
          <cell r="F199">
            <v>166073602</v>
          </cell>
          <cell r="H199">
            <v>1117935304</v>
          </cell>
        </row>
        <row r="200">
          <cell r="A200">
            <v>3311070</v>
          </cell>
          <cell r="B200" t="str">
            <v>PURCH. 3RD PARTY-STATIC SEALS</v>
          </cell>
          <cell r="C200">
            <v>509431724</v>
          </cell>
          <cell r="D200">
            <v>699242839</v>
          </cell>
          <cell r="E200">
            <v>759657159</v>
          </cell>
          <cell r="F200">
            <v>49304253</v>
          </cell>
          <cell r="H200">
            <v>808961412</v>
          </cell>
        </row>
        <row r="201">
          <cell r="A201">
            <v>3311080</v>
          </cell>
          <cell r="B201" t="str">
            <v>PURCH. 3RD PARTY-EXJ. RUBBER</v>
          </cell>
          <cell r="C201">
            <v>72941933</v>
          </cell>
          <cell r="D201">
            <v>119488220</v>
          </cell>
          <cell r="E201">
            <v>201395863</v>
          </cell>
          <cell r="F201">
            <v>23999998</v>
          </cell>
          <cell r="H201">
            <v>225395861</v>
          </cell>
        </row>
        <row r="202">
          <cell r="A202">
            <v>3311090</v>
          </cell>
          <cell r="B202" t="str">
            <v>PURCH. 3RD PARTY-EXJ. FABRIC</v>
          </cell>
          <cell r="C202">
            <v>358362312</v>
          </cell>
          <cell r="D202">
            <v>510183885</v>
          </cell>
          <cell r="E202">
            <v>633522653</v>
          </cell>
          <cell r="F202">
            <v>130093426</v>
          </cell>
          <cell r="H202">
            <v>763616079</v>
          </cell>
        </row>
        <row r="203">
          <cell r="A203">
            <v>3311100</v>
          </cell>
          <cell r="B203" t="str">
            <v>PURCH. 3RD PARTY-EXJ. METAL</v>
          </cell>
          <cell r="C203">
            <v>123165405</v>
          </cell>
          <cell r="D203">
            <v>230278983</v>
          </cell>
          <cell r="E203">
            <v>257942680</v>
          </cell>
          <cell r="F203">
            <v>-32605750</v>
          </cell>
          <cell r="H203">
            <v>225336930</v>
          </cell>
        </row>
        <row r="204">
          <cell r="A204">
            <v>3311110</v>
          </cell>
          <cell r="B204" t="str">
            <v>PURCH. 3RD PARTY-VARIOUS</v>
          </cell>
          <cell r="C204">
            <v>97248878</v>
          </cell>
          <cell r="D204">
            <v>6982105</v>
          </cell>
          <cell r="E204">
            <v>7052105</v>
          </cell>
          <cell r="F204">
            <v>115000</v>
          </cell>
          <cell r="H204">
            <v>7167105</v>
          </cell>
        </row>
        <row r="205">
          <cell r="A205">
            <v>3311120</v>
          </cell>
          <cell r="B205" t="str">
            <v>PURCH. 3RD PARTY-E. I STANDARD</v>
          </cell>
          <cell r="C205">
            <v>332478787</v>
          </cell>
          <cell r="D205">
            <v>154752196</v>
          </cell>
          <cell r="E205">
            <v>164980147</v>
          </cell>
          <cell r="F205">
            <v>11038508</v>
          </cell>
          <cell r="H205">
            <v>176018655</v>
          </cell>
        </row>
        <row r="206">
          <cell r="A206">
            <v>3311130</v>
          </cell>
          <cell r="B206" t="str">
            <v>PURCH. 3RD PARTY-RAW MATERIAL</v>
          </cell>
          <cell r="C206">
            <v>346610825</v>
          </cell>
          <cell r="D206">
            <v>324593493</v>
          </cell>
          <cell r="E206">
            <v>419364721</v>
          </cell>
          <cell r="F206">
            <v>91264976</v>
          </cell>
          <cell r="H206">
            <v>510629697</v>
          </cell>
        </row>
        <row r="207">
          <cell r="A207">
            <v>3311140</v>
          </cell>
          <cell r="B207" t="str">
            <v>PURCH. 3RD PARTY-COMPRESSORS</v>
          </cell>
          <cell r="C207">
            <v>32211780</v>
          </cell>
          <cell r="D207">
            <v>22777642</v>
          </cell>
          <cell r="E207">
            <v>22777642</v>
          </cell>
          <cell r="F207">
            <v>335921</v>
          </cell>
          <cell r="H207">
            <v>23113563</v>
          </cell>
        </row>
        <row r="208">
          <cell r="A208">
            <v>3311150</v>
          </cell>
          <cell r="B208" t="str">
            <v>PURCH. 3RD PARTY-M.A.K.</v>
          </cell>
          <cell r="C208">
            <v>621898</v>
          </cell>
          <cell r="D208">
            <v>0</v>
          </cell>
          <cell r="E208">
            <v>0</v>
          </cell>
          <cell r="F208">
            <v>0</v>
          </cell>
        </row>
        <row r="209">
          <cell r="A209">
            <v>3311180</v>
          </cell>
          <cell r="B209" t="str">
            <v>PURCH. 3RD PARTY-MARINE</v>
          </cell>
          <cell r="C209">
            <v>0</v>
          </cell>
          <cell r="D209">
            <v>930500</v>
          </cell>
          <cell r="E209">
            <v>5633677</v>
          </cell>
          <cell r="F209">
            <v>-1588494</v>
          </cell>
          <cell r="H209">
            <v>4045183</v>
          </cell>
        </row>
        <row r="210">
          <cell r="A210">
            <v>3400000</v>
          </cell>
          <cell r="B210" t="str">
            <v>BROKERAGE</v>
          </cell>
          <cell r="C210">
            <v>51609013</v>
          </cell>
          <cell r="D210">
            <v>42405539</v>
          </cell>
          <cell r="E210">
            <v>39066468</v>
          </cell>
          <cell r="F210">
            <v>-50370830</v>
          </cell>
          <cell r="H210">
            <v>-11304362</v>
          </cell>
        </row>
        <row r="211">
          <cell r="A211">
            <v>3312000</v>
          </cell>
          <cell r="B211" t="str">
            <v>PURCH.FROM AFF.-OEM</v>
          </cell>
          <cell r="C211">
            <v>2215687424</v>
          </cell>
          <cell r="D211">
            <v>2349044878</v>
          </cell>
          <cell r="E211">
            <v>2881918810</v>
          </cell>
          <cell r="F211">
            <v>190570380</v>
          </cell>
          <cell r="H211">
            <v>3072489190</v>
          </cell>
        </row>
        <row r="212">
          <cell r="A212">
            <v>3312010</v>
          </cell>
          <cell r="B212" t="str">
            <v>PURCH. FROM AFF.-E II SP SEALS</v>
          </cell>
          <cell r="C212">
            <v>579112456</v>
          </cell>
          <cell r="D212">
            <v>300346255</v>
          </cell>
          <cell r="E212">
            <v>324275081</v>
          </cell>
          <cell r="F212">
            <v>26155169</v>
          </cell>
          <cell r="H212">
            <v>350430250</v>
          </cell>
        </row>
        <row r="213">
          <cell r="A213">
            <v>3312020</v>
          </cell>
          <cell r="B213" t="str">
            <v>PURCH. FROM AFF.-A.M.K.</v>
          </cell>
          <cell r="C213">
            <v>367195485</v>
          </cell>
          <cell r="D213">
            <v>209443625</v>
          </cell>
          <cell r="E213">
            <v>229585208</v>
          </cell>
          <cell r="F213">
            <v>10260770</v>
          </cell>
          <cell r="H213">
            <v>239845978</v>
          </cell>
        </row>
        <row r="214">
          <cell r="A214">
            <v>3312030</v>
          </cell>
          <cell r="B214" t="str">
            <v>PURCH. FROM AFF.-SUPPLY SYSTEM</v>
          </cell>
          <cell r="C214">
            <v>232348045</v>
          </cell>
          <cell r="D214">
            <v>73643721</v>
          </cell>
          <cell r="E214">
            <v>93716954</v>
          </cell>
          <cell r="F214">
            <v>0</v>
          </cell>
          <cell r="H214">
            <v>93716954</v>
          </cell>
        </row>
        <row r="215">
          <cell r="A215">
            <v>3312040</v>
          </cell>
          <cell r="B215" t="str">
            <v>PURCH. FROM AFF.-BT BURGMANN P</v>
          </cell>
          <cell r="C215">
            <v>0</v>
          </cell>
          <cell r="D215">
            <v>0</v>
          </cell>
          <cell r="E215">
            <v>0</v>
          </cell>
          <cell r="F215">
            <v>0</v>
          </cell>
        </row>
        <row r="216">
          <cell r="A216">
            <v>3312050</v>
          </cell>
          <cell r="B216" t="str">
            <v>PURCH. FROM AFF.-VC SERVICE</v>
          </cell>
          <cell r="C216">
            <v>0</v>
          </cell>
          <cell r="D216">
            <v>0</v>
          </cell>
          <cell r="E216">
            <v>0</v>
          </cell>
          <cell r="F216">
            <v>0</v>
          </cell>
        </row>
        <row r="217">
          <cell r="A217">
            <v>3312060</v>
          </cell>
          <cell r="B217" t="str">
            <v>PURCH. FROM AFF.-PACKINGS</v>
          </cell>
          <cell r="C217">
            <v>769087561</v>
          </cell>
          <cell r="D217">
            <v>109856032</v>
          </cell>
          <cell r="E217">
            <v>109856032</v>
          </cell>
          <cell r="F217">
            <v>0</v>
          </cell>
          <cell r="H217">
            <v>109856032</v>
          </cell>
        </row>
        <row r="218">
          <cell r="A218">
            <v>3312070</v>
          </cell>
          <cell r="B218" t="str">
            <v>PURCH. FROM AFF.-STATIC SEALS</v>
          </cell>
          <cell r="C218">
            <v>795470054</v>
          </cell>
          <cell r="D218">
            <v>218236855</v>
          </cell>
          <cell r="E218">
            <v>220681465</v>
          </cell>
          <cell r="F218">
            <v>440030</v>
          </cell>
          <cell r="H218">
            <v>221121495</v>
          </cell>
        </row>
        <row r="219">
          <cell r="A219">
            <v>3312080</v>
          </cell>
          <cell r="B219" t="str">
            <v>PURCH. FROM AFF.-EXJ. RUBBER</v>
          </cell>
          <cell r="C219">
            <v>259420035</v>
          </cell>
          <cell r="D219">
            <v>570251361</v>
          </cell>
          <cell r="E219">
            <v>747112568</v>
          </cell>
          <cell r="F219">
            <v>4249245</v>
          </cell>
          <cell r="H219">
            <v>751361813</v>
          </cell>
        </row>
        <row r="220">
          <cell r="A220">
            <v>3312090</v>
          </cell>
          <cell r="B220" t="str">
            <v>PURCH. FROM AFF.-EXJ. FABRIC</v>
          </cell>
          <cell r="C220">
            <v>1554555574</v>
          </cell>
          <cell r="D220">
            <v>1826719465</v>
          </cell>
          <cell r="E220">
            <v>2263458136</v>
          </cell>
          <cell r="F220">
            <v>85253848</v>
          </cell>
          <cell r="H220">
            <v>2348711984</v>
          </cell>
        </row>
        <row r="221">
          <cell r="A221">
            <v>3312100</v>
          </cell>
          <cell r="B221" t="str">
            <v>PURCH. FROM AFF.-EXJ. METAL</v>
          </cell>
          <cell r="C221">
            <v>698207261</v>
          </cell>
          <cell r="D221">
            <v>475501619</v>
          </cell>
          <cell r="E221">
            <v>600478283</v>
          </cell>
          <cell r="F221">
            <v>57345288</v>
          </cell>
          <cell r="H221">
            <v>657823571</v>
          </cell>
        </row>
        <row r="222">
          <cell r="A222">
            <v>3312110</v>
          </cell>
          <cell r="B222" t="str">
            <v>PURCH. FROM AFF.-VARIOUS</v>
          </cell>
          <cell r="C222">
            <v>0</v>
          </cell>
          <cell r="D222">
            <v>0</v>
          </cell>
          <cell r="E222">
            <v>0</v>
          </cell>
          <cell r="F222">
            <v>0</v>
          </cell>
        </row>
        <row r="223">
          <cell r="A223">
            <v>3312120</v>
          </cell>
          <cell r="B223" t="str">
            <v>PURCH. FROM AFF.-E. I STANDARD</v>
          </cell>
          <cell r="C223">
            <v>546147670</v>
          </cell>
          <cell r="D223">
            <v>489340590</v>
          </cell>
          <cell r="E223">
            <v>591452930</v>
          </cell>
          <cell r="F223">
            <v>180893153</v>
          </cell>
          <cell r="H223">
            <v>772346083</v>
          </cell>
        </row>
        <row r="224">
          <cell r="A224">
            <v>3312130</v>
          </cell>
          <cell r="B224" t="str">
            <v>PURCH. FROM AFF.-RAW MATERIAL</v>
          </cell>
          <cell r="C224">
            <v>172750106</v>
          </cell>
          <cell r="D224">
            <v>148575262</v>
          </cell>
          <cell r="E224">
            <v>155698041</v>
          </cell>
          <cell r="F224">
            <v>0</v>
          </cell>
          <cell r="H224">
            <v>155698041</v>
          </cell>
        </row>
        <row r="225">
          <cell r="A225">
            <v>3312140</v>
          </cell>
          <cell r="B225" t="str">
            <v>PURCH. FROM AFF.-COMPRESSORS</v>
          </cell>
          <cell r="C225">
            <v>24546411</v>
          </cell>
          <cell r="D225">
            <v>1506122</v>
          </cell>
          <cell r="E225">
            <v>1506122</v>
          </cell>
          <cell r="F225">
            <v>0</v>
          </cell>
          <cell r="H225">
            <v>1506122</v>
          </cell>
        </row>
        <row r="226">
          <cell r="A226">
            <v>3312150</v>
          </cell>
          <cell r="B226" t="str">
            <v>PURCH. FROM AFF.-M.A.K.</v>
          </cell>
          <cell r="C226">
            <v>0</v>
          </cell>
          <cell r="D226">
            <v>0</v>
          </cell>
          <cell r="E226">
            <v>0</v>
          </cell>
          <cell r="F226">
            <v>0</v>
          </cell>
        </row>
        <row r="227">
          <cell r="A227">
            <v>3312180</v>
          </cell>
          <cell r="B227" t="str">
            <v>PURCH. FROM AFF.-MARINE</v>
          </cell>
          <cell r="C227">
            <v>118838708</v>
          </cell>
          <cell r="D227">
            <v>6073007</v>
          </cell>
          <cell r="E227">
            <v>6273581</v>
          </cell>
          <cell r="F227">
            <v>934534</v>
          </cell>
          <cell r="H227">
            <v>7208115</v>
          </cell>
        </row>
        <row r="228">
          <cell r="A228">
            <v>3313240</v>
          </cell>
          <cell r="B228" t="str">
            <v>CASH DISC RCV FROM AFFILIATES</v>
          </cell>
          <cell r="C228">
            <v>-47067491</v>
          </cell>
          <cell r="D228">
            <v>-10341317</v>
          </cell>
          <cell r="E228">
            <v>-10341317</v>
          </cell>
          <cell r="F228">
            <v>0</v>
          </cell>
          <cell r="H228">
            <v>-10341317</v>
          </cell>
        </row>
        <row r="229">
          <cell r="A229">
            <v>3411100</v>
          </cell>
          <cell r="B229" t="str">
            <v>BASIC PAY (SALES)</v>
          </cell>
          <cell r="C229">
            <v>1152019116</v>
          </cell>
          <cell r="D229">
            <v>953808381</v>
          </cell>
          <cell r="E229">
            <v>1170746199</v>
          </cell>
          <cell r="F229">
            <v>107568909</v>
          </cell>
          <cell r="H229">
            <v>1278315108</v>
          </cell>
        </row>
        <row r="230">
          <cell r="A230">
            <v>3411110</v>
          </cell>
          <cell r="B230" t="str">
            <v>ALLOWANCE (SALES)</v>
          </cell>
          <cell r="C230">
            <v>462639100</v>
          </cell>
          <cell r="D230">
            <v>265563685</v>
          </cell>
          <cell r="E230">
            <v>325493685</v>
          </cell>
          <cell r="F230">
            <v>29583000</v>
          </cell>
          <cell r="H230">
            <v>355076685</v>
          </cell>
        </row>
        <row r="231">
          <cell r="A231">
            <v>3411120</v>
          </cell>
          <cell r="B231" t="str">
            <v>OVERTIME (SALES)</v>
          </cell>
          <cell r="C231">
            <v>0</v>
          </cell>
          <cell r="D231">
            <v>124217</v>
          </cell>
          <cell r="E231">
            <v>124217</v>
          </cell>
          <cell r="F231">
            <v>0</v>
          </cell>
          <cell r="H231">
            <v>124217</v>
          </cell>
        </row>
        <row r="232">
          <cell r="A232">
            <v>3411130</v>
          </cell>
          <cell r="B232" t="str">
            <v>ANNUAL BONUS (SALES)</v>
          </cell>
          <cell r="C232">
            <v>167932130</v>
          </cell>
          <cell r="D232">
            <v>0</v>
          </cell>
          <cell r="E232">
            <v>133410493</v>
          </cell>
          <cell r="F232">
            <v>20832800</v>
          </cell>
          <cell r="H232">
            <v>154243293</v>
          </cell>
        </row>
        <row r="233">
          <cell r="A233">
            <v>3411230</v>
          </cell>
          <cell r="B233" t="str">
            <v>SALESMAN COMM. @ 5% OF</v>
          </cell>
          <cell r="C233">
            <v>1671906748</v>
          </cell>
          <cell r="D233">
            <v>462701820</v>
          </cell>
          <cell r="E233">
            <v>616226460</v>
          </cell>
          <cell r="F233">
            <v>1422966180</v>
          </cell>
          <cell r="H233">
            <v>2039192640</v>
          </cell>
        </row>
        <row r="234">
          <cell r="A234">
            <v>3411200</v>
          </cell>
          <cell r="B234" t="str">
            <v>PENSIUN FUND/S.SECURITY (SALES</v>
          </cell>
          <cell r="C234">
            <v>60545582</v>
          </cell>
          <cell r="D234">
            <v>52030373</v>
          </cell>
          <cell r="E234">
            <v>63722001</v>
          </cell>
          <cell r="F234">
            <v>5845814</v>
          </cell>
          <cell r="H234">
            <v>69567815</v>
          </cell>
        </row>
        <row r="235">
          <cell r="A235">
            <v>3411210</v>
          </cell>
          <cell r="B235" t="str">
            <v>STAFF TRAINING (SALES)</v>
          </cell>
          <cell r="C235">
            <v>5858700</v>
          </cell>
          <cell r="D235">
            <v>27586615</v>
          </cell>
          <cell r="E235">
            <v>30701465</v>
          </cell>
          <cell r="F235">
            <v>251500</v>
          </cell>
          <cell r="H235">
            <v>30952965</v>
          </cell>
        </row>
        <row r="236">
          <cell r="A236">
            <v>3411220</v>
          </cell>
          <cell r="B236" t="str">
            <v>STAFF UNIFORM (SALES)</v>
          </cell>
          <cell r="C236">
            <v>0</v>
          </cell>
          <cell r="D236">
            <v>0</v>
          </cell>
          <cell r="E236">
            <v>0</v>
          </cell>
          <cell r="F236">
            <v>0</v>
          </cell>
        </row>
        <row r="237">
          <cell r="A237">
            <v>3411240</v>
          </cell>
          <cell r="B237" t="str">
            <v>MEDICAL (SALES)</v>
          </cell>
          <cell r="C237">
            <v>47050809</v>
          </cell>
          <cell r="D237">
            <v>60695940</v>
          </cell>
          <cell r="E237">
            <v>66133190</v>
          </cell>
          <cell r="F237">
            <v>16304585</v>
          </cell>
          <cell r="H237">
            <v>82437775</v>
          </cell>
        </row>
        <row r="238">
          <cell r="A238">
            <v>3411250</v>
          </cell>
          <cell r="B238" t="str">
            <v>RECRUITMENT (SALES)</v>
          </cell>
          <cell r="C238">
            <v>5945000</v>
          </cell>
          <cell r="D238">
            <v>8930000</v>
          </cell>
          <cell r="E238">
            <v>8930000</v>
          </cell>
          <cell r="F238">
            <v>0</v>
          </cell>
          <cell r="H238">
            <v>8930000</v>
          </cell>
        </row>
        <row r="239">
          <cell r="A239">
            <v>3411260</v>
          </cell>
          <cell r="B239" t="str">
            <v>LIVE INSURANCE - SLS</v>
          </cell>
          <cell r="C239">
            <v>0</v>
          </cell>
          <cell r="D239">
            <v>0</v>
          </cell>
          <cell r="E239">
            <v>0</v>
          </cell>
          <cell r="F239">
            <v>0</v>
          </cell>
        </row>
        <row r="240">
          <cell r="A240">
            <v>3412100</v>
          </cell>
          <cell r="B240" t="str">
            <v>BASIC PAY (ADM)</v>
          </cell>
          <cell r="C240">
            <v>1238583996</v>
          </cell>
          <cell r="D240">
            <v>864482400</v>
          </cell>
          <cell r="E240">
            <v>1056589600</v>
          </cell>
          <cell r="F240">
            <v>94917100</v>
          </cell>
          <cell r="H240">
            <v>1151506700</v>
          </cell>
        </row>
        <row r="241">
          <cell r="A241">
            <v>3412110</v>
          </cell>
          <cell r="B241" t="str">
            <v>ALLOWANCE (ADM)</v>
          </cell>
          <cell r="C241">
            <v>94922400</v>
          </cell>
          <cell r="D241">
            <v>56475000</v>
          </cell>
          <cell r="E241">
            <v>68875000</v>
          </cell>
          <cell r="F241">
            <v>51397750</v>
          </cell>
          <cell r="H241">
            <v>120272750</v>
          </cell>
        </row>
        <row r="242">
          <cell r="A242">
            <v>3412120</v>
          </cell>
          <cell r="B242" t="str">
            <v>OVERTIME (ADM)</v>
          </cell>
          <cell r="C242">
            <v>94416044</v>
          </cell>
          <cell r="D242">
            <v>83194615</v>
          </cell>
          <cell r="E242">
            <v>99393107</v>
          </cell>
          <cell r="F242">
            <v>7196898</v>
          </cell>
          <cell r="H242">
            <v>106590005</v>
          </cell>
        </row>
        <row r="243">
          <cell r="A243">
            <v>3412130</v>
          </cell>
          <cell r="B243" t="str">
            <v>ANNUAL BONUS (ADM)</v>
          </cell>
          <cell r="C243">
            <v>263586569</v>
          </cell>
          <cell r="D243">
            <v>354304164</v>
          </cell>
          <cell r="E243">
            <v>421457764</v>
          </cell>
          <cell r="F243">
            <v>289175400</v>
          </cell>
          <cell r="H243">
            <v>710633164</v>
          </cell>
        </row>
        <row r="244">
          <cell r="A244">
            <v>3412200</v>
          </cell>
          <cell r="B244" t="str">
            <v>PENSIUN FUND/S.SECURITY (ADM)</v>
          </cell>
          <cell r="C244">
            <v>14787120</v>
          </cell>
          <cell r="D244">
            <v>29796559</v>
          </cell>
          <cell r="E244">
            <v>37565757</v>
          </cell>
          <cell r="F244">
            <v>130219845</v>
          </cell>
          <cell r="H244">
            <v>167785602</v>
          </cell>
        </row>
        <row r="245">
          <cell r="A245">
            <v>3412210</v>
          </cell>
          <cell r="B245" t="str">
            <v>STAFF TRAINING (ADM)</v>
          </cell>
          <cell r="C245">
            <v>6805000</v>
          </cell>
          <cell r="D245">
            <v>16343300</v>
          </cell>
          <cell r="E245">
            <v>16343300</v>
          </cell>
          <cell r="F245">
            <v>1950000</v>
          </cell>
          <cell r="H245">
            <v>18293300</v>
          </cell>
        </row>
        <row r="246">
          <cell r="A246">
            <v>3412220</v>
          </cell>
          <cell r="B246" t="str">
            <v>STAFF UNIFORM (ADM)</v>
          </cell>
          <cell r="C246">
            <v>0</v>
          </cell>
          <cell r="D246">
            <v>1050000</v>
          </cell>
          <cell r="E246">
            <v>1050000</v>
          </cell>
          <cell r="F246">
            <v>0</v>
          </cell>
          <cell r="H246">
            <v>1050000</v>
          </cell>
        </row>
        <row r="247">
          <cell r="A247">
            <v>3412240</v>
          </cell>
          <cell r="B247" t="str">
            <v>MEDICAL (ADM)</v>
          </cell>
          <cell r="C247">
            <v>43867120</v>
          </cell>
          <cell r="D247">
            <v>38762400</v>
          </cell>
          <cell r="E247">
            <v>57996950</v>
          </cell>
          <cell r="F247">
            <v>2462749</v>
          </cell>
          <cell r="H247">
            <v>60459699</v>
          </cell>
        </row>
        <row r="248">
          <cell r="A248">
            <v>3412250</v>
          </cell>
          <cell r="B248" t="str">
            <v>RECRUITMENT (ADM)</v>
          </cell>
          <cell r="C248">
            <v>0</v>
          </cell>
          <cell r="D248">
            <v>0</v>
          </cell>
          <cell r="E248">
            <v>0</v>
          </cell>
          <cell r="F248">
            <v>0</v>
          </cell>
        </row>
        <row r="249">
          <cell r="A249">
            <v>3413100</v>
          </cell>
          <cell r="B249" t="str">
            <v>BASIC PAY (MANUF)</v>
          </cell>
          <cell r="C249">
            <v>1160255800</v>
          </cell>
          <cell r="D249">
            <v>923353000</v>
          </cell>
          <cell r="E249">
            <v>1131697600</v>
          </cell>
          <cell r="F249">
            <v>104172300</v>
          </cell>
          <cell r="H249">
            <v>1235869900</v>
          </cell>
        </row>
        <row r="250">
          <cell r="A250">
            <v>3413110</v>
          </cell>
          <cell r="B250" t="str">
            <v>ALLOWANCE (MANUF)</v>
          </cell>
          <cell r="C250">
            <v>417966225</v>
          </cell>
          <cell r="D250">
            <v>290302700</v>
          </cell>
          <cell r="E250">
            <v>353152700</v>
          </cell>
          <cell r="F250">
            <v>31425000</v>
          </cell>
          <cell r="H250">
            <v>384577700</v>
          </cell>
        </row>
        <row r="251">
          <cell r="A251">
            <v>3413120</v>
          </cell>
          <cell r="B251" t="str">
            <v>OVERTIME (MANUF)</v>
          </cell>
          <cell r="C251">
            <v>210690223</v>
          </cell>
          <cell r="D251">
            <v>166665823</v>
          </cell>
          <cell r="E251">
            <v>203007202</v>
          </cell>
          <cell r="F251">
            <v>22936322</v>
          </cell>
          <cell r="H251">
            <v>225943524</v>
          </cell>
        </row>
        <row r="252">
          <cell r="A252">
            <v>3413130</v>
          </cell>
          <cell r="B252" t="str">
            <v>ANNUAL BONUS (MANUF)</v>
          </cell>
          <cell r="C252">
            <v>237412202</v>
          </cell>
          <cell r="D252">
            <v>143523240</v>
          </cell>
          <cell r="E252">
            <v>279120540</v>
          </cell>
          <cell r="F252">
            <v>333621000</v>
          </cell>
          <cell r="H252">
            <v>612741540</v>
          </cell>
        </row>
        <row r="253">
          <cell r="A253">
            <v>3413200</v>
          </cell>
          <cell r="B253" t="str">
            <v>PENSIUN FUND/S.SECURITY (MANUF</v>
          </cell>
          <cell r="C253">
            <v>64613948</v>
          </cell>
          <cell r="D253">
            <v>53516502</v>
          </cell>
          <cell r="E253">
            <v>65607418</v>
          </cell>
          <cell r="F253">
            <v>156105458</v>
          </cell>
          <cell r="H253">
            <v>221712876</v>
          </cell>
        </row>
        <row r="254">
          <cell r="A254">
            <v>3413210</v>
          </cell>
          <cell r="B254" t="str">
            <v>STAFF TRAINING (MANUF)</v>
          </cell>
          <cell r="C254">
            <v>14275000</v>
          </cell>
          <cell r="D254">
            <v>30694820</v>
          </cell>
          <cell r="E254">
            <v>30694820</v>
          </cell>
          <cell r="F254">
            <v>0</v>
          </cell>
          <cell r="H254">
            <v>30694820</v>
          </cell>
        </row>
        <row r="255">
          <cell r="A255">
            <v>3413220</v>
          </cell>
          <cell r="B255" t="str">
            <v>STAFF UNIFORM (MANUF)</v>
          </cell>
          <cell r="C255">
            <v>20265500</v>
          </cell>
          <cell r="D255">
            <v>32191900</v>
          </cell>
          <cell r="E255">
            <v>32191900</v>
          </cell>
          <cell r="F255">
            <v>1440000</v>
          </cell>
          <cell r="H255">
            <v>33631900</v>
          </cell>
        </row>
        <row r="256">
          <cell r="A256">
            <v>3413240</v>
          </cell>
          <cell r="B256" t="str">
            <v>MEDICAL (MANUF)</v>
          </cell>
          <cell r="C256">
            <v>86631496</v>
          </cell>
          <cell r="D256">
            <v>97211048</v>
          </cell>
          <cell r="E256">
            <v>109628198</v>
          </cell>
          <cell r="F256">
            <v>10139340</v>
          </cell>
          <cell r="H256">
            <v>119767538</v>
          </cell>
        </row>
        <row r="257">
          <cell r="A257">
            <v>3413250</v>
          </cell>
          <cell r="B257" t="str">
            <v>RECRUITMENT (MANUF)</v>
          </cell>
          <cell r="C257">
            <v>4960000</v>
          </cell>
          <cell r="D257">
            <v>0</v>
          </cell>
          <cell r="E257">
            <v>0</v>
          </cell>
          <cell r="F257">
            <v>0</v>
          </cell>
        </row>
        <row r="258">
          <cell r="A258">
            <v>3420100</v>
          </cell>
          <cell r="B258" t="str">
            <v>RENTAL</v>
          </cell>
          <cell r="C258">
            <v>247145411</v>
          </cell>
          <cell r="D258">
            <v>213376971</v>
          </cell>
          <cell r="E258">
            <v>260579971</v>
          </cell>
          <cell r="F258">
            <v>24930202</v>
          </cell>
          <cell r="H258">
            <v>285510173</v>
          </cell>
        </row>
        <row r="259">
          <cell r="A259">
            <v>3420110</v>
          </cell>
          <cell r="B259" t="str">
            <v>ELECTRICITY</v>
          </cell>
          <cell r="C259">
            <v>152729882</v>
          </cell>
          <cell r="D259">
            <v>139537304</v>
          </cell>
          <cell r="E259">
            <v>166922518</v>
          </cell>
          <cell r="F259">
            <v>31317314</v>
          </cell>
          <cell r="H259">
            <v>198239832</v>
          </cell>
        </row>
        <row r="260">
          <cell r="A260">
            <v>3420120</v>
          </cell>
          <cell r="B260" t="str">
            <v>WATER</v>
          </cell>
          <cell r="C260">
            <v>13881633</v>
          </cell>
          <cell r="D260">
            <v>11050596</v>
          </cell>
          <cell r="E260">
            <v>12991818</v>
          </cell>
          <cell r="F260">
            <v>1104369</v>
          </cell>
          <cell r="H260">
            <v>14096187</v>
          </cell>
        </row>
        <row r="261">
          <cell r="A261">
            <v>3420130</v>
          </cell>
          <cell r="B261" t="str">
            <v>MAINTENANCE FEE</v>
          </cell>
          <cell r="C261">
            <v>11459720</v>
          </cell>
          <cell r="D261">
            <v>14023707</v>
          </cell>
          <cell r="E261">
            <v>15086711</v>
          </cell>
          <cell r="F261">
            <v>854479</v>
          </cell>
          <cell r="H261">
            <v>15941190</v>
          </cell>
        </row>
        <row r="262">
          <cell r="A262">
            <v>3420140</v>
          </cell>
          <cell r="B262" t="str">
            <v>BUILDING MAINTENACE</v>
          </cell>
          <cell r="C262">
            <v>46541043</v>
          </cell>
          <cell r="D262">
            <v>82335312</v>
          </cell>
          <cell r="E262">
            <v>82614212</v>
          </cell>
          <cell r="F262">
            <v>223325</v>
          </cell>
          <cell r="H262">
            <v>82837537</v>
          </cell>
        </row>
        <row r="263">
          <cell r="A263">
            <v>3420200</v>
          </cell>
          <cell r="B263" t="str">
            <v>INS FIRE</v>
          </cell>
          <cell r="C263">
            <v>0</v>
          </cell>
          <cell r="D263">
            <v>0</v>
          </cell>
          <cell r="E263">
            <v>0</v>
          </cell>
          <cell r="F263">
            <v>0</v>
          </cell>
        </row>
        <row r="264">
          <cell r="A264">
            <v>3420201</v>
          </cell>
          <cell r="B264" t="str">
            <v>INS EXECUTIVE PERSONNEL ACCIDE</v>
          </cell>
          <cell r="C264">
            <v>19842945</v>
          </cell>
          <cell r="D264">
            <v>56299771</v>
          </cell>
          <cell r="E264">
            <v>67807100</v>
          </cell>
          <cell r="F264">
            <v>7464829</v>
          </cell>
          <cell r="H264">
            <v>75271929</v>
          </cell>
        </row>
        <row r="265">
          <cell r="A265">
            <v>3420202</v>
          </cell>
          <cell r="B265" t="str">
            <v>INS HOSPITALISATION POLICY</v>
          </cell>
          <cell r="C265">
            <v>87546664</v>
          </cell>
          <cell r="D265">
            <v>66777834</v>
          </cell>
          <cell r="E265">
            <v>81840952</v>
          </cell>
          <cell r="F265">
            <v>7508025</v>
          </cell>
          <cell r="H265">
            <v>89348977</v>
          </cell>
        </row>
        <row r="266">
          <cell r="A266">
            <v>3420203</v>
          </cell>
          <cell r="B266" t="str">
            <v>INS OTHERS</v>
          </cell>
          <cell r="C266">
            <v>83081728</v>
          </cell>
          <cell r="D266">
            <v>41187591</v>
          </cell>
          <cell r="E266">
            <v>66933302</v>
          </cell>
          <cell r="F266">
            <v>4404155</v>
          </cell>
          <cell r="H266">
            <v>71337457</v>
          </cell>
        </row>
        <row r="267">
          <cell r="A267">
            <v>3420400</v>
          </cell>
          <cell r="B267" t="str">
            <v>PETROL (GM, MNGR &amp; SUPV.)</v>
          </cell>
          <cell r="C267">
            <v>52181631</v>
          </cell>
          <cell r="D267">
            <v>37156500</v>
          </cell>
          <cell r="E267">
            <v>47728700</v>
          </cell>
          <cell r="F267">
            <v>5742700</v>
          </cell>
          <cell r="H267">
            <v>53471400</v>
          </cell>
        </row>
        <row r="268">
          <cell r="A268">
            <v>3420401</v>
          </cell>
          <cell r="B268" t="str">
            <v>REPAIR (GM, MNGR &amp; SUPV.)</v>
          </cell>
          <cell r="C268">
            <v>82325181</v>
          </cell>
          <cell r="D268">
            <v>35073324</v>
          </cell>
          <cell r="E268">
            <v>41724824</v>
          </cell>
          <cell r="F268">
            <v>3761944</v>
          </cell>
          <cell r="H268">
            <v>45486768</v>
          </cell>
        </row>
        <row r="269">
          <cell r="A269">
            <v>3420402</v>
          </cell>
          <cell r="B269" t="str">
            <v>TOLL/PARKING (EMPLOYEES)</v>
          </cell>
          <cell r="C269">
            <v>20575300</v>
          </cell>
          <cell r="D269">
            <v>26795450</v>
          </cell>
          <cell r="E269">
            <v>31733450</v>
          </cell>
          <cell r="F269">
            <v>1570500</v>
          </cell>
          <cell r="H269">
            <v>33303950</v>
          </cell>
        </row>
        <row r="270">
          <cell r="A270">
            <v>3420403</v>
          </cell>
          <cell r="B270" t="str">
            <v>PETROL (SERVICE CAR)</v>
          </cell>
          <cell r="C270">
            <v>21062508</v>
          </cell>
          <cell r="D270">
            <v>26193855</v>
          </cell>
          <cell r="E270">
            <v>32700705</v>
          </cell>
          <cell r="F270">
            <v>2102363</v>
          </cell>
          <cell r="H270">
            <v>34803068</v>
          </cell>
        </row>
        <row r="271">
          <cell r="A271">
            <v>3420404</v>
          </cell>
          <cell r="B271" t="str">
            <v>TOLL, PARKING (SERVICE CAR)</v>
          </cell>
          <cell r="C271">
            <v>6440150</v>
          </cell>
          <cell r="D271">
            <v>6206000</v>
          </cell>
          <cell r="E271">
            <v>7172000</v>
          </cell>
          <cell r="F271">
            <v>324400</v>
          </cell>
          <cell r="H271">
            <v>7496400</v>
          </cell>
        </row>
        <row r="272">
          <cell r="A272">
            <v>3420405</v>
          </cell>
          <cell r="B272" t="str">
            <v>REPAIR (SERVICE CAR)</v>
          </cell>
          <cell r="C272">
            <v>27404373</v>
          </cell>
          <cell r="D272">
            <v>22548550</v>
          </cell>
          <cell r="E272">
            <v>27589550</v>
          </cell>
          <cell r="F272">
            <v>1223000</v>
          </cell>
          <cell r="H272">
            <v>28812550</v>
          </cell>
        </row>
        <row r="273">
          <cell r="A273">
            <v>3420406</v>
          </cell>
          <cell r="B273" t="str">
            <v>MOTOR VEHICLE INSURANCE</v>
          </cell>
          <cell r="C273">
            <v>70721272</v>
          </cell>
          <cell r="D273">
            <v>59020234</v>
          </cell>
          <cell r="E273">
            <v>68960953</v>
          </cell>
          <cell r="F273">
            <v>5872443</v>
          </cell>
          <cell r="H273">
            <v>74833396</v>
          </cell>
        </row>
        <row r="274">
          <cell r="A274">
            <v>3420500</v>
          </cell>
          <cell r="B274" t="str">
            <v>SEMINAR &amp; PRESENTASI</v>
          </cell>
          <cell r="C274">
            <v>16863600</v>
          </cell>
          <cell r="D274">
            <v>132800235</v>
          </cell>
          <cell r="E274">
            <v>133840835</v>
          </cell>
          <cell r="F274">
            <v>0</v>
          </cell>
          <cell r="H274">
            <v>133840835</v>
          </cell>
        </row>
        <row r="275">
          <cell r="A275">
            <v>3420501</v>
          </cell>
          <cell r="B275" t="str">
            <v>YELLOW PAGES DIRECTORY</v>
          </cell>
          <cell r="C275">
            <v>0</v>
          </cell>
          <cell r="D275">
            <v>2900000</v>
          </cell>
          <cell r="E275">
            <v>2900000</v>
          </cell>
          <cell r="F275">
            <v>0</v>
          </cell>
          <cell r="H275">
            <v>2900000</v>
          </cell>
        </row>
        <row r="276">
          <cell r="A276">
            <v>3420502</v>
          </cell>
          <cell r="B276" t="str">
            <v>BROCHURES</v>
          </cell>
          <cell r="C276">
            <v>0</v>
          </cell>
          <cell r="D276">
            <v>0</v>
          </cell>
          <cell r="E276">
            <v>0</v>
          </cell>
          <cell r="F276">
            <v>0</v>
          </cell>
        </row>
        <row r="277">
          <cell r="A277">
            <v>3420503</v>
          </cell>
          <cell r="B277" t="str">
            <v>LOCAL BROCHURES</v>
          </cell>
          <cell r="C277">
            <v>0</v>
          </cell>
          <cell r="D277">
            <v>0</v>
          </cell>
          <cell r="E277">
            <v>0</v>
          </cell>
          <cell r="F277">
            <v>0</v>
          </cell>
        </row>
        <row r="278">
          <cell r="A278">
            <v>3420504</v>
          </cell>
          <cell r="B278" t="str">
            <v>OTHER ADVERTISEMENT(PROMOTION)</v>
          </cell>
          <cell r="C278">
            <v>68067441</v>
          </cell>
          <cell r="D278">
            <v>78542568</v>
          </cell>
          <cell r="E278">
            <v>84917568</v>
          </cell>
          <cell r="F278">
            <v>1585584</v>
          </cell>
          <cell r="H278">
            <v>86503152</v>
          </cell>
        </row>
        <row r="279">
          <cell r="A279">
            <v>3420600</v>
          </cell>
          <cell r="B279" t="str">
            <v>THIRD PARTY COMM. @ .. % OF</v>
          </cell>
          <cell r="C279">
            <v>6883159654</v>
          </cell>
          <cell r="D279">
            <v>5692607996</v>
          </cell>
          <cell r="E279">
            <v>6798269821</v>
          </cell>
          <cell r="F279">
            <v>858572515</v>
          </cell>
          <cell r="H279">
            <v>7656842336</v>
          </cell>
        </row>
        <row r="280">
          <cell r="A280">
            <v>3420601</v>
          </cell>
          <cell r="B280" t="str">
            <v>SALESMAN TRAVELLING</v>
          </cell>
          <cell r="C280">
            <v>160005960</v>
          </cell>
          <cell r="D280">
            <v>123561947</v>
          </cell>
          <cell r="E280">
            <v>183924827</v>
          </cell>
          <cell r="F280">
            <v>76450156</v>
          </cell>
          <cell r="H280">
            <v>260374983</v>
          </cell>
        </row>
        <row r="281">
          <cell r="A281">
            <v>3420602</v>
          </cell>
          <cell r="B281" t="str">
            <v>SALESMAN ENTERTAINMENT</v>
          </cell>
          <cell r="C281">
            <v>33443936</v>
          </cell>
          <cell r="D281">
            <v>43235092</v>
          </cell>
          <cell r="E281">
            <v>49945847</v>
          </cell>
          <cell r="F281">
            <v>16130075</v>
          </cell>
          <cell r="H281">
            <v>66075922</v>
          </cell>
        </row>
        <row r="282">
          <cell r="A282">
            <v>3420603</v>
          </cell>
          <cell r="B282" t="str">
            <v>GM/SM MANAGER ENTERTAINMENT</v>
          </cell>
          <cell r="C282">
            <v>97778847</v>
          </cell>
          <cell r="D282">
            <v>89604365</v>
          </cell>
          <cell r="E282">
            <v>106955604</v>
          </cell>
          <cell r="F282">
            <v>7664080</v>
          </cell>
          <cell r="H282">
            <v>114619684</v>
          </cell>
        </row>
        <row r="283">
          <cell r="A283">
            <v>3420604</v>
          </cell>
          <cell r="B283" t="str">
            <v>GM/SM MANAGER TRAVELLING</v>
          </cell>
          <cell r="C283">
            <v>244197699</v>
          </cell>
          <cell r="D283">
            <v>182572109</v>
          </cell>
          <cell r="E283">
            <v>238532655</v>
          </cell>
          <cell r="F283">
            <v>11364396</v>
          </cell>
          <cell r="H283">
            <v>249897051</v>
          </cell>
        </row>
        <row r="284">
          <cell r="A284">
            <v>3420605</v>
          </cell>
          <cell r="B284" t="str">
            <v>BAD DEBT &amp; PROVISIONS</v>
          </cell>
          <cell r="C284">
            <v>150777191</v>
          </cell>
          <cell r="D284">
            <v>70000000</v>
          </cell>
          <cell r="E284">
            <v>60222049</v>
          </cell>
          <cell r="F284">
            <v>-60222049</v>
          </cell>
          <cell r="H284">
            <v>0</v>
          </cell>
        </row>
        <row r="285">
          <cell r="A285">
            <v>3420606</v>
          </cell>
          <cell r="B285" t="str">
            <v>TO WOR/AFFILIATE TRAINING</v>
          </cell>
          <cell r="C285">
            <v>86024370</v>
          </cell>
          <cell r="D285">
            <v>44860235</v>
          </cell>
          <cell r="E285">
            <v>64066167</v>
          </cell>
          <cell r="F285">
            <v>22367969</v>
          </cell>
          <cell r="H285">
            <v>86434136</v>
          </cell>
        </row>
        <row r="286">
          <cell r="A286">
            <v>3420607</v>
          </cell>
          <cell r="B286" t="str">
            <v>PINALTY FOR LATE DELIVERY</v>
          </cell>
          <cell r="C286">
            <v>38283222</v>
          </cell>
          <cell r="D286">
            <v>33706527</v>
          </cell>
          <cell r="E286">
            <v>73252872</v>
          </cell>
          <cell r="F286">
            <v>1179060</v>
          </cell>
          <cell r="H286">
            <v>74431932</v>
          </cell>
        </row>
        <row r="287">
          <cell r="A287">
            <v>3420608</v>
          </cell>
          <cell r="B287" t="str">
            <v>AGENT COMMISSION</v>
          </cell>
          <cell r="C287">
            <v>442109535</v>
          </cell>
          <cell r="D287">
            <v>121161795</v>
          </cell>
          <cell r="E287">
            <v>155391803</v>
          </cell>
          <cell r="F287">
            <v>25963950</v>
          </cell>
          <cell r="H287">
            <v>181355753</v>
          </cell>
        </row>
        <row r="288">
          <cell r="A288">
            <v>3420609</v>
          </cell>
          <cell r="B288" t="str">
            <v>TENDER EXPENSES</v>
          </cell>
          <cell r="C288">
            <v>16162025</v>
          </cell>
          <cell r="D288">
            <v>7019500</v>
          </cell>
          <cell r="E288">
            <v>13025500</v>
          </cell>
          <cell r="F288">
            <v>0</v>
          </cell>
          <cell r="H288">
            <v>13025500</v>
          </cell>
        </row>
        <row r="289">
          <cell r="A289">
            <v>3420610</v>
          </cell>
          <cell r="B289" t="str">
            <v>QUALITY CONTROL EXPENSES</v>
          </cell>
          <cell r="C289">
            <v>20057256</v>
          </cell>
          <cell r="D289">
            <v>7032000</v>
          </cell>
          <cell r="E289">
            <v>7032000</v>
          </cell>
          <cell r="F289">
            <v>6496500</v>
          </cell>
          <cell r="H289">
            <v>13528500</v>
          </cell>
        </row>
        <row r="290">
          <cell r="A290">
            <v>3420611</v>
          </cell>
          <cell r="B290" t="str">
            <v>BAD DEBT RETURN OF</v>
          </cell>
          <cell r="C290">
            <v>36844635</v>
          </cell>
          <cell r="D290">
            <v>0</v>
          </cell>
          <cell r="E290">
            <v>0</v>
          </cell>
          <cell r="F290">
            <v>0</v>
          </cell>
        </row>
        <row r="291">
          <cell r="A291">
            <v>3420700</v>
          </cell>
          <cell r="B291" t="str">
            <v>DELIVERY COST</v>
          </cell>
          <cell r="C291">
            <v>0</v>
          </cell>
          <cell r="D291">
            <v>0</v>
          </cell>
          <cell r="E291">
            <v>0</v>
          </cell>
          <cell r="F291">
            <v>0</v>
          </cell>
        </row>
        <row r="292">
          <cell r="A292">
            <v>3420701</v>
          </cell>
          <cell r="B292" t="str">
            <v>DELIVERY &amp; FREIGHT</v>
          </cell>
          <cell r="C292">
            <v>133039829</v>
          </cell>
          <cell r="D292">
            <v>78526719</v>
          </cell>
          <cell r="E292">
            <v>93685722</v>
          </cell>
          <cell r="F292">
            <v>14717257</v>
          </cell>
          <cell r="H292">
            <v>108402979</v>
          </cell>
        </row>
        <row r="293">
          <cell r="A293">
            <v>3420702</v>
          </cell>
          <cell r="B293" t="str">
            <v>DELIVERY EXP-JOINT</v>
          </cell>
          <cell r="C293">
            <v>100231526</v>
          </cell>
          <cell r="D293">
            <v>107097454</v>
          </cell>
          <cell r="E293">
            <v>150838836</v>
          </cell>
          <cell r="F293">
            <v>17222973</v>
          </cell>
          <cell r="H293">
            <v>168061809</v>
          </cell>
        </row>
        <row r="294">
          <cell r="A294">
            <v>3420800</v>
          </cell>
          <cell r="B294" t="str">
            <v>OPERATING/HANDLING EXP</v>
          </cell>
          <cell r="C294">
            <v>0</v>
          </cell>
          <cell r="D294">
            <v>1092720</v>
          </cell>
          <cell r="E294">
            <v>1092720</v>
          </cell>
          <cell r="F294">
            <v>0</v>
          </cell>
          <cell r="H294">
            <v>1092720</v>
          </cell>
        </row>
        <row r="295">
          <cell r="A295">
            <v>3420801</v>
          </cell>
          <cell r="B295" t="str">
            <v>OPERATING COST(REPAIR,TOLL,LUB</v>
          </cell>
          <cell r="C295">
            <v>338744209</v>
          </cell>
          <cell r="D295">
            <v>214770170</v>
          </cell>
          <cell r="E295">
            <v>266473187</v>
          </cell>
          <cell r="F295">
            <v>27066000</v>
          </cell>
          <cell r="H295">
            <v>293539187</v>
          </cell>
        </row>
        <row r="296">
          <cell r="A296">
            <v>3420802</v>
          </cell>
          <cell r="B296" t="str">
            <v>OPERATING COST EXP-JOINT</v>
          </cell>
          <cell r="C296">
            <v>288816292</v>
          </cell>
          <cell r="D296">
            <v>111302550</v>
          </cell>
          <cell r="E296">
            <v>147914300</v>
          </cell>
          <cell r="F296">
            <v>15497350</v>
          </cell>
          <cell r="H296">
            <v>163411650</v>
          </cell>
        </row>
        <row r="297">
          <cell r="A297">
            <v>3420900</v>
          </cell>
          <cell r="B297" t="str">
            <v>TELEPHONE &amp; FAX</v>
          </cell>
          <cell r="C297">
            <v>736600349</v>
          </cell>
          <cell r="D297">
            <v>485479338</v>
          </cell>
          <cell r="E297">
            <v>605561463</v>
          </cell>
          <cell r="F297">
            <v>110576740</v>
          </cell>
          <cell r="H297">
            <v>716138203</v>
          </cell>
        </row>
        <row r="298">
          <cell r="A298">
            <v>3420901</v>
          </cell>
          <cell r="B298" t="str">
            <v>PRINTING &amp; STATIONERY</v>
          </cell>
          <cell r="C298">
            <v>148911613</v>
          </cell>
          <cell r="D298">
            <v>149205561</v>
          </cell>
          <cell r="E298">
            <v>163827996</v>
          </cell>
          <cell r="F298">
            <v>19138240</v>
          </cell>
          <cell r="H298">
            <v>182966236</v>
          </cell>
        </row>
        <row r="299">
          <cell r="A299">
            <v>3420902</v>
          </cell>
          <cell r="B299" t="str">
            <v>POSTAGE, COURIER, ETC</v>
          </cell>
          <cell r="C299">
            <v>52038459</v>
          </cell>
          <cell r="D299">
            <v>42446468</v>
          </cell>
          <cell r="E299">
            <v>49958851</v>
          </cell>
          <cell r="F299">
            <v>4029236</v>
          </cell>
          <cell r="H299">
            <v>53988087</v>
          </cell>
        </row>
        <row r="300">
          <cell r="A300">
            <v>3420903</v>
          </cell>
          <cell r="B300" t="str">
            <v>REPAIR TO OFFICE EQUIPMENT</v>
          </cell>
          <cell r="C300">
            <v>44650112</v>
          </cell>
          <cell r="D300">
            <v>27906169</v>
          </cell>
          <cell r="E300">
            <v>38303669</v>
          </cell>
          <cell r="F300">
            <v>681850</v>
          </cell>
          <cell r="H300">
            <v>38985519</v>
          </cell>
        </row>
        <row r="301">
          <cell r="A301">
            <v>3420904</v>
          </cell>
          <cell r="B301" t="str">
            <v>OFFICE REFRESHMENT</v>
          </cell>
          <cell r="C301">
            <v>33672839</v>
          </cell>
          <cell r="D301">
            <v>27144688</v>
          </cell>
          <cell r="E301">
            <v>32180941</v>
          </cell>
          <cell r="F301">
            <v>2346120</v>
          </cell>
          <cell r="H301">
            <v>34527061</v>
          </cell>
        </row>
        <row r="302">
          <cell r="A302">
            <v>3420905</v>
          </cell>
          <cell r="B302" t="str">
            <v>PERIODICAL/NEWSPAPER</v>
          </cell>
          <cell r="C302">
            <v>11455525</v>
          </cell>
          <cell r="D302">
            <v>14413825</v>
          </cell>
          <cell r="E302">
            <v>15550825</v>
          </cell>
          <cell r="F302">
            <v>556500</v>
          </cell>
          <cell r="H302">
            <v>16107325</v>
          </cell>
        </row>
        <row r="303">
          <cell r="A303">
            <v>3420906</v>
          </cell>
          <cell r="B303" t="str">
            <v>BANK CHARGES</v>
          </cell>
          <cell r="C303">
            <v>45934152</v>
          </cell>
          <cell r="D303">
            <v>53829912</v>
          </cell>
          <cell r="E303">
            <v>68419044</v>
          </cell>
          <cell r="F303">
            <v>8890522</v>
          </cell>
          <cell r="H303">
            <v>77309566</v>
          </cell>
        </row>
        <row r="304">
          <cell r="A304">
            <v>3420907</v>
          </cell>
          <cell r="B304" t="str">
            <v>AUDIT FEE/TAX AGENT</v>
          </cell>
          <cell r="C304">
            <v>97113000</v>
          </cell>
          <cell r="D304">
            <v>8489000</v>
          </cell>
          <cell r="E304">
            <v>8489000</v>
          </cell>
          <cell r="F304">
            <v>140801750</v>
          </cell>
          <cell r="H304">
            <v>149290750</v>
          </cell>
        </row>
        <row r="305">
          <cell r="A305">
            <v>3420908</v>
          </cell>
          <cell r="B305" t="str">
            <v>LEGAL &amp; OTHER PROF. FEE</v>
          </cell>
          <cell r="C305">
            <v>54919295</v>
          </cell>
          <cell r="D305">
            <v>13537605</v>
          </cell>
          <cell r="E305">
            <v>109632725</v>
          </cell>
          <cell r="F305">
            <v>2775900</v>
          </cell>
          <cell r="H305">
            <v>112408625</v>
          </cell>
        </row>
        <row r="306">
          <cell r="A306">
            <v>3420909</v>
          </cell>
          <cell r="B306" t="str">
            <v>OTHERS EXPENSES</v>
          </cell>
          <cell r="C306">
            <v>130983108</v>
          </cell>
          <cell r="D306">
            <v>110994306</v>
          </cell>
          <cell r="E306">
            <v>129344199</v>
          </cell>
          <cell r="F306">
            <v>28684099</v>
          </cell>
          <cell r="H306">
            <v>158028298</v>
          </cell>
        </row>
        <row r="307">
          <cell r="A307">
            <v>3420910</v>
          </cell>
          <cell r="B307" t="str">
            <v>RENTAL &amp; PHOTOCOPY EXPENSES</v>
          </cell>
          <cell r="C307">
            <v>16272320</v>
          </cell>
          <cell r="D307">
            <v>12633760</v>
          </cell>
          <cell r="E307">
            <v>13854800</v>
          </cell>
          <cell r="F307">
            <v>1066240</v>
          </cell>
          <cell r="H307">
            <v>14921040</v>
          </cell>
        </row>
        <row r="308">
          <cell r="A308">
            <v>3420911</v>
          </cell>
          <cell r="B308" t="str">
            <v>LOSS OF DISPOSAL FIXED ASSET</v>
          </cell>
          <cell r="C308">
            <v>0</v>
          </cell>
          <cell r="D308">
            <v>12544086</v>
          </cell>
          <cell r="E308">
            <v>12544086</v>
          </cell>
          <cell r="F308">
            <v>0</v>
          </cell>
          <cell r="H308">
            <v>12544086</v>
          </cell>
        </row>
        <row r="309">
          <cell r="A309">
            <v>3420912</v>
          </cell>
          <cell r="B309" t="str">
            <v>OFFICE EQUIPMENT</v>
          </cell>
          <cell r="C309">
            <v>0</v>
          </cell>
          <cell r="D309">
            <v>23923335</v>
          </cell>
          <cell r="E309">
            <v>36236435</v>
          </cell>
          <cell r="F309">
            <v>825000</v>
          </cell>
          <cell r="H309">
            <v>37061435</v>
          </cell>
        </row>
        <row r="310">
          <cell r="A310">
            <v>3421000</v>
          </cell>
          <cell r="B310" t="str">
            <v>OTH OPERATING EXP WITH 3RD PAR</v>
          </cell>
          <cell r="C310">
            <v>0</v>
          </cell>
          <cell r="D310">
            <v>0</v>
          </cell>
          <cell r="E310">
            <v>0</v>
          </cell>
          <cell r="F310">
            <v>0</v>
          </cell>
        </row>
        <row r="311">
          <cell r="A311">
            <v>3421010</v>
          </cell>
          <cell r="B311" t="str">
            <v>OTH OPERATING EXP WITH AFF</v>
          </cell>
          <cell r="C311">
            <v>0</v>
          </cell>
          <cell r="D311">
            <v>589596867</v>
          </cell>
          <cell r="E311">
            <v>616337924</v>
          </cell>
          <cell r="F311">
            <v>314197775</v>
          </cell>
          <cell r="H311">
            <v>930535699</v>
          </cell>
        </row>
        <row r="312">
          <cell r="A312">
            <v>3421060</v>
          </cell>
          <cell r="B312" t="str">
            <v>OTH OPERATING EXP WITH AFF</v>
          </cell>
          <cell r="C312">
            <v>171491320</v>
          </cell>
          <cell r="D312">
            <v>0</v>
          </cell>
          <cell r="E312">
            <v>0</v>
          </cell>
          <cell r="F312">
            <v>0</v>
          </cell>
        </row>
        <row r="313">
          <cell r="A313" t="str">
            <v>A3421060</v>
          </cell>
          <cell r="B313" t="str">
            <v>MANAGEMENT FEES</v>
          </cell>
          <cell r="C313">
            <v>859975088</v>
          </cell>
          <cell r="D313">
            <v>0</v>
          </cell>
          <cell r="E313">
            <v>0</v>
          </cell>
          <cell r="F313">
            <v>0</v>
          </cell>
        </row>
        <row r="314">
          <cell r="A314">
            <v>3421110</v>
          </cell>
          <cell r="B314" t="str">
            <v>DEP- LAND &amp; BUILDING (F)</v>
          </cell>
          <cell r="C314">
            <v>21525167</v>
          </cell>
          <cell r="D314">
            <v>16143875</v>
          </cell>
          <cell r="E314">
            <v>19731403</v>
          </cell>
          <cell r="F314">
            <v>1793764</v>
          </cell>
          <cell r="H314">
            <v>21525167</v>
          </cell>
        </row>
        <row r="315">
          <cell r="A315">
            <v>3421111</v>
          </cell>
          <cell r="B315" t="str">
            <v>DEP- RENOVATION BUILDING(G)</v>
          </cell>
          <cell r="C315">
            <v>87023729</v>
          </cell>
          <cell r="D315">
            <v>76516997</v>
          </cell>
          <cell r="E315">
            <v>94498968</v>
          </cell>
          <cell r="F315">
            <v>9103524</v>
          </cell>
          <cell r="H315">
            <v>103602492</v>
          </cell>
        </row>
        <row r="316">
          <cell r="A316">
            <v>3421112</v>
          </cell>
          <cell r="B316" t="str">
            <v>DEP- PLANT &amp; MACHINARY (A)</v>
          </cell>
          <cell r="C316">
            <v>167947563</v>
          </cell>
          <cell r="D316">
            <v>148047280</v>
          </cell>
          <cell r="E316">
            <v>182068741</v>
          </cell>
          <cell r="F316">
            <v>24860</v>
          </cell>
          <cell r="H316">
            <v>182093601</v>
          </cell>
        </row>
        <row r="317">
          <cell r="A317">
            <v>3421113</v>
          </cell>
          <cell r="B317" t="str">
            <v>DEP- OFFICE EQUIPMENT (B)</v>
          </cell>
          <cell r="C317">
            <v>60080417</v>
          </cell>
          <cell r="D317">
            <v>45138171</v>
          </cell>
          <cell r="E317">
            <v>55454265</v>
          </cell>
          <cell r="F317">
            <v>-2923</v>
          </cell>
          <cell r="H317">
            <v>55451342</v>
          </cell>
        </row>
        <row r="318">
          <cell r="A318">
            <v>3421114</v>
          </cell>
          <cell r="B318" t="str">
            <v>DEP- COMPUTERS - H/W(C)</v>
          </cell>
          <cell r="C318">
            <v>117654009</v>
          </cell>
          <cell r="D318">
            <v>101298673</v>
          </cell>
          <cell r="E318">
            <v>124406644</v>
          </cell>
          <cell r="F318">
            <v>27626</v>
          </cell>
          <cell r="H318">
            <v>124434270</v>
          </cell>
        </row>
        <row r="319">
          <cell r="A319">
            <v>3421115</v>
          </cell>
          <cell r="B319" t="str">
            <v>DEP- COMPUTERS - S/W(C)</v>
          </cell>
          <cell r="C319">
            <v>125677687</v>
          </cell>
          <cell r="D319">
            <v>111595459</v>
          </cell>
          <cell r="E319">
            <v>137167721</v>
          </cell>
          <cell r="F319">
            <v>0</v>
          </cell>
          <cell r="H319">
            <v>137167721</v>
          </cell>
        </row>
        <row r="320">
          <cell r="A320">
            <v>3421116</v>
          </cell>
          <cell r="B320" t="str">
            <v>DEP- FURNITURE &amp; FITTINGS (</v>
          </cell>
          <cell r="C320">
            <v>46041832</v>
          </cell>
          <cell r="D320">
            <v>42310038</v>
          </cell>
          <cell r="E320">
            <v>51830104</v>
          </cell>
          <cell r="F320">
            <v>0</v>
          </cell>
          <cell r="H320">
            <v>51830104</v>
          </cell>
        </row>
        <row r="321">
          <cell r="A321">
            <v>3421117</v>
          </cell>
          <cell r="B321" t="str">
            <v>DEP- MOTOR VEHICLE (E)</v>
          </cell>
          <cell r="C321">
            <v>379781900</v>
          </cell>
          <cell r="D321">
            <v>358215590</v>
          </cell>
          <cell r="E321">
            <v>439517573</v>
          </cell>
          <cell r="F321">
            <v>0</v>
          </cell>
          <cell r="H321">
            <v>439517573</v>
          </cell>
        </row>
        <row r="322">
          <cell r="A322">
            <v>3421300</v>
          </cell>
          <cell r="B322" t="str">
            <v>COST TAXES</v>
          </cell>
          <cell r="C322">
            <v>0</v>
          </cell>
          <cell r="D322">
            <v>0</v>
          </cell>
          <cell r="E322">
            <v>0</v>
          </cell>
          <cell r="F322">
            <v>0</v>
          </cell>
        </row>
        <row r="323">
          <cell r="A323">
            <v>3421301</v>
          </cell>
          <cell r="B323" t="str">
            <v>CAR TAXES</v>
          </cell>
          <cell r="C323">
            <v>2897300</v>
          </cell>
          <cell r="D323">
            <v>4782500</v>
          </cell>
          <cell r="E323">
            <v>35442375</v>
          </cell>
          <cell r="F323">
            <v>0</v>
          </cell>
          <cell r="H323">
            <v>35442375</v>
          </cell>
        </row>
        <row r="324">
          <cell r="A324">
            <v>3421302</v>
          </cell>
          <cell r="B324" t="str">
            <v>OTHER TAXES</v>
          </cell>
          <cell r="C324">
            <v>27286733</v>
          </cell>
          <cell r="D324">
            <v>29188854</v>
          </cell>
          <cell r="E324">
            <v>6486531</v>
          </cell>
          <cell r="F324">
            <v>129402</v>
          </cell>
          <cell r="H324">
            <v>6615933</v>
          </cell>
        </row>
        <row r="325">
          <cell r="A325">
            <v>3421303</v>
          </cell>
          <cell r="B325" t="str">
            <v>INCOME TAX ART 23 - EXPENSE</v>
          </cell>
          <cell r="C325">
            <v>8877912</v>
          </cell>
          <cell r="D325">
            <v>-1683187</v>
          </cell>
          <cell r="E325">
            <v>7937125</v>
          </cell>
          <cell r="F325">
            <v>953319</v>
          </cell>
          <cell r="H325">
            <v>8890444</v>
          </cell>
        </row>
        <row r="326">
          <cell r="A326">
            <v>3431000</v>
          </cell>
          <cell r="B326" t="str">
            <v>REALISE GAIN-EX.RATE(3RD PARTY</v>
          </cell>
          <cell r="C326">
            <v>-313694351</v>
          </cell>
          <cell r="D326">
            <v>-421851256</v>
          </cell>
          <cell r="E326">
            <v>-463160659</v>
          </cell>
          <cell r="F326">
            <v>-106077796</v>
          </cell>
          <cell r="H326">
            <v>-569238455</v>
          </cell>
        </row>
        <row r="327">
          <cell r="A327">
            <v>3432000</v>
          </cell>
          <cell r="B327" t="str">
            <v>REALISE LOSS-EX.RATE(3RD PARTY</v>
          </cell>
          <cell r="C327">
            <v>470636723</v>
          </cell>
          <cell r="D327">
            <v>263609589</v>
          </cell>
          <cell r="E327">
            <v>304931691</v>
          </cell>
          <cell r="F327">
            <v>23956910</v>
          </cell>
          <cell r="H327">
            <v>328888601</v>
          </cell>
        </row>
        <row r="328">
          <cell r="A328">
            <v>3433000</v>
          </cell>
          <cell r="B328" t="str">
            <v>UNREAL. LOSS-EX.RATE(3RD PARTY</v>
          </cell>
          <cell r="C328">
            <v>90847039</v>
          </cell>
          <cell r="D328">
            <v>1960394</v>
          </cell>
          <cell r="E328">
            <v>1821818</v>
          </cell>
          <cell r="F328">
            <v>7653271</v>
          </cell>
          <cell r="H328">
            <v>9475089</v>
          </cell>
        </row>
        <row r="329">
          <cell r="A329">
            <v>3434000</v>
          </cell>
          <cell r="B329" t="str">
            <v>UNREAL. GAIN-EX.RATE(3RD PARTY</v>
          </cell>
          <cell r="C329">
            <v>-219837771</v>
          </cell>
          <cell r="D329">
            <v>-176177464</v>
          </cell>
          <cell r="E329">
            <v>-176177464</v>
          </cell>
          <cell r="F329">
            <v>12772638</v>
          </cell>
          <cell r="H329">
            <v>-163404826</v>
          </cell>
        </row>
        <row r="330">
          <cell r="A330">
            <v>3435000</v>
          </cell>
          <cell r="B330" t="str">
            <v>REALISE GAIN-EX.RATE(AFFILIATE</v>
          </cell>
          <cell r="C330">
            <v>0</v>
          </cell>
          <cell r="D330">
            <v>-28974911</v>
          </cell>
          <cell r="E330">
            <v>-29409227</v>
          </cell>
          <cell r="F330">
            <v>0</v>
          </cell>
          <cell r="H330">
            <v>-29409227</v>
          </cell>
        </row>
        <row r="331">
          <cell r="A331">
            <v>3436000</v>
          </cell>
          <cell r="B331" t="str">
            <v>REALISE LOSS-EX.RATE(AFFILIATE</v>
          </cell>
          <cell r="C331">
            <v>0</v>
          </cell>
          <cell r="D331">
            <v>163795105</v>
          </cell>
          <cell r="E331">
            <v>289561220</v>
          </cell>
          <cell r="F331">
            <v>-36438865</v>
          </cell>
          <cell r="H331">
            <v>253122355</v>
          </cell>
        </row>
        <row r="332">
          <cell r="A332">
            <v>3437000</v>
          </cell>
          <cell r="B332" t="str">
            <v>UNREAL. LOSS-EX.RATE(AFFILIATE</v>
          </cell>
          <cell r="C332">
            <v>0</v>
          </cell>
          <cell r="D332">
            <v>166510956</v>
          </cell>
          <cell r="E332">
            <v>4</v>
          </cell>
          <cell r="F332">
            <v>17025823</v>
          </cell>
          <cell r="H332">
            <v>17025827</v>
          </cell>
        </row>
        <row r="333">
          <cell r="A333">
            <v>3438000</v>
          </cell>
          <cell r="B333" t="str">
            <v>UNREAL. GAIN-EX.RATE(AFFILIATE</v>
          </cell>
          <cell r="C333">
            <v>0</v>
          </cell>
          <cell r="D333">
            <v>0</v>
          </cell>
          <cell r="E333">
            <v>0</v>
          </cell>
          <cell r="F333">
            <v>-6176218</v>
          </cell>
          <cell r="H333">
            <v>-6176218</v>
          </cell>
        </row>
        <row r="334">
          <cell r="A334">
            <v>3549990</v>
          </cell>
          <cell r="B334" t="str">
            <v>INTEREST TO WOR</v>
          </cell>
          <cell r="C334">
            <v>45241535</v>
          </cell>
          <cell r="D334">
            <v>4533308</v>
          </cell>
          <cell r="E334">
            <v>4533308</v>
          </cell>
          <cell r="F334">
            <v>0</v>
          </cell>
          <cell r="H334">
            <v>4533308</v>
          </cell>
        </row>
        <row r="335">
          <cell r="A335">
            <v>3550000</v>
          </cell>
          <cell r="B335" t="str">
            <v>INT. &amp; SIM. INC. - 3RD PARTY</v>
          </cell>
          <cell r="C335">
            <v>-15732190</v>
          </cell>
          <cell r="D335">
            <v>-23680935</v>
          </cell>
          <cell r="E335">
            <v>-43125384</v>
          </cell>
          <cell r="F335">
            <v>-4766581</v>
          </cell>
          <cell r="H335">
            <v>-47891965</v>
          </cell>
        </row>
        <row r="336">
          <cell r="A336">
            <v>3563000</v>
          </cell>
          <cell r="B336" t="str">
            <v>INT. &amp; SIM. INC. - AFFILIATE</v>
          </cell>
          <cell r="C336">
            <v>0</v>
          </cell>
          <cell r="D336">
            <v>0</v>
          </cell>
          <cell r="E336">
            <v>0</v>
          </cell>
          <cell r="F336">
            <v>6162156</v>
          </cell>
          <cell r="H336">
            <v>6162156</v>
          </cell>
        </row>
        <row r="337">
          <cell r="A337">
            <v>3720000</v>
          </cell>
          <cell r="B337" t="str">
            <v>TAX (INCOME TAX ART 25)</v>
          </cell>
          <cell r="C337">
            <v>1494326600</v>
          </cell>
          <cell r="D337">
            <v>0</v>
          </cell>
          <cell r="E337">
            <v>0</v>
          </cell>
          <cell r="F337">
            <v>0</v>
          </cell>
        </row>
        <row r="338">
          <cell r="A338">
            <v>3730000</v>
          </cell>
          <cell r="B338" t="str">
            <v>DEFERRED TAXES</v>
          </cell>
          <cell r="C338">
            <v>-178675151</v>
          </cell>
          <cell r="D338">
            <v>0</v>
          </cell>
          <cell r="E338">
            <v>0</v>
          </cell>
          <cell r="F338">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ow r="3">
          <cell r="A3" t="str">
            <v>Mardec Berhad</v>
          </cell>
        </row>
      </sheetData>
      <sheetData sheetId="85">
        <row r="3">
          <cell r="A3" t="str">
            <v>Mardec Berhad</v>
          </cell>
        </row>
      </sheetData>
      <sheetData sheetId="86">
        <row r="3">
          <cell r="A3" t="str">
            <v>Mardec Berhad</v>
          </cell>
        </row>
      </sheetData>
      <sheetData sheetId="87">
        <row r="3">
          <cell r="A3" t="str">
            <v>Mardec Berhad</v>
          </cell>
        </row>
      </sheetData>
      <sheetData sheetId="88">
        <row r="3">
          <cell r="A3" t="str">
            <v>Mardec Berhad</v>
          </cell>
        </row>
      </sheetData>
      <sheetData sheetId="89">
        <row r="3">
          <cell r="A3" t="str">
            <v>Mardec Berhad</v>
          </cell>
        </row>
      </sheetData>
      <sheetData sheetId="90" refreshError="1"/>
      <sheetData sheetId="91" refreshError="1"/>
      <sheetData sheetId="92" refreshError="1"/>
      <sheetData sheetId="93" refreshError="1"/>
      <sheetData sheetId="94" refreshError="1"/>
      <sheetData sheetId="95">
        <row r="3">
          <cell r="A3" t="str">
            <v>Mardec Berhad</v>
          </cell>
        </row>
      </sheetData>
      <sheetData sheetId="96">
        <row r="3">
          <cell r="A3" t="str">
            <v>Mardec Berhad</v>
          </cell>
        </row>
      </sheetData>
      <sheetData sheetId="97">
        <row r="3">
          <cell r="A3" t="str">
            <v>Mardec Berhad</v>
          </cell>
        </row>
      </sheetData>
      <sheetData sheetId="98">
        <row r="3">
          <cell r="A3" t="str">
            <v>Mardec Berhad</v>
          </cell>
        </row>
      </sheetData>
      <sheetData sheetId="99">
        <row r="3">
          <cell r="A3" t="str">
            <v>Mardec Berhad</v>
          </cell>
        </row>
      </sheetData>
      <sheetData sheetId="100">
        <row r="3">
          <cell r="A3" t="str">
            <v>Mardec Berhad</v>
          </cell>
        </row>
      </sheetData>
      <sheetData sheetId="101">
        <row r="3">
          <cell r="A3" t="str">
            <v>Mardec Berhad</v>
          </cell>
        </row>
      </sheetData>
      <sheetData sheetId="102"/>
      <sheetData sheetId="103"/>
      <sheetData sheetId="104"/>
      <sheetData sheetId="105">
        <row r="3">
          <cell r="A3" t="str">
            <v>Mardec Berhad</v>
          </cell>
        </row>
      </sheetData>
      <sheetData sheetId="106">
        <row r="3">
          <cell r="A3" t="str">
            <v>Mardec Berhad</v>
          </cell>
        </row>
      </sheetData>
      <sheetData sheetId="107">
        <row r="3">
          <cell r="A3" t="str">
            <v>Mardec Berhad</v>
          </cell>
        </row>
      </sheetData>
      <sheetData sheetId="108">
        <row r="3">
          <cell r="A3" t="str">
            <v>Mardec Berhad</v>
          </cell>
        </row>
      </sheetData>
      <sheetData sheetId="109">
        <row r="3">
          <cell r="A3" t="str">
            <v>Mardec Berhad</v>
          </cell>
        </row>
      </sheetData>
      <sheetData sheetId="110">
        <row r="3">
          <cell r="A3" t="str">
            <v>Mardec Berhad</v>
          </cell>
        </row>
      </sheetData>
      <sheetData sheetId="111">
        <row r="3">
          <cell r="A3" t="str">
            <v>Mardec Berhad</v>
          </cell>
        </row>
      </sheetData>
      <sheetData sheetId="112">
        <row r="3">
          <cell r="A3" t="str">
            <v>Mardec Berhad</v>
          </cell>
        </row>
      </sheetData>
      <sheetData sheetId="113"/>
      <sheetData sheetId="114"/>
      <sheetData sheetId="115"/>
      <sheetData sheetId="116">
        <row r="3">
          <cell r="A3" t="str">
            <v>Mardec Berhad</v>
          </cell>
        </row>
      </sheetData>
      <sheetData sheetId="117">
        <row r="3">
          <cell r="A3" t="str">
            <v>Mardec Berhad</v>
          </cell>
        </row>
      </sheetData>
      <sheetData sheetId="118">
        <row r="3">
          <cell r="A3" t="str">
            <v>Mardec Berhad</v>
          </cell>
        </row>
      </sheetData>
      <sheetData sheetId="119">
        <row r="3">
          <cell r="A3" t="str">
            <v>Mardec Berhad</v>
          </cell>
        </row>
      </sheetData>
      <sheetData sheetId="120">
        <row r="3">
          <cell r="A3" t="str">
            <v>Mardec Berhad</v>
          </cell>
        </row>
      </sheetData>
      <sheetData sheetId="121">
        <row r="3">
          <cell r="A3" t="str">
            <v>Mardec Berhad</v>
          </cell>
        </row>
      </sheetData>
      <sheetData sheetId="122">
        <row r="3">
          <cell r="A3" t="str">
            <v>Mardec Berhad</v>
          </cell>
        </row>
      </sheetData>
      <sheetData sheetId="123">
        <row r="3">
          <cell r="A3" t="str">
            <v>Mardec Berhad</v>
          </cell>
        </row>
      </sheetData>
      <sheetData sheetId="124">
        <row r="3">
          <cell r="A3" t="str">
            <v>Mardec Berhad</v>
          </cell>
        </row>
      </sheetData>
      <sheetData sheetId="125">
        <row r="3">
          <cell r="A3" t="str">
            <v>Mardec Berhad</v>
          </cell>
        </row>
      </sheetData>
      <sheetData sheetId="126">
        <row r="3">
          <cell r="A3" t="str">
            <v>Mardec Berhad</v>
          </cell>
        </row>
      </sheetData>
      <sheetData sheetId="127">
        <row r="3">
          <cell r="A3" t="str">
            <v>Mardec Berhad</v>
          </cell>
        </row>
      </sheetData>
      <sheetData sheetId="128">
        <row r="3">
          <cell r="A3" t="str">
            <v>Mardec Berhad</v>
          </cell>
        </row>
      </sheetData>
      <sheetData sheetId="129">
        <row r="3">
          <cell r="A3" t="str">
            <v>Mardec Berhad</v>
          </cell>
        </row>
      </sheetData>
      <sheetData sheetId="130">
        <row r="3">
          <cell r="A3" t="str">
            <v>Mardec Berhad</v>
          </cell>
        </row>
      </sheetData>
      <sheetData sheetId="131">
        <row r="3">
          <cell r="A3" t="str">
            <v>Mardec Berhad</v>
          </cell>
        </row>
      </sheetData>
      <sheetData sheetId="132">
        <row r="3">
          <cell r="A3" t="str">
            <v>Mardec Berhad</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ow r="3">
          <cell r="A3" t="str">
            <v>Mardec Berhad</v>
          </cell>
        </row>
      </sheetData>
      <sheetData sheetId="186">
        <row r="3">
          <cell r="A3" t="str">
            <v>Mardec Berhad</v>
          </cell>
        </row>
      </sheetData>
      <sheetData sheetId="187">
        <row r="3">
          <cell r="A3" t="str">
            <v>Mardec Berhad</v>
          </cell>
        </row>
      </sheetData>
      <sheetData sheetId="188">
        <row r="3">
          <cell r="A3" t="str">
            <v>Mardec Berhad</v>
          </cell>
        </row>
      </sheetData>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T 31.12.07 (2)"/>
      <sheetName val="BS 31.12.06"/>
      <sheetName val="BS 31.12.07"/>
      <sheetName val="AR 31.12.06"/>
      <sheetName val="AR 31.01.07"/>
      <sheetName val="Sheet1"/>
      <sheetName val="NT 31.12.06"/>
      <sheetName val="NT 31.12.07"/>
      <sheetName val="NT INTERCO 31.12.06"/>
      <sheetName val="NT INTERCO 31.12.07"/>
      <sheetName val="NT RELATED 31.12.06"/>
      <sheetName val="NT RELATED 31.12.07"/>
      <sheetName val="ADV SUP 31.12.06"/>
      <sheetName val="aDV SUPP 31.12.07"/>
      <sheetName val="AP 31.12.06"/>
      <sheetName val="AP 31.12.07"/>
      <sheetName val="LIST CUSTOMER"/>
      <sheetName val="Sheet2"/>
      <sheetName val="list Vendor"/>
      <sheetName val="K.5-1"/>
      <sheetName val="AP 31.12.07 (2)"/>
      <sheetName val="BBP Cr R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4CASHINBANK"/>
      <sheetName val="K.5CASHONHAND"/>
      <sheetName val="Sheet1"/>
      <sheetName val="K.6DEPOSIT"/>
      <sheetName val="GT_Custom"/>
      <sheetName val="K_6DEPOSIT"/>
      <sheetName val="Narative"/>
      <sheetName val="C&amp;B"/>
      <sheetName val="Profit&amp;loss"/>
      <sheetName val="Asset A1-B"/>
      <sheetName val="Liabilities A1-C"/>
      <sheetName val="Rekapan AJE"/>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Permanent_info"/>
      <sheetName val="Permanent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sheetData sheetId="44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
      <sheetName val="REKAP"/>
      <sheetName val="ASURANSI"/>
      <sheetName val="SURAT"/>
      <sheetName val="PEMELIHARAAN"/>
      <sheetName val="KENDARAAN"/>
      <sheetName val="ABT"/>
      <sheetName val="OPERASIONAL"/>
      <sheetName val="PROMOSI"/>
      <sheetName val="By Listrik"/>
      <sheetName val="By Keamanan"/>
      <sheetName val="Cpg"/>
      <sheetName val="Bdn."/>
      <sheetName val="Tgr"/>
      <sheetName val="Bdg"/>
      <sheetName val="YOGYA"/>
      <sheetName val="SBY"/>
      <sheetName val="BAKERY-JKT"/>
      <sheetName val="bAKERY-SBY"/>
      <sheetName val="BSD"/>
      <sheetName val="AP 31.12.06"/>
      <sheetName val="TBM"/>
      <sheetName val="BB"/>
      <sheetName val="Mutasi"/>
      <sheetName val="ESTIMASI MITRA"/>
      <sheetName val="Titles"/>
      <sheetName val="By_Listrik1"/>
      <sheetName val="By_Keamanan1"/>
      <sheetName val="Bdn_1"/>
      <sheetName val="AP_31_12_061"/>
      <sheetName val="By_Listrik"/>
      <sheetName val="By_Keamanan"/>
      <sheetName val="Bdn_"/>
      <sheetName val="AP_31_12_06"/>
      <sheetName val="des"/>
      <sheetName val="DAF.INVEN U.O"/>
      <sheetName val="Table Array"/>
      <sheetName val="Table_Array"/>
      <sheetName val="Table_Array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sheetData sheetId="27"/>
      <sheetData sheetId="28"/>
      <sheetData sheetId="29" refreshError="1"/>
      <sheetData sheetId="30"/>
      <sheetData sheetId="31"/>
      <sheetData sheetId="32"/>
      <sheetData sheetId="33"/>
      <sheetData sheetId="34" refreshError="1"/>
      <sheetData sheetId="35" refreshError="1"/>
      <sheetData sheetId="36" refreshError="1"/>
      <sheetData sheetId="37"/>
      <sheetData sheetId="3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
      <sheetName val="LOT"/>
      <sheetName val="AR"/>
      <sheetName val="PRE EXP"/>
      <sheetName val="PRE INS"/>
      <sheetName val="LEASE"/>
      <sheetName val="SD"/>
      <sheetName val="T&amp;I-P"/>
      <sheetName val="BR&amp;I-P"/>
      <sheetName val="VEC-P"/>
      <sheetName val="PRE OP"/>
      <sheetName val="AP"/>
      <sheetName val="OP"/>
      <sheetName val="T&amp;I-R"/>
      <sheetName val="BR&amp;I-R"/>
      <sheetName val="VEC-R"/>
      <sheetName val="MI-FX"/>
      <sheetName val="MI-FL"/>
      <sheetName val="Sheet3"/>
      <sheetName val="Premi Iuran"/>
      <sheetName val="Trial Bal"/>
      <sheetName val="General Info"/>
      <sheetName val="P3_5"/>
      <sheetName val="TAX LIST"/>
      <sheetName val="P3"/>
      <sheetName val="GeneralInfo"/>
      <sheetName val="2005"/>
      <sheetName val="DETAILS"/>
      <sheetName val="PRE_EXP"/>
      <sheetName val="PRE_INS"/>
      <sheetName val="PRE_OP"/>
      <sheetName val="TAX_LIST"/>
      <sheetName val="General_Info"/>
      <sheetName val="Jobsite Staff"/>
      <sheetName val="FAS 60 Assumptions TM"/>
      <sheetName val="NPPC"/>
      <sheetName val="Sheet1"/>
      <sheetName val="F1771-2"/>
      <sheetName val="F1771-3"/>
      <sheetName val="Neraca detail per book"/>
      <sheetName val="PRE_EXP1"/>
      <sheetName val="PRE_INS1"/>
      <sheetName val="PRE_OP1"/>
      <sheetName val="Date"/>
      <sheetName val="VenCus"/>
      <sheetName val="503 Dec"/>
      <sheetName val="data_val"/>
      <sheetName val="#REF"/>
      <sheetName val="DAF.INVEN U.O"/>
      <sheetName val="PRE_EXP2"/>
      <sheetName val="PRE_INS2"/>
      <sheetName val="PRE_OP2"/>
      <sheetName val="Premi_Iuran1"/>
      <sheetName val="Trial_Bal1"/>
      <sheetName val="General_Info2"/>
      <sheetName val="TAX_LIST2"/>
      <sheetName val="Jobsite_Staff1"/>
      <sheetName val="FAS_60_Assumptions_TM1"/>
      <sheetName val="Premi_Iuran"/>
      <sheetName val="Trial_Bal"/>
      <sheetName val="General_Info1"/>
      <sheetName val="TAX_LIST1"/>
      <sheetName val="Jobsite_Staff"/>
      <sheetName val="FAS_60_Assumptions_TM"/>
      <sheetName val="t"/>
      <sheetName val="Tax Rate"/>
      <sheetName val="Sheet5"/>
      <sheetName val="P2"/>
      <sheetName val="cov"/>
      <sheetName val="ADVBQT"/>
      <sheetName val="Konsol"/>
      <sheetName val="Nrc Per Cabang"/>
      <sheetName val="Map 1006"/>
      <sheetName val="SL1006 (IDR)"/>
      <sheetName val="SL1006 (VLS)"/>
      <sheetName val="Report BS"/>
      <sheetName val="Report PL"/>
      <sheetName val="bs-HO"/>
      <sheetName val="p&amp;l-HO"/>
      <sheetName val="A5"/>
      <sheetName val="Sheet2"/>
      <sheetName val="trf"/>
      <sheetName val="Pain data"/>
      <sheetName val="Input"/>
      <sheetName val="Actual"/>
      <sheetName val="INSTRUCTIONS"/>
      <sheetName val="Scenario"/>
      <sheetName val="View-Assumption"/>
      <sheetName val="BP1_23"/>
      <sheetName val="Cover WP"/>
      <sheetName val="Side Cover"/>
      <sheetName val="IV"/>
      <sheetName val="CAJE,CRJE"/>
      <sheetName val="WS"/>
      <sheetName val="PAJE,PRJE"/>
      <sheetName val="BS"/>
      <sheetName val="PL"/>
      <sheetName val="CF"/>
      <sheetName val="AN"/>
      <sheetName val="WP CF"/>
      <sheetName val="AN OLD"/>
      <sheetName val="Petty Cash"/>
      <sheetName val="Test Beginning Balance AR"/>
      <sheetName val="Lease Payables"/>
      <sheetName val="Advance Sales"/>
      <sheetName val="WP Tax"/>
      <sheetName val="FA Commercial"/>
      <sheetName val="FA Fiscal"/>
      <sheetName val="Contribution"/>
      <sheetName val="VEN"/>
      <sheetName val="Reference"/>
      <sheetName val="Data_Umum"/>
      <sheetName val="Link Budget"/>
      <sheetName val="OTHER INCOME &amp; BY PERDIVISI"/>
      <sheetName val="PROD.FRY-MONODON"/>
      <sheetName val="IS"/>
      <sheetName val="bln"/>
      <sheetName val="LPP"/>
      <sheetName val="NO FAKTUR"/>
      <sheetName val="master supplier"/>
      <sheetName val="TB"/>
      <sheetName val="KKP 01"/>
      <sheetName val="Rekap Piutang"/>
      <sheetName val="Setting"/>
      <sheetName val="Trial Balance Input File"/>
      <sheetName val="VENDOR"/>
      <sheetName val="Data"/>
      <sheetName val="July"/>
      <sheetName val="Use Category"/>
      <sheetName val="BS final"/>
      <sheetName val="SheetGMP"/>
      <sheetName val="SheetGMT"/>
      <sheetName val="DataValidation"/>
      <sheetName val="GL"/>
      <sheetName val="Parameters"/>
      <sheetName val="Act"/>
      <sheetName val="WP-PBM-04"/>
      <sheetName val="WBS1"/>
      <sheetName val="Permanent info"/>
      <sheetName val="Mstr_Lokasi"/>
      <sheetName val="FF402-WIP movement"/>
      <sheetName val="FF403-WIP movement"/>
      <sheetName val="Kewajiban Lainnya"/>
      <sheetName val="Tickmarks"/>
      <sheetName val="newrot3"/>
      <sheetName val="I-BUT"/>
      <sheetName val="PRE_EXP3"/>
      <sheetName val="PRE_INS3"/>
      <sheetName val="PRE_OP3"/>
      <sheetName val="Premi_Iuran2"/>
      <sheetName val="General_Info3"/>
      <sheetName val="Trial_Bal2"/>
      <sheetName val="TAX_LIST3"/>
      <sheetName val="Jobsite_Staff2"/>
      <sheetName val="FAS_60_Assumptions_TM2"/>
      <sheetName val="Neraca_detail_per_book"/>
      <sheetName val="503_Dec"/>
      <sheetName val="DAF_INVEN_U_O"/>
      <sheetName val="Tax_Rate"/>
      <sheetName val="Nrc_Per_Cabang"/>
      <sheetName val="Map_1006"/>
      <sheetName val="SL1006_(IDR)"/>
      <sheetName val="SL1006_(VLS)"/>
      <sheetName val="Report_BS"/>
      <sheetName val="Report_PL"/>
      <sheetName val="Pain_data"/>
      <sheetName val="Cover_WP"/>
      <sheetName val="Side_Cover"/>
      <sheetName val="WP_CF"/>
      <sheetName val="AN_OLD"/>
      <sheetName val="Petty_Cash"/>
      <sheetName val="Test_Beginning_Balance_AR"/>
      <sheetName val="Lease_Payables"/>
      <sheetName val="Advance_Sales"/>
      <sheetName val="WP_Tax"/>
      <sheetName val="FA_Commercial"/>
      <sheetName val="FA_Fiscal"/>
      <sheetName val="Link_Budget"/>
      <sheetName val="OTHER_INCOME_&amp;_BY_PERDIVISI"/>
      <sheetName val="PROD_FRY-MONODON"/>
      <sheetName val="Permanent_info"/>
      <sheetName val="PRE_EXP4"/>
      <sheetName val="PRE_INS4"/>
      <sheetName val="PRE_OP4"/>
      <sheetName val="Premi_Iuran3"/>
      <sheetName val="General_Info4"/>
      <sheetName val="Trial_Bal3"/>
      <sheetName val="TAX_LIST4"/>
      <sheetName val="Jobsite_Staff3"/>
      <sheetName val="FAS_60_Assumptions_TM3"/>
      <sheetName val="Neraca_detail_per_book1"/>
      <sheetName val="503_Dec1"/>
      <sheetName val="DAF_INVEN_U_O1"/>
      <sheetName val="Tax_Rate1"/>
      <sheetName val="Nrc_Per_Cabang1"/>
      <sheetName val="Map_10061"/>
      <sheetName val="SL1006_(IDR)1"/>
      <sheetName val="SL1006_(VLS)1"/>
      <sheetName val="Report_BS1"/>
      <sheetName val="Report_PL1"/>
      <sheetName val="Pain_data1"/>
      <sheetName val="Cover_WP1"/>
      <sheetName val="Side_Cover1"/>
      <sheetName val="WP_CF1"/>
      <sheetName val="AN_OLD1"/>
      <sheetName val="Petty_Cash1"/>
      <sheetName val="Test_Beginning_Balance_AR1"/>
      <sheetName val="Lease_Payables1"/>
      <sheetName val="Advance_Sales1"/>
      <sheetName val="WP_Tax1"/>
      <sheetName val="FA_Commercial1"/>
      <sheetName val="FA_Fiscal1"/>
      <sheetName val="Link_Budget1"/>
      <sheetName val="OTHER_INCOME_&amp;_BY_PERDIVISI1"/>
      <sheetName val="PROD_FRY-MONODON1"/>
      <sheetName val="Permanent_info1"/>
      <sheetName val="Akun"/>
      <sheetName val="Tabel"/>
      <sheetName val="Elektrikal"/>
      <sheetName val="KALKULASI"/>
      <sheetName val="U1.2.1 B4WIP 03- PBC"/>
      <sheetName val="FKT_PJK"/>
      <sheetName val="K2-FA"/>
      <sheetName val="Table 5"/>
      <sheetName val="COA"/>
      <sheetName val="A1A.300.SSD"/>
      <sheetName val="Customize"/>
      <sheetName val="WACC_VDF"/>
      <sheetName val="uu13"/>
      <sheetName val="Use_Category"/>
      <sheetName val="Table_5"/>
      <sheetName val="Trial_Balance_Input_File"/>
      <sheetName val="BS_final"/>
      <sheetName val="P3.5"/>
      <sheetName val="Depresiasi"/>
      <sheetName val="Additional"/>
      <sheetName val="Mutasi Final"/>
      <sheetName val="Sum_Vcr"/>
      <sheetName val="UsulPnn"/>
      <sheetName val="Ex-Rate"/>
      <sheetName val="N1.7.1-Avg Daily Balance"/>
      <sheetName val="asumsi"/>
      <sheetName val="Rates"/>
      <sheetName val="comm2012"/>
      <sheetName val="benefit"/>
      <sheetName val="WBS (2)salah"/>
      <sheetName val="Sandi laba rugi"/>
      <sheetName val="Sheet11"/>
      <sheetName val="PRMT_00"/>
      <sheetName val="cost recovery"/>
      <sheetName val="MAIN"/>
      <sheetName val="New_format_sales"/>
      <sheetName val="fr BS"/>
      <sheetName val="Link Config KALTENG-KALSEL 2005"/>
      <sheetName val="KALBAR 2005 BOQ"/>
      <sheetName val="ISAT Single BSS Reference"/>
      <sheetName val="A"/>
      <sheetName val="WP-Sales staging"/>
      <sheetName val="Lamp-14(Manajemen)"/>
      <sheetName val="Perhitungan"/>
      <sheetName val="hitung"/>
      <sheetName val="3800-Interim"/>
      <sheetName val="SPMS Price Cal"/>
      <sheetName val="ISAT WCDMA"/>
      <sheetName val="FRYPROD"/>
      <sheetName val="VPP Matrix"/>
      <sheetName val="BS-PL Komersil and Fiskal"/>
      <sheetName val="@GeneralInfo"/>
      <sheetName val="TBM"/>
      <sheetName val="1 - Jan "/>
      <sheetName val="Para_Assumption"/>
      <sheetName val="M106P2"/>
      <sheetName val="VALIDASI"/>
      <sheetName val="TO"/>
      <sheetName val="POSTING"/>
      <sheetName val="Fin Year"/>
      <sheetName val="Penyusutan Kendaraan"/>
      <sheetName val="TOP"/>
      <sheetName val="Calculation"/>
      <sheetName val="R6-5"/>
      <sheetName val="RWP 33"/>
      <sheetName val="trf multiple dnrks"/>
      <sheetName val="Accounts Payable (AA)"/>
      <sheetName val="10-1-1"/>
      <sheetName val="wp"/>
      <sheetName val="SPT"/>
      <sheetName val="10"/>
      <sheetName val="MB12_BBB_INTI (BY FRANCISCO 101"/>
      <sheetName val="TIRE2001"/>
      <sheetName val="Data Sheet"/>
      <sheetName val="AJE&amp;RJ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
          <cell r="D8">
            <v>0</v>
          </cell>
        </row>
      </sheetData>
      <sheetData sheetId="26">
        <row r="8">
          <cell r="D8">
            <v>0</v>
          </cell>
        </row>
      </sheetData>
      <sheetData sheetId="27">
        <row r="8">
          <cell r="D8">
            <v>0</v>
          </cell>
        </row>
      </sheetData>
      <sheetData sheetId="28">
        <row r="8">
          <cell r="D8">
            <v>0</v>
          </cell>
        </row>
      </sheetData>
      <sheetData sheetId="29">
        <row r="8">
          <cell r="D8">
            <v>0</v>
          </cell>
        </row>
      </sheetData>
      <sheetData sheetId="30">
        <row r="8">
          <cell r="D8">
            <v>0</v>
          </cell>
        </row>
      </sheetData>
      <sheetData sheetId="31">
        <row r="8">
          <cell r="D8">
            <v>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8">
          <cell r="D8">
            <v>0</v>
          </cell>
        </row>
      </sheetData>
      <sheetData sheetId="41">
        <row r="8">
          <cell r="D8">
            <v>0</v>
          </cell>
        </row>
      </sheetData>
      <sheetData sheetId="42">
        <row r="8">
          <cell r="D8">
            <v>0</v>
          </cell>
        </row>
      </sheetData>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ow r="8">
          <cell r="D8">
            <v>0</v>
          </cell>
        </row>
      </sheetData>
      <sheetData sheetId="53">
        <row r="8">
          <cell r="D8">
            <v>0</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8">
          <cell r="D8">
            <v>0</v>
          </cell>
        </row>
      </sheetData>
      <sheetData sheetId="68">
        <row r="8">
          <cell r="D8">
            <v>0</v>
          </cell>
        </row>
      </sheetData>
      <sheetData sheetId="69">
        <row r="8">
          <cell r="D8">
            <v>0</v>
          </cell>
        </row>
      </sheetData>
      <sheetData sheetId="70">
        <row r="8">
          <cell r="D8">
            <v>0</v>
          </cell>
        </row>
      </sheetData>
      <sheetData sheetId="71">
        <row r="8">
          <cell r="D8">
            <v>0</v>
          </cell>
        </row>
      </sheetData>
      <sheetData sheetId="72"/>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refreshError="1"/>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MR"/>
      <sheetName val="IDR_Move(1)"/>
      <sheetName val="IDR_YTD(2)"/>
      <sheetName val="IDRt_FS(3)"/>
      <sheetName val="USDt_FS(4)"/>
      <sheetName val="RpBgt_Move(5)"/>
      <sheetName val="RpBgt_YTD(6)"/>
      <sheetName val="USDt_FS_4_"/>
      <sheetName val="EQ"/>
      <sheetName val="Data Client"/>
      <sheetName val="kriteria"/>
      <sheetName val="Data_Client1"/>
      <sheetName val="Data_Client"/>
      <sheetName val="Sheet1"/>
      <sheetName val="F-2"/>
      <sheetName val="TB"/>
      <sheetName val="fr BS"/>
      <sheetName val="Data_Client2"/>
      <sheetName val="Data_Client3"/>
      <sheetName val="COA"/>
      <sheetName val="2005"/>
      <sheetName val="TBM"/>
    </sheetNames>
    <sheetDataSet>
      <sheetData sheetId="0" refreshError="1">
        <row r="3">
          <cell r="A3">
            <v>1</v>
          </cell>
          <cell r="B3">
            <v>36892</v>
          </cell>
          <cell r="C3" t="str">
            <v>YTD0001</v>
          </cell>
          <cell r="D3">
            <v>36892</v>
          </cell>
        </row>
        <row r="4">
          <cell r="A4">
            <v>2</v>
          </cell>
          <cell r="B4">
            <v>36923</v>
          </cell>
          <cell r="C4" t="str">
            <v>YTD0002</v>
          </cell>
          <cell r="D4">
            <v>36923</v>
          </cell>
        </row>
        <row r="5">
          <cell r="A5">
            <v>3</v>
          </cell>
          <cell r="B5">
            <v>36951</v>
          </cell>
          <cell r="C5" t="str">
            <v>YTD0003</v>
          </cell>
          <cell r="D5">
            <v>36951</v>
          </cell>
        </row>
        <row r="6">
          <cell r="A6">
            <v>4</v>
          </cell>
          <cell r="B6">
            <v>36982</v>
          </cell>
          <cell r="C6" t="str">
            <v>YTD0004</v>
          </cell>
          <cell r="D6">
            <v>36982</v>
          </cell>
        </row>
        <row r="7">
          <cell r="A7">
            <v>5</v>
          </cell>
          <cell r="B7">
            <v>37012</v>
          </cell>
          <cell r="C7" t="str">
            <v>YTD0005</v>
          </cell>
          <cell r="D7">
            <v>37012</v>
          </cell>
        </row>
        <row r="8">
          <cell r="A8">
            <v>6</v>
          </cell>
          <cell r="B8">
            <v>37043</v>
          </cell>
          <cell r="C8" t="str">
            <v>YTD0006</v>
          </cell>
          <cell r="D8">
            <v>37043</v>
          </cell>
        </row>
        <row r="9">
          <cell r="A9">
            <v>7</v>
          </cell>
          <cell r="B9">
            <v>37073</v>
          </cell>
          <cell r="C9" t="str">
            <v>YTD0007</v>
          </cell>
          <cell r="D9">
            <v>37073</v>
          </cell>
        </row>
        <row r="10">
          <cell r="A10">
            <v>8</v>
          </cell>
          <cell r="B10">
            <v>37104</v>
          </cell>
          <cell r="C10" t="str">
            <v>YTD0008</v>
          </cell>
          <cell r="D10">
            <v>37104</v>
          </cell>
        </row>
        <row r="11">
          <cell r="A11">
            <v>9</v>
          </cell>
          <cell r="B11">
            <v>37135</v>
          </cell>
          <cell r="C11" t="str">
            <v>YTD0009</v>
          </cell>
          <cell r="D11">
            <v>37135</v>
          </cell>
        </row>
        <row r="12">
          <cell r="A12">
            <v>10</v>
          </cell>
          <cell r="B12">
            <v>37165</v>
          </cell>
          <cell r="C12" t="str">
            <v>YTD0010</v>
          </cell>
          <cell r="D12">
            <v>37165</v>
          </cell>
        </row>
        <row r="13">
          <cell r="A13">
            <v>11</v>
          </cell>
          <cell r="B13">
            <v>37196</v>
          </cell>
          <cell r="C13" t="str">
            <v>YTD0011</v>
          </cell>
          <cell r="D13">
            <v>37196</v>
          </cell>
        </row>
        <row r="14">
          <cell r="A14">
            <v>12</v>
          </cell>
          <cell r="B14">
            <v>37226</v>
          </cell>
          <cell r="C14" t="str">
            <v>YTD0012</v>
          </cell>
          <cell r="D14">
            <v>37226</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ging AP"/>
      <sheetName val="AR JAN'25"/>
      <sheetName val="AP JAN'25"/>
      <sheetName val="Modal"/>
    </sheetNames>
    <sheetDataSet>
      <sheetData sheetId="0"/>
      <sheetData sheetId="1"/>
      <sheetData sheetId="2"/>
      <sheetData sheetId="3"/>
      <sheetData sheetId="4">
        <row r="27">
          <cell r="D27">
            <v>15051.017671171168</v>
          </cell>
          <cell r="E27">
            <v>8909.5021629999992</v>
          </cell>
        </row>
        <row r="28">
          <cell r="D28">
            <v>7366.4648648648636</v>
          </cell>
          <cell r="E28">
            <v>765.866668</v>
          </cell>
        </row>
        <row r="29">
          <cell r="D29">
            <v>211.11822000000001</v>
          </cell>
          <cell r="E29">
            <v>11.330344</v>
          </cell>
        </row>
        <row r="30">
          <cell r="D30">
            <v>2100.192</v>
          </cell>
          <cell r="E30">
            <v>586.36683000000005</v>
          </cell>
        </row>
        <row r="31">
          <cell r="D31">
            <v>864</v>
          </cell>
          <cell r="E31">
            <v>654.630357</v>
          </cell>
        </row>
        <row r="32">
          <cell r="D32">
            <v>162</v>
          </cell>
          <cell r="E32">
            <v>550.22010999999998</v>
          </cell>
        </row>
        <row r="33">
          <cell r="E33">
            <v>381.616736</v>
          </cell>
        </row>
        <row r="37">
          <cell r="D37">
            <v>22844.870196871601</v>
          </cell>
          <cell r="E37">
            <v>10511.959328000001</v>
          </cell>
        </row>
        <row r="42">
          <cell r="D42">
            <v>2527.3804337311622</v>
          </cell>
          <cell r="E42">
            <v>1322.4061950000003</v>
          </cell>
        </row>
        <row r="43">
          <cell r="D43">
            <v>2470.7537941794203</v>
          </cell>
          <cell r="E43">
            <v>1706.8765749999998</v>
          </cell>
        </row>
        <row r="50">
          <cell r="D50">
            <v>0</v>
          </cell>
          <cell r="E50">
            <v>17.030031999999999</v>
          </cell>
        </row>
        <row r="51">
          <cell r="D51">
            <v>-297.95042916666671</v>
          </cell>
          <cell r="E51">
            <v>-202.90744100000001</v>
          </cell>
        </row>
        <row r="52">
          <cell r="D52">
            <v>0</v>
          </cell>
          <cell r="E52">
            <v>-200.26387199999999</v>
          </cell>
        </row>
        <row r="53">
          <cell r="D53">
            <v>100</v>
          </cell>
          <cell r="E53">
            <v>14.382477999999992</v>
          </cell>
        </row>
        <row r="57">
          <cell r="AO57">
            <v>-2053.4676930000001</v>
          </cell>
        </row>
      </sheetData>
      <sheetData sheetId="5"/>
      <sheetData sheetId="6">
        <row r="9">
          <cell r="F9">
            <v>11638.009443000001</v>
          </cell>
        </row>
        <row r="11">
          <cell r="F11">
            <v>3927.0171700000001</v>
          </cell>
        </row>
        <row r="12">
          <cell r="F12">
            <v>33668.181305999999</v>
          </cell>
        </row>
        <row r="14">
          <cell r="F14">
            <v>179</v>
          </cell>
        </row>
        <row r="15">
          <cell r="F15">
            <v>240.30672300000001</v>
          </cell>
        </row>
        <row r="16">
          <cell r="F16">
            <v>50238.151624999999</v>
          </cell>
        </row>
        <row r="17">
          <cell r="F17">
            <v>7207.5337559999998</v>
          </cell>
        </row>
        <row r="18">
          <cell r="F18">
            <v>13.829127</v>
          </cell>
        </row>
        <row r="20">
          <cell r="G20"/>
          <cell r="H20"/>
          <cell r="I20"/>
          <cell r="J20"/>
          <cell r="K20"/>
          <cell r="L20"/>
          <cell r="M20"/>
          <cell r="N20"/>
        </row>
        <row r="23">
          <cell r="F23">
            <v>25146.434839000001</v>
          </cell>
        </row>
        <row r="24">
          <cell r="F24">
            <v>7023.4390000000003</v>
          </cell>
        </row>
        <row r="25">
          <cell r="F25">
            <v>183436.982571</v>
          </cell>
        </row>
        <row r="27">
          <cell r="G27"/>
          <cell r="H27"/>
          <cell r="I27"/>
          <cell r="J27"/>
          <cell r="K27"/>
          <cell r="L27"/>
          <cell r="M27"/>
          <cell r="N27"/>
        </row>
        <row r="29">
          <cell r="G29"/>
        </row>
        <row r="31">
          <cell r="G31"/>
        </row>
        <row r="32">
          <cell r="G32"/>
          <cell r="H32"/>
          <cell r="I32"/>
          <cell r="J32"/>
          <cell r="K32"/>
          <cell r="L32"/>
          <cell r="M32"/>
          <cell r="N32"/>
        </row>
        <row r="35">
          <cell r="F35">
            <v>28428.855555999999</v>
          </cell>
        </row>
        <row r="37">
          <cell r="F37">
            <v>78.650020999999995</v>
          </cell>
        </row>
        <row r="38">
          <cell r="F38">
            <v>52580.700405000003</v>
          </cell>
        </row>
        <row r="39">
          <cell r="F39">
            <v>1326.885407</v>
          </cell>
        </row>
        <row r="40">
          <cell r="F40">
            <v>388.25447200000002</v>
          </cell>
        </row>
        <row r="41">
          <cell r="F41">
            <v>780.77145299999995</v>
          </cell>
        </row>
        <row r="42">
          <cell r="F42">
            <v>95.076987000000003</v>
          </cell>
        </row>
        <row r="43">
          <cell r="F43">
            <v>660.00660200000004</v>
          </cell>
        </row>
        <row r="48">
          <cell r="F48">
            <v>9500.6123229999994</v>
          </cell>
        </row>
        <row r="49">
          <cell r="F49">
            <v>-744.47532999999999</v>
          </cell>
        </row>
        <row r="61">
          <cell r="F61">
            <v>74774.907596999998</v>
          </cell>
        </row>
      </sheetData>
      <sheetData sheetId="7"/>
      <sheetData sheetId="8">
        <row r="15">
          <cell r="F15">
            <v>-12952.14647</v>
          </cell>
        </row>
      </sheetData>
      <sheetData sheetId="9"/>
      <sheetData sheetId="10"/>
      <sheetData sheetId="11"/>
      <sheetData sheetId="12">
        <row r="9">
          <cell r="E9">
            <v>16349.380585999999</v>
          </cell>
          <cell r="I9">
            <v>19731.759583999999</v>
          </cell>
        </row>
        <row r="14">
          <cell r="E14">
            <v>2877.0589319999995</v>
          </cell>
          <cell r="I14">
            <v>3281.9454040000001</v>
          </cell>
        </row>
        <row r="20">
          <cell r="E20">
            <v>22424.845796999998</v>
          </cell>
          <cell r="I20">
            <v>24689.411337000001</v>
          </cell>
        </row>
        <row r="22">
          <cell r="E22">
            <v>1319.9322569999999</v>
          </cell>
          <cell r="I22">
            <v>1578.4121279999999</v>
          </cell>
        </row>
        <row r="23">
          <cell r="E23">
            <v>701.58412099999998</v>
          </cell>
          <cell r="I23">
            <v>765.0510119999999</v>
          </cell>
        </row>
        <row r="24">
          <cell r="E24">
            <v>242.302425</v>
          </cell>
          <cell r="I24">
            <v>190.94959</v>
          </cell>
        </row>
      </sheetData>
      <sheetData sheetId="13"/>
      <sheetData sheetId="14"/>
      <sheetData sheetId="15"/>
      <sheetData sheetId="16"/>
      <sheetData sheetId="1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ging AP"/>
      <sheetName val="AR JAN'25"/>
      <sheetName val="AP JAN'25"/>
      <sheetName val="AP FEB'25"/>
      <sheetName val="AR FEB'25"/>
      <sheetName val="Modal"/>
    </sheetNames>
    <sheetDataSet>
      <sheetData sheetId="0"/>
      <sheetData sheetId="1"/>
      <sheetData sheetId="2"/>
      <sheetData sheetId="3"/>
      <sheetData sheetId="4">
        <row r="27">
          <cell r="G27">
            <v>15243.532679729728</v>
          </cell>
          <cell r="H27">
            <v>6471.7145030000001</v>
          </cell>
        </row>
        <row r="28">
          <cell r="G28">
            <v>7764.1616216216225</v>
          </cell>
          <cell r="H28">
            <v>1637.5094610000001</v>
          </cell>
        </row>
        <row r="29">
          <cell r="G29">
            <v>597.35460000000012</v>
          </cell>
          <cell r="H29">
            <v>236.78918899999999</v>
          </cell>
        </row>
        <row r="30">
          <cell r="G30">
            <v>2777.5680000000002</v>
          </cell>
          <cell r="H30">
            <v>3118.7841880000001</v>
          </cell>
        </row>
        <row r="31">
          <cell r="G31">
            <v>1014</v>
          </cell>
          <cell r="H31">
            <v>767.91257099999996</v>
          </cell>
        </row>
        <row r="32">
          <cell r="G32">
            <v>372</v>
          </cell>
          <cell r="H32">
            <v>0.33250000000000002</v>
          </cell>
        </row>
        <row r="33">
          <cell r="H33">
            <v>277.348724</v>
          </cell>
        </row>
        <row r="37">
          <cell r="G37">
            <v>23727.15080450624</v>
          </cell>
          <cell r="H37">
            <v>10639.590425</v>
          </cell>
        </row>
        <row r="42">
          <cell r="G42">
            <v>2858.748989804848</v>
          </cell>
          <cell r="H42">
            <v>1668.8889780000002</v>
          </cell>
        </row>
        <row r="43">
          <cell r="G43">
            <v>1926.3449283947687</v>
          </cell>
          <cell r="H43">
            <v>1772.3467660000003</v>
          </cell>
        </row>
        <row r="50">
          <cell r="G50"/>
          <cell r="H50">
            <v>3.1390259999999999</v>
          </cell>
        </row>
        <row r="51">
          <cell r="H51">
            <v>-191.213515</v>
          </cell>
        </row>
        <row r="52">
          <cell r="G52">
            <v>0</v>
          </cell>
          <cell r="H52">
            <v>35.030437999999997</v>
          </cell>
        </row>
        <row r="53">
          <cell r="G53">
            <v>100</v>
          </cell>
          <cell r="H53">
            <v>-19.395836000000003</v>
          </cell>
        </row>
      </sheetData>
      <sheetData sheetId="5"/>
      <sheetData sheetId="6">
        <row r="9">
          <cell r="G9">
            <v>5500.8974900000003</v>
          </cell>
        </row>
        <row r="11">
          <cell r="G11">
            <v>4788.4584269999996</v>
          </cell>
        </row>
        <row r="12">
          <cell r="G12">
            <v>28359.757673</v>
          </cell>
        </row>
        <row r="14">
          <cell r="G14">
            <v>172</v>
          </cell>
        </row>
        <row r="15">
          <cell r="G15">
            <v>240.30672300000001</v>
          </cell>
        </row>
        <row r="16">
          <cell r="G16">
            <v>51768.547265000001</v>
          </cell>
        </row>
        <row r="17">
          <cell r="G17">
            <v>7260.6003350000001</v>
          </cell>
        </row>
        <row r="18">
          <cell r="G18">
            <v>27.967679</v>
          </cell>
        </row>
        <row r="23">
          <cell r="G23">
            <v>27946.434839000001</v>
          </cell>
        </row>
        <row r="24">
          <cell r="G24">
            <v>4223.4390000000003</v>
          </cell>
        </row>
        <row r="25">
          <cell r="G25">
            <v>182597.44722599999</v>
          </cell>
        </row>
        <row r="35">
          <cell r="G35">
            <v>27178.352750999999</v>
          </cell>
        </row>
        <row r="37">
          <cell r="G37">
            <v>78.650020999999995</v>
          </cell>
        </row>
        <row r="38">
          <cell r="G38">
            <v>46277.893942000002</v>
          </cell>
        </row>
        <row r="39">
          <cell r="G39">
            <v>1362.474334</v>
          </cell>
        </row>
        <row r="40">
          <cell r="G40">
            <v>316.18180899999999</v>
          </cell>
        </row>
        <row r="41">
          <cell r="G41">
            <v>291.13013999999998</v>
          </cell>
        </row>
        <row r="42">
          <cell r="G42">
            <v>157.820697</v>
          </cell>
        </row>
        <row r="43">
          <cell r="G43">
            <v>598.32930099999999</v>
          </cell>
        </row>
        <row r="48">
          <cell r="G48">
            <v>9500.6123229999994</v>
          </cell>
        </row>
        <row r="49">
          <cell r="G49">
            <v>-744.47532999999999</v>
          </cell>
        </row>
        <row r="59">
          <cell r="G59">
            <v>100000</v>
          </cell>
        </row>
        <row r="60">
          <cell r="G60">
            <v>63186.776427669996</v>
          </cell>
        </row>
        <row r="61">
          <cell r="G61">
            <v>74774.907596999998</v>
          </cell>
        </row>
        <row r="63">
          <cell r="G63">
            <v>21000</v>
          </cell>
        </row>
        <row r="64">
          <cell r="G64">
            <v>-27296.454743999999</v>
          </cell>
        </row>
        <row r="65">
          <cell r="G65">
            <v>-3796.3426129999998</v>
          </cell>
        </row>
      </sheetData>
      <sheetData sheetId="7"/>
      <sheetData sheetId="8">
        <row r="15">
          <cell r="G15">
            <v>-4675.1611349999985</v>
          </cell>
        </row>
        <row r="24">
          <cell r="G24">
            <v>-149.770712</v>
          </cell>
        </row>
        <row r="38">
          <cell r="G38">
            <v>-1312.180106</v>
          </cell>
        </row>
      </sheetData>
      <sheetData sheetId="9"/>
      <sheetData sheetId="10"/>
      <sheetData sheetId="11"/>
      <sheetData sheetId="12">
        <row r="9">
          <cell r="M9">
            <v>17106.184095000001</v>
          </cell>
        </row>
        <row r="14">
          <cell r="M14">
            <v>3887.6509780000001</v>
          </cell>
        </row>
        <row r="20">
          <cell r="M20">
            <v>28619.509547999998</v>
          </cell>
        </row>
        <row r="22">
          <cell r="M22">
            <v>1145.467085</v>
          </cell>
        </row>
        <row r="23">
          <cell r="M23">
            <v>781.46047199999998</v>
          </cell>
        </row>
        <row r="24">
          <cell r="M24">
            <v>228.27508700000001</v>
          </cell>
        </row>
      </sheetData>
      <sheetData sheetId="13"/>
      <sheetData sheetId="14"/>
      <sheetData sheetId="15"/>
      <sheetData sheetId="16"/>
      <sheetData sheetId="17"/>
      <sheetData sheetId="18"/>
      <sheetData sheetId="1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ging AP"/>
      <sheetName val="AR JAN'25"/>
      <sheetName val="AP JAN'25"/>
      <sheetName val="AP FEB'25"/>
      <sheetName val="AP MAR'25"/>
      <sheetName val="AR FEB'25"/>
      <sheetName val="AR MAR'25"/>
      <sheetName val="Modal"/>
    </sheetNames>
    <sheetDataSet>
      <sheetData sheetId="0"/>
      <sheetData sheetId="1"/>
      <sheetData sheetId="2"/>
      <sheetData sheetId="3"/>
      <sheetData sheetId="4">
        <row r="27">
          <cell r="J27">
            <v>14281.875555405404</v>
          </cell>
          <cell r="K27">
            <v>8370.8297230000007</v>
          </cell>
        </row>
        <row r="28">
          <cell r="J28">
            <v>4172.4502702702703</v>
          </cell>
          <cell r="K28">
            <v>5744.8452429999998</v>
          </cell>
        </row>
        <row r="29">
          <cell r="J29">
            <v>1275.9076211711713</v>
          </cell>
          <cell r="K29">
            <v>0</v>
          </cell>
        </row>
        <row r="30">
          <cell r="J30">
            <v>2777.5680000000002</v>
          </cell>
          <cell r="K30">
            <v>3003.768192</v>
          </cell>
        </row>
        <row r="31">
          <cell r="J31">
            <v>864</v>
          </cell>
          <cell r="K31">
            <v>785.91943100000003</v>
          </cell>
        </row>
        <row r="32">
          <cell r="J32">
            <v>1002</v>
          </cell>
          <cell r="K32">
            <v>29.02</v>
          </cell>
        </row>
        <row r="33">
          <cell r="K33">
            <v>604.96526800000004</v>
          </cell>
        </row>
        <row r="37">
          <cell r="J37">
            <v>21856.516369303259</v>
          </cell>
          <cell r="K37">
            <v>15308.768997000001</v>
          </cell>
        </row>
        <row r="42">
          <cell r="J42">
            <v>1905.1748373480439</v>
          </cell>
          <cell r="K42">
            <v>1471.2039970000001</v>
          </cell>
        </row>
        <row r="43">
          <cell r="J43">
            <v>1926.7878550294117</v>
          </cell>
          <cell r="K43">
            <v>1842.314496</v>
          </cell>
        </row>
        <row r="50">
          <cell r="J50">
            <v>0</v>
          </cell>
          <cell r="K50">
            <v>1.083901</v>
          </cell>
        </row>
        <row r="51">
          <cell r="J51">
            <v>-291.90420208333336</v>
          </cell>
          <cell r="K51">
            <v>-200.128275</v>
          </cell>
        </row>
        <row r="52">
          <cell r="J52">
            <v>0</v>
          </cell>
          <cell r="K52">
            <v>39.997418000000003</v>
          </cell>
        </row>
        <row r="53">
          <cell r="J53">
            <v>100</v>
          </cell>
          <cell r="K53">
            <v>43.060597000000001</v>
          </cell>
        </row>
      </sheetData>
      <sheetData sheetId="5"/>
      <sheetData sheetId="6">
        <row r="9">
          <cell r="E9">
            <v>28644.770247</v>
          </cell>
          <cell r="H9">
            <v>3973.174563</v>
          </cell>
        </row>
        <row r="11">
          <cell r="E11">
            <v>7115.7929400000003</v>
          </cell>
          <cell r="H11">
            <v>6923.9174370000001</v>
          </cell>
        </row>
        <row r="12">
          <cell r="E12">
            <v>33589.055183999997</v>
          </cell>
          <cell r="H12">
            <v>29453.897992999999</v>
          </cell>
        </row>
        <row r="14">
          <cell r="E14">
            <v>186</v>
          </cell>
          <cell r="H14">
            <v>165</v>
          </cell>
        </row>
        <row r="15">
          <cell r="E15">
            <v>240.30672300000001</v>
          </cell>
          <cell r="H15">
            <v>240.30672300000001</v>
          </cell>
        </row>
        <row r="16">
          <cell r="E16">
            <v>44511.146271999998</v>
          </cell>
          <cell r="H16">
            <v>50821.966709</v>
          </cell>
        </row>
        <row r="17">
          <cell r="E17">
            <v>2779.6581500000002</v>
          </cell>
          <cell r="H17">
            <v>10927.741577000001</v>
          </cell>
        </row>
        <row r="18">
          <cell r="H18">
            <v>239.90934799999999</v>
          </cell>
        </row>
        <row r="23">
          <cell r="E23">
            <v>146.77552</v>
          </cell>
          <cell r="H23"/>
        </row>
        <row r="24">
          <cell r="E24">
            <v>25146.434839000001</v>
          </cell>
          <cell r="H24">
            <v>27946.434839000001</v>
          </cell>
        </row>
        <row r="25">
          <cell r="E25">
            <v>7023.4390000000003</v>
          </cell>
          <cell r="H25">
            <v>4223.4390000000003</v>
          </cell>
        </row>
        <row r="26">
          <cell r="E26">
            <v>182688.032508</v>
          </cell>
          <cell r="H26">
            <v>180301.718895</v>
          </cell>
        </row>
        <row r="27">
          <cell r="E27">
            <v>568.16999999999996</v>
          </cell>
        </row>
        <row r="28">
          <cell r="E28">
            <v>2252.25</v>
          </cell>
          <cell r="H28">
            <v>2210.541667</v>
          </cell>
        </row>
        <row r="37">
          <cell r="E37">
            <v>32444.427778000001</v>
          </cell>
          <cell r="H37">
            <v>37028.371957000003</v>
          </cell>
        </row>
        <row r="39">
          <cell r="E39">
            <v>78.650020999999995</v>
          </cell>
          <cell r="H39">
            <v>111.91327800000001</v>
          </cell>
        </row>
        <row r="40">
          <cell r="E40">
            <v>55184.947645</v>
          </cell>
          <cell r="H40">
            <v>39620.227896999997</v>
          </cell>
        </row>
        <row r="41">
          <cell r="E41">
            <v>1226.1326670000001</v>
          </cell>
          <cell r="H41">
            <v>1230.4860739999999</v>
          </cell>
        </row>
        <row r="42">
          <cell r="E42">
            <v>2189.3068840000001</v>
          </cell>
          <cell r="H42">
            <v>1226.88427</v>
          </cell>
        </row>
        <row r="43">
          <cell r="E43">
            <v>1130.240186</v>
          </cell>
          <cell r="H43">
            <v>308.68786999999998</v>
          </cell>
        </row>
        <row r="44">
          <cell r="E44">
            <v>78.680591000000007</v>
          </cell>
          <cell r="H44">
            <v>90.536445999999998</v>
          </cell>
        </row>
        <row r="45">
          <cell r="E45">
            <v>300.55627900000002</v>
          </cell>
          <cell r="H45">
            <v>115.49023200000001</v>
          </cell>
        </row>
        <row r="50">
          <cell r="E50">
            <v>9381.4427250000008</v>
          </cell>
          <cell r="H50">
            <v>9381.4427250000008</v>
          </cell>
        </row>
        <row r="51">
          <cell r="E51">
            <v>164.16975400000001</v>
          </cell>
          <cell r="H51">
            <v>164.16975400000001</v>
          </cell>
        </row>
        <row r="61">
          <cell r="E61">
            <v>100000</v>
          </cell>
        </row>
        <row r="62">
          <cell r="E62">
            <v>63186.776427669996</v>
          </cell>
        </row>
        <row r="63">
          <cell r="E63">
            <v>73836.737529000005</v>
          </cell>
          <cell r="H63">
            <v>73836.737529000005</v>
          </cell>
        </row>
        <row r="65">
          <cell r="E65">
            <v>21000</v>
          </cell>
          <cell r="H65">
            <v>21000</v>
          </cell>
        </row>
        <row r="66">
          <cell r="E66">
            <v>-36993.892567000003</v>
          </cell>
          <cell r="H66">
            <v>-25310.237105</v>
          </cell>
        </row>
        <row r="67">
          <cell r="E67">
            <v>11683.655462999999</v>
          </cell>
          <cell r="H67">
            <v>-3995.2686050000002</v>
          </cell>
        </row>
      </sheetData>
      <sheetData sheetId="7"/>
      <sheetData sheetId="8">
        <row r="15">
          <cell r="H15">
            <v>-10467.619663999998</v>
          </cell>
        </row>
        <row r="24">
          <cell r="H24">
            <v>-427.28339999999997</v>
          </cell>
        </row>
        <row r="38">
          <cell r="H38">
            <v>9367.1801370000012</v>
          </cell>
        </row>
      </sheetData>
      <sheetData sheetId="9">
        <row r="21">
          <cell r="H21">
            <v>99.593834198476799</v>
          </cell>
        </row>
      </sheetData>
      <sheetData sheetId="10"/>
      <sheetData sheetId="11"/>
      <sheetData sheetId="12">
        <row r="9">
          <cell r="Q9">
            <v>17744.575203</v>
          </cell>
        </row>
        <row r="14">
          <cell r="Q14">
            <v>3604.3181329999998</v>
          </cell>
        </row>
        <row r="20">
          <cell r="Q20">
            <v>27044.786581</v>
          </cell>
        </row>
        <row r="22">
          <cell r="Q22">
            <v>1473.0878259999999</v>
          </cell>
        </row>
        <row r="23">
          <cell r="Q23">
            <v>692.73304900000005</v>
          </cell>
        </row>
        <row r="24">
          <cell r="Q24">
            <v>262.46591699999999</v>
          </cell>
        </row>
      </sheetData>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Sheet1"/>
      <sheetName val="PL COnly"/>
      <sheetName val="Detail PL"/>
      <sheetName val="BS COnly"/>
      <sheetName val="Detail BS"/>
      <sheetName val="CF Conly"/>
      <sheetName val="Rasio"/>
      <sheetName val="Aktiva Tetap"/>
      <sheetName val="Loan"/>
      <sheetName val="INV "/>
      <sheetName val="Aging AR"/>
      <sheetName val="AR April 2025"/>
      <sheetName val="Aging AP"/>
      <sheetName val="AR JAN'25"/>
      <sheetName val="AP JAN'25"/>
      <sheetName val="AP FEB'25"/>
      <sheetName val="AP MAR'25"/>
      <sheetName val="AP APR'25"/>
      <sheetName val="AR FEB'25"/>
      <sheetName val="AR MAR'25"/>
      <sheetName val="Modal"/>
    </sheetNames>
    <sheetDataSet>
      <sheetData sheetId="0" refreshError="1"/>
      <sheetData sheetId="1" refreshError="1"/>
      <sheetData sheetId="2" refreshError="1"/>
      <sheetData sheetId="3" refreshError="1"/>
      <sheetData sheetId="4">
        <row r="27">
          <cell r="M27">
            <v>12929.025781756758</v>
          </cell>
          <cell r="N27">
            <v>6821.8567629999998</v>
          </cell>
        </row>
        <row r="28">
          <cell r="M28">
            <v>4605.5781081081077</v>
          </cell>
          <cell r="N28">
            <v>771.26345400000002</v>
          </cell>
        </row>
        <row r="29">
          <cell r="M29">
            <v>1319.7870924324325</v>
          </cell>
          <cell r="N29">
            <v>0</v>
          </cell>
        </row>
        <row r="30">
          <cell r="M30">
            <v>2100.192</v>
          </cell>
          <cell r="N30">
            <v>2673.3395660000001</v>
          </cell>
        </row>
        <row r="31">
          <cell r="M31">
            <v>864</v>
          </cell>
          <cell r="N31">
            <v>895.72048299999994</v>
          </cell>
        </row>
        <row r="32">
          <cell r="M32">
            <v>162</v>
          </cell>
          <cell r="N32">
            <v>141.90409</v>
          </cell>
        </row>
        <row r="33">
          <cell r="D33">
            <v>303.65506756756753</v>
          </cell>
          <cell r="G33">
            <v>443.34185810810811</v>
          </cell>
          <cell r="J33">
            <v>789.96949391891894</v>
          </cell>
          <cell r="M33">
            <v>1182.950622972973</v>
          </cell>
          <cell r="N33">
            <v>347.05443000000002</v>
          </cell>
        </row>
        <row r="37">
          <cell r="M37">
            <v>19958.062139908885</v>
          </cell>
          <cell r="N37">
            <v>10035.768534999999</v>
          </cell>
        </row>
        <row r="42">
          <cell r="M42">
            <v>1780.5769946093315</v>
          </cell>
          <cell r="N42">
            <v>1371.1145880000001</v>
          </cell>
        </row>
        <row r="43">
          <cell r="M43">
            <v>2623.3677613601012</v>
          </cell>
          <cell r="N43">
            <v>2322.0974859999992</v>
          </cell>
        </row>
        <row r="50">
          <cell r="M50">
            <v>0</v>
          </cell>
          <cell r="N50">
            <v>0.71709100000000003</v>
          </cell>
        </row>
        <row r="51">
          <cell r="G51">
            <v>-294.87916273148147</v>
          </cell>
          <cell r="M51">
            <v>-246.50309895833334</v>
          </cell>
          <cell r="N51">
            <v>-242.23727500000001</v>
          </cell>
        </row>
        <row r="52">
          <cell r="M52">
            <v>0</v>
          </cell>
          <cell r="N52">
            <v>217.21767600000001</v>
          </cell>
        </row>
        <row r="53">
          <cell r="M53">
            <v>100</v>
          </cell>
          <cell r="N53">
            <v>6352.4885699999995</v>
          </cell>
        </row>
      </sheetData>
      <sheetData sheetId="5" refreshError="1"/>
      <sheetData sheetId="6">
        <row r="9">
          <cell r="I9">
            <v>6700.2197779999997</v>
          </cell>
        </row>
        <row r="11">
          <cell r="I11">
            <v>4824.8281619999998</v>
          </cell>
        </row>
        <row r="12">
          <cell r="I12">
            <v>32731.709178000001</v>
          </cell>
        </row>
        <row r="14">
          <cell r="I14">
            <v>158</v>
          </cell>
        </row>
        <row r="15">
          <cell r="I15">
            <v>240.30672300000001</v>
          </cell>
        </row>
        <row r="16">
          <cell r="I16">
            <v>50061.531873</v>
          </cell>
        </row>
        <row r="17">
          <cell r="I17">
            <v>9172.3430439999993</v>
          </cell>
        </row>
        <row r="18">
          <cell r="I18">
            <v>71.274486999999993</v>
          </cell>
        </row>
        <row r="24">
          <cell r="I24">
            <v>27946.434839000001</v>
          </cell>
        </row>
        <row r="25">
          <cell r="I25">
            <v>4223.4390000000003</v>
          </cell>
        </row>
        <row r="26">
          <cell r="I26">
            <v>180070.59306399999</v>
          </cell>
        </row>
        <row r="27">
          <cell r="I27">
            <v>568.16999999999996</v>
          </cell>
        </row>
        <row r="28">
          <cell r="I28">
            <v>2196.6388889999998</v>
          </cell>
        </row>
        <row r="37">
          <cell r="I37">
            <v>40548.486535999997</v>
          </cell>
        </row>
        <row r="39">
          <cell r="I39">
            <v>114.80003499999999</v>
          </cell>
        </row>
        <row r="40">
          <cell r="I40">
            <v>32224.778951</v>
          </cell>
        </row>
        <row r="41">
          <cell r="I41">
            <v>1275.1950099999999</v>
          </cell>
        </row>
        <row r="42">
          <cell r="I42">
            <v>1032.816077</v>
          </cell>
        </row>
        <row r="43">
          <cell r="I43">
            <v>723.19584499999996</v>
          </cell>
        </row>
        <row r="44">
          <cell r="I44">
            <v>76.158068</v>
          </cell>
        </row>
        <row r="45">
          <cell r="I45">
            <v>456.093549</v>
          </cell>
        </row>
        <row r="50">
          <cell r="I50">
            <v>9381.4427250000008</v>
          </cell>
        </row>
        <row r="51">
          <cell r="I51">
            <v>164.16975400000001</v>
          </cell>
        </row>
        <row r="61">
          <cell r="I61">
            <v>100000</v>
          </cell>
        </row>
        <row r="62">
          <cell r="I62">
            <v>63186.776427669996</v>
          </cell>
        </row>
        <row r="63">
          <cell r="I63">
            <v>73836.737529000005</v>
          </cell>
        </row>
        <row r="65">
          <cell r="I65">
            <v>21000</v>
          </cell>
        </row>
        <row r="66">
          <cell r="I66">
            <v>-25310.237104</v>
          </cell>
        </row>
        <row r="67">
          <cell r="I67">
            <v>255.07563400000001</v>
          </cell>
        </row>
      </sheetData>
      <sheetData sheetId="7" refreshError="1"/>
      <sheetData sheetId="8">
        <row r="15">
          <cell r="I15">
            <v>-6785.3683029999993</v>
          </cell>
        </row>
        <row r="24">
          <cell r="I24">
            <v>5651.6956220000002</v>
          </cell>
        </row>
        <row r="38">
          <cell r="I38">
            <v>3860.7178960000001</v>
          </cell>
        </row>
      </sheetData>
      <sheetData sheetId="9">
        <row r="21">
          <cell r="I21">
            <v>149.64932191812454</v>
          </cell>
        </row>
      </sheetData>
      <sheetData sheetId="10" refreshError="1"/>
      <sheetData sheetId="11" refreshError="1"/>
      <sheetData sheetId="12">
        <row r="9">
          <cell r="U9">
            <v>16085.933987</v>
          </cell>
        </row>
        <row r="14">
          <cell r="U14">
            <v>3749.6993480000001</v>
          </cell>
        </row>
        <row r="20">
          <cell r="U20">
            <v>27978.294345000002</v>
          </cell>
        </row>
        <row r="22">
          <cell r="U22">
            <v>1263.583249</v>
          </cell>
        </row>
        <row r="23">
          <cell r="U23">
            <v>680.29290600000002</v>
          </cell>
        </row>
        <row r="24">
          <cell r="U24">
            <v>303.72803799999997</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R Apr'25"/>
      <sheetName val="Aging AP"/>
      <sheetName val="AP Mei'25"/>
      <sheetName val="AR Mei'25"/>
      <sheetName val="AR JAN'25"/>
      <sheetName val="AP JAN'25"/>
      <sheetName val="AP FEB'25"/>
      <sheetName val="AP MAR'25"/>
      <sheetName val="AP APR'25"/>
      <sheetName val="AR FEB'25"/>
      <sheetName val="AR MAR'25"/>
      <sheetName val="Modal"/>
    </sheetNames>
    <sheetDataSet>
      <sheetData sheetId="0"/>
      <sheetData sheetId="1"/>
      <sheetData sheetId="2"/>
      <sheetData sheetId="3">
        <row r="27">
          <cell r="P27">
            <v>18402.085870945943</v>
          </cell>
          <cell r="Q27">
            <v>9822.0781910000005</v>
          </cell>
          <cell r="S27">
            <v>18563.871904729727</v>
          </cell>
          <cell r="V27">
            <v>21630.805364189189</v>
          </cell>
          <cell r="Y27">
            <v>21367.371195270265</v>
          </cell>
          <cell r="AB27">
            <v>23329.288608783783</v>
          </cell>
        </row>
        <row r="28">
          <cell r="P28">
            <v>4449.1791891891889</v>
          </cell>
          <cell r="Q28">
            <v>2997.7414429999999</v>
          </cell>
          <cell r="S28">
            <v>5528.77027027027</v>
          </cell>
          <cell r="V28">
            <v>5249.9867567567571</v>
          </cell>
          <cell r="Y28">
            <v>6864.8224324324319</v>
          </cell>
          <cell r="AB28">
            <v>5502.8286486486486</v>
          </cell>
        </row>
        <row r="29">
          <cell r="P29">
            <v>1563.3147334684686</v>
          </cell>
          <cell r="Q29">
            <v>0</v>
          </cell>
          <cell r="S29">
            <v>1644.7780524324326</v>
          </cell>
          <cell r="V29">
            <v>945.91079765765755</v>
          </cell>
          <cell r="Y29">
            <v>910.01225765765776</v>
          </cell>
          <cell r="AB29">
            <v>1213.4143124324323</v>
          </cell>
        </row>
        <row r="30">
          <cell r="P30">
            <v>2777.5680000000002</v>
          </cell>
          <cell r="Q30">
            <v>1531.0149960000001</v>
          </cell>
          <cell r="S30">
            <v>2777.5680000000002</v>
          </cell>
          <cell r="V30">
            <v>2100.192</v>
          </cell>
          <cell r="Y30">
            <v>2777.5680000000002</v>
          </cell>
          <cell r="AB30">
            <v>2777.5680000000002</v>
          </cell>
        </row>
        <row r="31">
          <cell r="P31">
            <v>1014</v>
          </cell>
          <cell r="Q31">
            <v>1201.783009</v>
          </cell>
          <cell r="S31">
            <v>864</v>
          </cell>
          <cell r="V31">
            <v>864</v>
          </cell>
          <cell r="Y31">
            <v>1014</v>
          </cell>
          <cell r="AB31">
            <v>864</v>
          </cell>
        </row>
        <row r="32">
          <cell r="P32">
            <v>372</v>
          </cell>
          <cell r="Q32">
            <v>282.65856300000002</v>
          </cell>
          <cell r="S32">
            <v>1002</v>
          </cell>
          <cell r="V32">
            <v>162</v>
          </cell>
          <cell r="Y32">
            <v>372</v>
          </cell>
          <cell r="AB32">
            <v>1002</v>
          </cell>
        </row>
        <row r="33">
          <cell r="P33">
            <v>827.99209121621629</v>
          </cell>
          <cell r="Q33">
            <v>1277.39222</v>
          </cell>
          <cell r="S33">
            <v>321.98782094594594</v>
          </cell>
          <cell r="V33">
            <v>862.8880333783784</v>
          </cell>
          <cell r="Y33">
            <v>1272.4499871621622</v>
          </cell>
          <cell r="AB33">
            <v>957.73761621621611</v>
          </cell>
        </row>
        <row r="37">
          <cell r="P37">
            <v>23815.529043101174</v>
          </cell>
          <cell r="Q37">
            <v>14157.233458999999</v>
          </cell>
          <cell r="S37">
            <v>25265.298156857243</v>
          </cell>
          <cell r="V37">
            <v>25819.476937603111</v>
          </cell>
          <cell r="Y37">
            <v>27639.730708717576</v>
          </cell>
          <cell r="AB37">
            <v>28773.582771875248</v>
          </cell>
        </row>
        <row r="42">
          <cell r="P42">
            <v>2017.607237208613</v>
          </cell>
          <cell r="Q42">
            <v>1697.1985570000004</v>
          </cell>
          <cell r="S42">
            <v>2123.4960061956463</v>
          </cell>
          <cell r="V42">
            <v>2669.439408011769</v>
          </cell>
          <cell r="Y42">
            <v>2261.0733651604951</v>
          </cell>
          <cell r="AB42">
            <v>2443.8262825998022</v>
          </cell>
        </row>
        <row r="43">
          <cell r="P43">
            <v>2229.5015950614347</v>
          </cell>
          <cell r="Q43">
            <v>1982.6221840000001</v>
          </cell>
          <cell r="S43">
            <v>1926.1297617281014</v>
          </cell>
          <cell r="V43">
            <v>1997.9962185937027</v>
          </cell>
          <cell r="Y43">
            <v>1853.0015754617718</v>
          </cell>
          <cell r="AB43">
            <v>1974.3220387984388</v>
          </cell>
        </row>
        <row r="50">
          <cell r="P50">
            <v>0</v>
          </cell>
          <cell r="Q50">
            <v>2.5638969999999999</v>
          </cell>
          <cell r="S50">
            <v>0</v>
          </cell>
          <cell r="V50">
            <v>0</v>
          </cell>
          <cell r="Y50">
            <v>0</v>
          </cell>
          <cell r="AB50">
            <v>0</v>
          </cell>
        </row>
        <row r="51">
          <cell r="P51">
            <v>-327.32720243055553</v>
          </cell>
          <cell r="Q51">
            <v>-277.61423000000002</v>
          </cell>
          <cell r="S51">
            <v>-316.20008854166667</v>
          </cell>
          <cell r="V51">
            <v>-327.25089722222231</v>
          </cell>
          <cell r="Y51">
            <v>-341.27980190972227</v>
          </cell>
          <cell r="AB51">
            <v>-322.59713541666667</v>
          </cell>
        </row>
        <row r="52">
          <cell r="P52">
            <v>0</v>
          </cell>
          <cell r="Q52">
            <v>-132.091578</v>
          </cell>
          <cell r="S52">
            <v>0</v>
          </cell>
          <cell r="V52">
            <v>0</v>
          </cell>
          <cell r="Y52">
            <v>0</v>
          </cell>
          <cell r="AB52">
            <v>0</v>
          </cell>
        </row>
        <row r="53">
          <cell r="P53">
            <v>6896</v>
          </cell>
          <cell r="Q53">
            <v>175.29924900000006</v>
          </cell>
          <cell r="S53">
            <v>100</v>
          </cell>
          <cell r="V53">
            <v>100</v>
          </cell>
          <cell r="Y53">
            <v>100</v>
          </cell>
          <cell r="AB53">
            <v>100</v>
          </cell>
        </row>
      </sheetData>
      <sheetData sheetId="4"/>
      <sheetData sheetId="5">
        <row r="9">
          <cell r="J9">
            <v>9106.0666550000005</v>
          </cell>
        </row>
        <row r="11">
          <cell r="J11">
            <v>6500.5473030000003</v>
          </cell>
        </row>
        <row r="12">
          <cell r="J12">
            <v>25145.723599000001</v>
          </cell>
        </row>
        <row r="14">
          <cell r="J14">
            <v>159</v>
          </cell>
        </row>
        <row r="15">
          <cell r="J15">
            <v>552.17187200000001</v>
          </cell>
        </row>
        <row r="16">
          <cell r="J16">
            <v>46166.119793999998</v>
          </cell>
        </row>
        <row r="17">
          <cell r="J17">
            <v>7666.4925110000004</v>
          </cell>
        </row>
        <row r="18">
          <cell r="J18">
            <v>85.983660999999998</v>
          </cell>
        </row>
        <row r="24">
          <cell r="J24">
            <v>27946.434839000001</v>
          </cell>
        </row>
        <row r="25">
          <cell r="J25">
            <v>4223.4390000000003</v>
          </cell>
        </row>
        <row r="26">
          <cell r="J26">
            <v>179305.132125</v>
          </cell>
        </row>
        <row r="27">
          <cell r="J27">
            <v>568.16999999999996</v>
          </cell>
        </row>
        <row r="28">
          <cell r="J28">
            <v>2182.7361110000002</v>
          </cell>
        </row>
        <row r="37">
          <cell r="J37">
            <v>49147.769385</v>
          </cell>
        </row>
        <row r="39">
          <cell r="J39">
            <v>30.250008000000001</v>
          </cell>
        </row>
        <row r="40">
          <cell r="J40">
            <v>25310.216417</v>
          </cell>
        </row>
        <row r="41">
          <cell r="J41">
            <v>1112.845139</v>
          </cell>
        </row>
        <row r="42">
          <cell r="J42">
            <v>1177.0398499999999</v>
          </cell>
        </row>
        <row r="43">
          <cell r="J43">
            <v>742.84728299999995</v>
          </cell>
        </row>
        <row r="44">
          <cell r="J44">
            <v>136.37428499999999</v>
          </cell>
        </row>
        <row r="45">
          <cell r="J45">
            <v>392.93857700000001</v>
          </cell>
        </row>
        <row r="50">
          <cell r="J50">
            <v>9381.4427250000008</v>
          </cell>
        </row>
        <row r="51">
          <cell r="J51">
            <v>164.16975400000001</v>
          </cell>
        </row>
        <row r="61">
          <cell r="J61">
            <v>100000</v>
          </cell>
        </row>
        <row r="62">
          <cell r="J62">
            <v>63186.776427669996</v>
          </cell>
        </row>
        <row r="63">
          <cell r="J63">
            <v>73836.737529000005</v>
          </cell>
        </row>
        <row r="65">
          <cell r="J65">
            <v>21000</v>
          </cell>
        </row>
        <row r="66">
          <cell r="J66">
            <v>-35310.237104</v>
          </cell>
        </row>
        <row r="67">
          <cell r="J67">
            <v>-701.15280600000006</v>
          </cell>
        </row>
      </sheetData>
      <sheetData sheetId="6"/>
      <sheetData sheetId="7">
        <row r="15">
          <cell r="J15">
            <v>3990.6087760000019</v>
          </cell>
        </row>
        <row r="25">
          <cell r="J25">
            <v>-120.88977600000001</v>
          </cell>
        </row>
        <row r="39">
          <cell r="J39">
            <v>-1463.8721230000008</v>
          </cell>
        </row>
      </sheetData>
      <sheetData sheetId="8">
        <row r="21">
          <cell r="J21">
            <v>97.82868932909642</v>
          </cell>
        </row>
      </sheetData>
      <sheetData sheetId="9"/>
      <sheetData sheetId="10"/>
      <sheetData sheetId="11">
        <row r="9">
          <cell r="Y9">
            <v>14970.026822000002</v>
          </cell>
        </row>
        <row r="14">
          <cell r="Y14">
            <v>3693.8672630000001</v>
          </cell>
        </row>
        <row r="20">
          <cell r="Y20">
            <v>25413.978994000001</v>
          </cell>
        </row>
        <row r="22">
          <cell r="Y22">
            <v>1213.8312979999998</v>
          </cell>
        </row>
        <row r="23">
          <cell r="Y23">
            <v>682.53398600000003</v>
          </cell>
        </row>
        <row r="24">
          <cell r="Y24">
            <v>191.88143100000002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R Apr'25"/>
      <sheetName val="Aging AP"/>
      <sheetName val="AP Mei'25"/>
      <sheetName val="AR Mei'25"/>
      <sheetName val="AR Jun'25"/>
      <sheetName val="AP Jun'25"/>
      <sheetName val="AR JAN'25"/>
      <sheetName val="AP JAN'25"/>
      <sheetName val="AP FEB'25"/>
      <sheetName val="AP MAR'25"/>
      <sheetName val="AP APR'25"/>
      <sheetName val="AR FEB'25"/>
      <sheetName val="AR MAR'25"/>
      <sheetName val="Modal"/>
    </sheetNames>
    <sheetDataSet>
      <sheetData sheetId="0"/>
      <sheetData sheetId="1"/>
      <sheetData sheetId="2"/>
      <sheetData sheetId="3">
        <row r="27">
          <cell r="T27">
            <v>33887.511765000003</v>
          </cell>
        </row>
        <row r="28">
          <cell r="T28">
            <v>2435.5745940000002</v>
          </cell>
        </row>
        <row r="29">
          <cell r="T29">
            <v>237.47027</v>
          </cell>
        </row>
        <row r="30">
          <cell r="T30">
            <v>2445.7495439999998</v>
          </cell>
        </row>
        <row r="31">
          <cell r="T31">
            <v>1013.0587410000001</v>
          </cell>
        </row>
        <row r="32">
          <cell r="T32">
            <v>276.56927899999999</v>
          </cell>
        </row>
        <row r="33">
          <cell r="T33">
            <v>1339.8241740000001</v>
          </cell>
        </row>
        <row r="37">
          <cell r="T37">
            <v>30593.286974000002</v>
          </cell>
        </row>
        <row r="42">
          <cell r="T42">
            <v>2298.5723359999997</v>
          </cell>
        </row>
        <row r="43">
          <cell r="T43">
            <v>2319.5414059999994</v>
          </cell>
        </row>
        <row r="50">
          <cell r="T50">
            <v>2.870749</v>
          </cell>
        </row>
        <row r="51">
          <cell r="T51">
            <v>-334.59761300000002</v>
          </cell>
        </row>
        <row r="52">
          <cell r="T52">
            <v>-22.637701</v>
          </cell>
        </row>
        <row r="53">
          <cell r="T53">
            <v>33.519747000000052</v>
          </cell>
        </row>
      </sheetData>
      <sheetData sheetId="4"/>
      <sheetData sheetId="5">
        <row r="9">
          <cell r="K9">
            <v>6291.142887</v>
          </cell>
        </row>
        <row r="11">
          <cell r="K11">
            <v>6246.1744689999996</v>
          </cell>
        </row>
        <row r="12">
          <cell r="K12">
            <v>57351.388563</v>
          </cell>
        </row>
        <row r="14">
          <cell r="K14">
            <v>150</v>
          </cell>
        </row>
        <row r="15">
          <cell r="K15">
            <v>373.50672300000002</v>
          </cell>
        </row>
        <row r="16">
          <cell r="K16">
            <v>48624.198019000003</v>
          </cell>
        </row>
        <row r="17">
          <cell r="K17">
            <v>6797.2267549999997</v>
          </cell>
        </row>
        <row r="18">
          <cell r="K18">
            <v>96.329879000000005</v>
          </cell>
        </row>
        <row r="24">
          <cell r="K24">
            <v>27946.434839000001</v>
          </cell>
        </row>
        <row r="25">
          <cell r="K25">
            <v>4223.4390000000003</v>
          </cell>
        </row>
        <row r="26">
          <cell r="K26">
            <v>178774.73260799999</v>
          </cell>
        </row>
        <row r="27">
          <cell r="K27">
            <v>1428.17</v>
          </cell>
        </row>
        <row r="28">
          <cell r="K28">
            <v>2168.833333</v>
          </cell>
        </row>
        <row r="37">
          <cell r="K37">
            <v>53956.083545000001</v>
          </cell>
        </row>
        <row r="39">
          <cell r="K39">
            <v>30.250008000000001</v>
          </cell>
        </row>
        <row r="40">
          <cell r="K40">
            <v>43725.456879999998</v>
          </cell>
        </row>
        <row r="41">
          <cell r="K41">
            <v>1043.4787690000001</v>
          </cell>
        </row>
        <row r="42">
          <cell r="K42">
            <v>2772.3998900000001</v>
          </cell>
        </row>
        <row r="43">
          <cell r="K43">
            <v>786.19103600000005</v>
          </cell>
        </row>
        <row r="44">
          <cell r="K44">
            <v>166.673609</v>
          </cell>
        </row>
        <row r="45">
          <cell r="K45">
            <v>329.79397999999998</v>
          </cell>
        </row>
        <row r="50">
          <cell r="K50">
            <v>9381.4427250000008</v>
          </cell>
        </row>
        <row r="51">
          <cell r="K51">
            <v>164.16975400000001</v>
          </cell>
        </row>
        <row r="61">
          <cell r="K61">
            <v>100000</v>
          </cell>
        </row>
        <row r="62">
          <cell r="K62">
            <v>63186.776427669996</v>
          </cell>
        </row>
        <row r="63">
          <cell r="K63">
            <v>73836.737529000005</v>
          </cell>
        </row>
        <row r="65">
          <cell r="K65">
            <v>21000</v>
          </cell>
        </row>
        <row r="66">
          <cell r="K66">
            <v>-35310.237104</v>
          </cell>
        </row>
        <row r="67">
          <cell r="K67">
            <v>5402.3600260000003</v>
          </cell>
        </row>
      </sheetData>
      <sheetData sheetId="6"/>
      <sheetData sheetId="7">
        <row r="15">
          <cell r="K15">
            <v>-6354.6141900000002</v>
          </cell>
        </row>
        <row r="25">
          <cell r="K25">
            <v>-1205.479141</v>
          </cell>
        </row>
        <row r="39">
          <cell r="K39">
            <v>4745.1695629999995</v>
          </cell>
        </row>
      </sheetData>
      <sheetData sheetId="8">
        <row r="21">
          <cell r="F21">
            <v>143.3742751206733</v>
          </cell>
          <cell r="G21">
            <v>145.96956799208746</v>
          </cell>
          <cell r="H21">
            <v>99.593834198476799</v>
          </cell>
          <cell r="I21">
            <v>149.64932191812454</v>
          </cell>
          <cell r="J21">
            <v>97.82868932909642</v>
          </cell>
          <cell r="K21">
            <v>47.681242679471232</v>
          </cell>
        </row>
        <row r="22">
          <cell r="F22">
            <v>95.101209676548677</v>
          </cell>
          <cell r="G22">
            <v>79.489639627523147</v>
          </cell>
          <cell r="H22">
            <v>58.86584961444256</v>
          </cell>
          <cell r="I22">
            <v>96.702660649260935</v>
          </cell>
          <cell r="J22">
            <v>55.478672504369293</v>
          </cell>
          <cell r="K22">
            <v>45.82423776668913</v>
          </cell>
        </row>
        <row r="23">
          <cell r="G23">
            <v>130.70957276910403</v>
          </cell>
          <cell r="H23">
            <v>77.86153383616832</v>
          </cell>
          <cell r="I23">
            <v>96.672951971385814</v>
          </cell>
          <cell r="J23">
            <v>53.697920215246484</v>
          </cell>
          <cell r="K23">
            <v>42.907164821994648</v>
          </cell>
        </row>
      </sheetData>
      <sheetData sheetId="9"/>
      <sheetData sheetId="10"/>
      <sheetData sheetId="11">
        <row r="22">
          <cell r="AC22">
            <v>1137.433266</v>
          </cell>
        </row>
        <row r="23">
          <cell r="AC23">
            <v>646.22328400000004</v>
          </cell>
        </row>
        <row r="24">
          <cell r="AC24">
            <v>281.139342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R Apr'25"/>
      <sheetName val="AR Jul'25"/>
      <sheetName val="Aging AP"/>
      <sheetName val="AP Jul'25"/>
      <sheetName val="AP Mei'25"/>
      <sheetName val="AR Mei'25"/>
      <sheetName val="AR Jun'25"/>
      <sheetName val="AP Jun'25"/>
      <sheetName val="AR JAN'25"/>
      <sheetName val="AP JAN'25"/>
      <sheetName val="AP FEB'25"/>
      <sheetName val="AP MAR'25"/>
      <sheetName val="AP APR'25"/>
      <sheetName val="AR FEB'25"/>
      <sheetName val="AR MAR'25"/>
      <sheetName val="Modal"/>
    </sheetNames>
    <sheetDataSet>
      <sheetData sheetId="0"/>
      <sheetData sheetId="1"/>
      <sheetData sheetId="2"/>
      <sheetData sheetId="3">
        <row r="27">
          <cell r="W27">
            <v>18592.226497</v>
          </cell>
        </row>
        <row r="28">
          <cell r="W28">
            <v>827.58603100000005</v>
          </cell>
        </row>
        <row r="29">
          <cell r="W29">
            <v>494.73242499999998</v>
          </cell>
        </row>
        <row r="30">
          <cell r="W30">
            <v>2006.9933699999999</v>
          </cell>
        </row>
        <row r="31">
          <cell r="W31">
            <v>1314.1830970000001</v>
          </cell>
        </row>
        <row r="32">
          <cell r="W32">
            <v>344.20100000000002</v>
          </cell>
        </row>
        <row r="33">
          <cell r="W33">
            <v>798.25679600000001</v>
          </cell>
        </row>
        <row r="37">
          <cell r="W37">
            <v>19122.231521000002</v>
          </cell>
        </row>
        <row r="42">
          <cell r="W42">
            <v>1713.3983180000005</v>
          </cell>
        </row>
        <row r="43">
          <cell r="W43">
            <v>2054.7585819999995</v>
          </cell>
        </row>
        <row r="50">
          <cell r="W50">
            <v>1.2491049999999999</v>
          </cell>
        </row>
        <row r="51">
          <cell r="W51">
            <v>-367.791561</v>
          </cell>
        </row>
        <row r="52">
          <cell r="W52">
            <v>56.631932999999997</v>
          </cell>
        </row>
        <row r="53">
          <cell r="W53">
            <v>114.56274300000001</v>
          </cell>
        </row>
      </sheetData>
      <sheetData sheetId="4"/>
      <sheetData sheetId="5">
        <row r="9">
          <cell r="L9">
            <v>5600.3125049999999</v>
          </cell>
        </row>
        <row r="11">
          <cell r="L11">
            <v>6122.8966829999999</v>
          </cell>
        </row>
        <row r="12">
          <cell r="L12">
            <v>68154.643087000004</v>
          </cell>
        </row>
        <row r="14">
          <cell r="L14">
            <v>146</v>
          </cell>
        </row>
        <row r="15">
          <cell r="L15">
            <v>393.588708</v>
          </cell>
        </row>
        <row r="16">
          <cell r="L16">
            <v>48975.279407000002</v>
          </cell>
        </row>
        <row r="17">
          <cell r="L17">
            <v>4647.5526760000002</v>
          </cell>
        </row>
        <row r="18">
          <cell r="L18">
            <v>112.391755</v>
          </cell>
        </row>
        <row r="24">
          <cell r="L24">
            <v>27946.434839000001</v>
          </cell>
        </row>
        <row r="25">
          <cell r="L25">
            <v>4223.4390000000003</v>
          </cell>
        </row>
        <row r="26">
          <cell r="L26">
            <v>177936.88676699999</v>
          </cell>
        </row>
        <row r="27">
          <cell r="L27">
            <v>1413.2932290000001</v>
          </cell>
        </row>
        <row r="28">
          <cell r="L28">
            <v>2154.9305559999998</v>
          </cell>
        </row>
        <row r="37">
          <cell r="L37">
            <v>58895.868384000001</v>
          </cell>
        </row>
        <row r="39">
          <cell r="L39">
            <v>125.36039599999999</v>
          </cell>
        </row>
        <row r="40">
          <cell r="L40">
            <v>45293.736069999999</v>
          </cell>
        </row>
        <row r="41">
          <cell r="L41">
            <v>1340.6336920000001</v>
          </cell>
        </row>
        <row r="42">
          <cell r="L42">
            <v>1645.920799</v>
          </cell>
        </row>
        <row r="43">
          <cell r="L43">
            <v>1139.4685710000001</v>
          </cell>
        </row>
        <row r="44">
          <cell r="L44">
            <v>166.673609</v>
          </cell>
        </row>
        <row r="45">
          <cell r="L45">
            <v>266.29531800000001</v>
          </cell>
        </row>
        <row r="50">
          <cell r="L50">
            <v>9381.4427250000008</v>
          </cell>
        </row>
        <row r="51">
          <cell r="L51">
            <v>164.16975400000001</v>
          </cell>
        </row>
        <row r="61">
          <cell r="L61">
            <v>100000</v>
          </cell>
        </row>
        <row r="62">
          <cell r="L62">
            <v>63186.776427669996</v>
          </cell>
        </row>
        <row r="63">
          <cell r="L63">
            <v>73836.737529000005</v>
          </cell>
        </row>
        <row r="65">
          <cell r="L65">
            <v>21000</v>
          </cell>
        </row>
        <row r="66">
          <cell r="L66">
            <v>-35310.237104</v>
          </cell>
        </row>
        <row r="67">
          <cell r="L67">
            <v>6694.8030410000001</v>
          </cell>
        </row>
      </sheetData>
      <sheetData sheetId="6"/>
      <sheetData sheetId="7">
        <row r="15">
          <cell r="L15">
            <v>-5507.1243300000006</v>
          </cell>
        </row>
        <row r="25">
          <cell r="L25">
            <v>-59.992229000000002</v>
          </cell>
        </row>
        <row r="39">
          <cell r="L39">
            <v>4876.286177</v>
          </cell>
        </row>
      </sheetData>
      <sheetData sheetId="8">
        <row r="21">
          <cell r="L21">
            <v>76.835090119919471</v>
          </cell>
        </row>
        <row r="22">
          <cell r="L22">
            <v>91.406588382018896</v>
          </cell>
        </row>
        <row r="23">
          <cell r="L23">
            <v>71.25595631888595</v>
          </cell>
        </row>
      </sheetData>
      <sheetData sheetId="9"/>
      <sheetData sheetId="10"/>
      <sheetData sheetId="11">
        <row r="9">
          <cell r="AD9">
            <v>16545.255719000001</v>
          </cell>
          <cell r="AG9">
            <v>20061.883704</v>
          </cell>
        </row>
        <row r="14">
          <cell r="AG14">
            <v>3880.8321000000001</v>
          </cell>
        </row>
        <row r="20">
          <cell r="AG20">
            <v>23070.325938999998</v>
          </cell>
        </row>
        <row r="22">
          <cell r="AG22">
            <v>1033.9383740000001</v>
          </cell>
        </row>
        <row r="23">
          <cell r="AG23">
            <v>637.27630399999998</v>
          </cell>
        </row>
        <row r="24">
          <cell r="AG24">
            <v>291.02298600000006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uch FA"/>
      <sheetName val="COA"/>
      <sheetName val="Selling Asste"/>
      <sheetName val="FA 06"/>
      <sheetName val="FA 07"/>
      <sheetName val="FA Audit"/>
      <sheetName val="FA Client"/>
      <sheetName val="FA Audit sort"/>
      <sheetName val="Sheet1"/>
      <sheetName val="K.6DEPOSIT"/>
      <sheetName val="Vouch_FA"/>
      <sheetName val="Selling_Asste"/>
      <sheetName val="FA_06"/>
      <sheetName val="FA_07"/>
      <sheetName val="FA_Audit"/>
      <sheetName val="FA_Client"/>
      <sheetName val="FA_Audit_sort"/>
      <sheetName val="K_6DEPOSIT"/>
      <sheetName val="Vouch_FA1"/>
      <sheetName val="Selling_Asste1"/>
      <sheetName val="FA_061"/>
      <sheetName val="FA_071"/>
      <sheetName val="FA_Audit1"/>
      <sheetName val="FA_Client1"/>
      <sheetName val="FA_Audit_sort1"/>
      <sheetName val="K_6DEPOSIT1"/>
    </sheetNames>
    <sheetDataSet>
      <sheetData sheetId="0" refreshError="1"/>
      <sheetData sheetId="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PL COnly"/>
      <sheetName val="Detail PL"/>
      <sheetName val="BS COnly"/>
      <sheetName val="Detail BS"/>
      <sheetName val="CF Conly"/>
      <sheetName val="Rasio"/>
      <sheetName val="Aktiva Tetap"/>
      <sheetName val="Loan"/>
      <sheetName val="INV "/>
      <sheetName val="AR Apr'25"/>
      <sheetName val="AR Jul'25"/>
      <sheetName val="Aging AR"/>
      <sheetName val="Aging AP"/>
      <sheetName val="AP Jul'25"/>
      <sheetName val="AP Mei'25"/>
      <sheetName val="AP Ags'25"/>
      <sheetName val="AR Mei'25"/>
      <sheetName val="AR Jun'25"/>
      <sheetName val="AR Ags'25"/>
      <sheetName val="AP Jun'25"/>
      <sheetName val="AR JAN'25"/>
      <sheetName val="AP JAN'25"/>
      <sheetName val="AP FEB'25"/>
      <sheetName val="AP MAR'25"/>
      <sheetName val="AP APR'25"/>
      <sheetName val="AR FEB'25"/>
      <sheetName val="AR MAR'25"/>
      <sheetName val="Modal"/>
    </sheetNames>
    <sheetDataSet>
      <sheetData sheetId="0"/>
      <sheetData sheetId="1"/>
      <sheetData sheetId="2"/>
      <sheetData sheetId="3">
        <row r="27">
          <cell r="Z27">
            <v>18677.546258999999</v>
          </cell>
        </row>
        <row r="28">
          <cell r="Z28">
            <v>2381.9774790000001</v>
          </cell>
        </row>
        <row r="29">
          <cell r="Z29">
            <v>1081.1531540000001</v>
          </cell>
        </row>
        <row r="30">
          <cell r="Z30">
            <v>2636.5670239999999</v>
          </cell>
        </row>
        <row r="31">
          <cell r="Z31">
            <v>1052.247605</v>
          </cell>
        </row>
        <row r="32">
          <cell r="Z32">
            <v>284.92575699999998</v>
          </cell>
        </row>
        <row r="33">
          <cell r="Z33">
            <v>711.61455999999998</v>
          </cell>
        </row>
        <row r="37">
          <cell r="Z37">
            <v>20799.381334999998</v>
          </cell>
        </row>
        <row r="42">
          <cell r="Z42">
            <v>2200.5503700000004</v>
          </cell>
        </row>
        <row r="43">
          <cell r="Z43">
            <v>2225.4626760000001</v>
          </cell>
        </row>
        <row r="50">
          <cell r="Z50">
            <v>1.113086</v>
          </cell>
        </row>
        <row r="51">
          <cell r="Z51">
            <v>-412.56152500000002</v>
          </cell>
        </row>
        <row r="52">
          <cell r="Z52">
            <v>-6.3346920000000004</v>
          </cell>
        </row>
        <row r="53">
          <cell r="Z53">
            <v>71.088450000000023</v>
          </cell>
        </row>
      </sheetData>
      <sheetData sheetId="4"/>
      <sheetData sheetId="5">
        <row r="9">
          <cell r="M9">
            <v>7997.8439479999997</v>
          </cell>
        </row>
        <row r="11">
          <cell r="M11">
            <v>6266.2327649999997</v>
          </cell>
        </row>
        <row r="12">
          <cell r="M12">
            <v>66355.008403</v>
          </cell>
        </row>
        <row r="14">
          <cell r="M14">
            <v>63.628816</v>
          </cell>
        </row>
        <row r="15">
          <cell r="M15">
            <v>288.298991</v>
          </cell>
        </row>
        <row r="16">
          <cell r="M16">
            <v>50106.190083000001</v>
          </cell>
        </row>
        <row r="17">
          <cell r="M17">
            <v>6506.9615000000003</v>
          </cell>
        </row>
        <row r="18">
          <cell r="M18">
            <v>147.710881</v>
          </cell>
        </row>
        <row r="24">
          <cell r="M24">
            <v>27946.434839000001</v>
          </cell>
        </row>
        <row r="25">
          <cell r="M25">
            <v>4223.4390000000003</v>
          </cell>
        </row>
        <row r="26">
          <cell r="M26">
            <v>177111.51476799999</v>
          </cell>
        </row>
        <row r="27">
          <cell r="M27">
            <v>1398.4164579999999</v>
          </cell>
        </row>
        <row r="28">
          <cell r="M28">
            <v>2141.0277780000001</v>
          </cell>
        </row>
        <row r="37">
          <cell r="M37">
            <v>56054.211981</v>
          </cell>
        </row>
        <row r="39">
          <cell r="M39">
            <v>180.32118800000001</v>
          </cell>
        </row>
        <row r="40">
          <cell r="M40">
            <v>49486.619876999997</v>
          </cell>
        </row>
        <row r="41">
          <cell r="M41">
            <v>1347.6750629999999</v>
          </cell>
        </row>
        <row r="42">
          <cell r="M42">
            <v>1565.3376599999999</v>
          </cell>
        </row>
        <row r="43">
          <cell r="M43">
            <v>1589.3041740000001</v>
          </cell>
        </row>
        <row r="44">
          <cell r="M44">
            <v>1.23915</v>
          </cell>
        </row>
        <row r="45">
          <cell r="M45">
            <v>202.440575</v>
          </cell>
        </row>
        <row r="50">
          <cell r="M50">
            <v>9381.4427250000008</v>
          </cell>
        </row>
        <row r="51">
          <cell r="M51">
            <v>82.093166999999994</v>
          </cell>
        </row>
        <row r="61">
          <cell r="M61">
            <v>100000</v>
          </cell>
        </row>
        <row r="62">
          <cell r="M62">
            <v>63186.776427669996</v>
          </cell>
        </row>
        <row r="63">
          <cell r="M63">
            <v>73836.737529000005</v>
          </cell>
        </row>
        <row r="65">
          <cell r="M65">
            <v>21000</v>
          </cell>
        </row>
        <row r="66">
          <cell r="M66">
            <v>-35310.237104</v>
          </cell>
        </row>
        <row r="67">
          <cell r="M67">
            <v>7948.745817</v>
          </cell>
        </row>
      </sheetData>
      <sheetData sheetId="6"/>
      <sheetData sheetId="7">
        <row r="15">
          <cell r="M15">
            <v>5332.1713949999985</v>
          </cell>
        </row>
        <row r="25">
          <cell r="M25">
            <v>-29.128805999999997</v>
          </cell>
        </row>
        <row r="39">
          <cell r="M39">
            <v>-2905.5111459999998</v>
          </cell>
        </row>
      </sheetData>
      <sheetData sheetId="8">
        <row r="21">
          <cell r="M21">
            <v>72.270692972993672</v>
          </cell>
        </row>
        <row r="22">
          <cell r="M22">
            <v>81.213548399427651</v>
          </cell>
        </row>
        <row r="23">
          <cell r="M23">
            <v>71.637141891460971</v>
          </cell>
        </row>
      </sheetData>
      <sheetData sheetId="9"/>
      <sheetData sheetId="10"/>
      <sheetData sheetId="11">
        <row r="9">
          <cell r="AH9">
            <v>15386.276448000001</v>
          </cell>
          <cell r="AK9">
            <v>18858.351892999999</v>
          </cell>
        </row>
        <row r="14">
          <cell r="AK14">
            <v>4926.6872400000002</v>
          </cell>
        </row>
        <row r="20">
          <cell r="AK20">
            <v>24244.007033999998</v>
          </cell>
        </row>
        <row r="22">
          <cell r="AK22">
            <v>1117.5940069999999</v>
          </cell>
        </row>
        <row r="23">
          <cell r="AK23">
            <v>673.98612100000003</v>
          </cell>
        </row>
        <row r="24">
          <cell r="AK24">
            <v>285.56378800000005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sheetName val="WS"/>
      <sheetName val="REPORT"/>
      <sheetName val="PL COnly"/>
      <sheetName val="Detail PL"/>
      <sheetName val="BS COnly"/>
      <sheetName val="Detail BS"/>
      <sheetName val="CF Conly"/>
      <sheetName val="Rasio"/>
      <sheetName val="Aktiva Tetap"/>
      <sheetName val="Loan"/>
      <sheetName val="INV "/>
      <sheetName val="AR Apr'25"/>
      <sheetName val="Aging AR"/>
      <sheetName val="Aging AP"/>
      <sheetName val="AP Jul'25"/>
      <sheetName val="AP Mei'25"/>
      <sheetName val="AP Ags'25"/>
      <sheetName val="AP Sep'25"/>
      <sheetName val="AR Mei'25"/>
      <sheetName val="AR Jun'25"/>
      <sheetName val="AR Ags'25"/>
      <sheetName val="AR Jul'25"/>
      <sheetName val="AR Sep'25"/>
      <sheetName val="AP Jun'25"/>
      <sheetName val="AR JAN'25"/>
      <sheetName val="AP JAN'25"/>
      <sheetName val="AP FEB'25"/>
      <sheetName val="AP MAR'25"/>
      <sheetName val="AP APR'25"/>
      <sheetName val="AR FEB'25"/>
      <sheetName val="AR MAR'25"/>
      <sheetName val="Modal"/>
    </sheetNames>
    <sheetDataSet>
      <sheetData sheetId="0" refreshError="1"/>
      <sheetData sheetId="1" refreshError="1"/>
      <sheetData sheetId="2" refreshError="1"/>
      <sheetData sheetId="3" refreshError="1">
        <row r="27">
          <cell r="AC27">
            <v>16095.604224000001</v>
          </cell>
        </row>
        <row r="28">
          <cell r="AC28">
            <v>4073.768916</v>
          </cell>
        </row>
        <row r="29">
          <cell r="AC29">
            <v>0</v>
          </cell>
        </row>
        <row r="30">
          <cell r="AC30">
            <v>4287.3938520000002</v>
          </cell>
        </row>
        <row r="31">
          <cell r="AC31">
            <v>748.64830199999994</v>
          </cell>
        </row>
        <row r="32">
          <cell r="AC32">
            <v>68.795027000000005</v>
          </cell>
        </row>
        <row r="33">
          <cell r="AC33">
            <v>854.76603699999998</v>
          </cell>
        </row>
        <row r="37">
          <cell r="AC37">
            <v>19804.666204999998</v>
          </cell>
        </row>
        <row r="42">
          <cell r="AC42">
            <v>2032.8685720000003</v>
          </cell>
        </row>
        <row r="43">
          <cell r="AC43">
            <v>2106.9195379999996</v>
          </cell>
        </row>
        <row r="50">
          <cell r="AC50">
            <v>1.023971</v>
          </cell>
        </row>
        <row r="51">
          <cell r="AC51">
            <v>-413.673497</v>
          </cell>
        </row>
        <row r="52">
          <cell r="AC52">
            <v>195.83601999999999</v>
          </cell>
        </row>
        <row r="53">
          <cell r="AC53">
            <v>-15.237695000000002</v>
          </cell>
        </row>
      </sheetData>
      <sheetData sheetId="4" refreshError="1"/>
      <sheetData sheetId="5" refreshError="1">
        <row r="9">
          <cell r="N9">
            <v>7490.6180420000001</v>
          </cell>
        </row>
        <row r="11">
          <cell r="N11">
            <v>7096.3154949999998</v>
          </cell>
        </row>
        <row r="12">
          <cell r="N12">
            <v>73311.715807</v>
          </cell>
        </row>
        <row r="14">
          <cell r="N14">
            <v>54.128816</v>
          </cell>
        </row>
        <row r="15">
          <cell r="N15">
            <v>748.49272299999996</v>
          </cell>
        </row>
        <row r="16">
          <cell r="N16">
            <v>47404.551610000002</v>
          </cell>
        </row>
        <row r="17">
          <cell r="N17">
            <v>4312.955121</v>
          </cell>
        </row>
        <row r="18">
          <cell r="N18">
            <v>161.25691399999999</v>
          </cell>
        </row>
        <row r="24">
          <cell r="N24">
            <v>27946.434839000001</v>
          </cell>
        </row>
        <row r="25">
          <cell r="N25">
            <v>4223.4390000000003</v>
          </cell>
        </row>
        <row r="26">
          <cell r="N26">
            <v>176259.28419400001</v>
          </cell>
        </row>
        <row r="27">
          <cell r="N27">
            <v>1383.539687</v>
          </cell>
        </row>
        <row r="28">
          <cell r="N28">
            <v>2127.125</v>
          </cell>
        </row>
        <row r="37">
          <cell r="N37">
            <v>57955.558606999999</v>
          </cell>
        </row>
        <row r="39">
          <cell r="N39">
            <v>179.25136800000001</v>
          </cell>
        </row>
        <row r="40">
          <cell r="N40">
            <v>47052.922052000002</v>
          </cell>
        </row>
        <row r="41">
          <cell r="N41">
            <v>1478.1330390000001</v>
          </cell>
        </row>
        <row r="42">
          <cell r="N42">
            <v>1432.2116169999999</v>
          </cell>
        </row>
        <row r="43">
          <cell r="N43">
            <v>2141.3045609999999</v>
          </cell>
        </row>
        <row r="44">
          <cell r="N44">
            <v>64.218879000000001</v>
          </cell>
        </row>
        <row r="45">
          <cell r="N45">
            <v>138.227721</v>
          </cell>
        </row>
        <row r="50">
          <cell r="N50">
            <v>9381.4427250000008</v>
          </cell>
        </row>
        <row r="51">
          <cell r="N51">
            <v>82.093166999999994</v>
          </cell>
        </row>
        <row r="61">
          <cell r="N61">
            <v>100000</v>
          </cell>
        </row>
        <row r="62">
          <cell r="N62">
            <v>63186.776427669996</v>
          </cell>
        </row>
        <row r="63">
          <cell r="N63">
            <v>73836.737529000005</v>
          </cell>
        </row>
        <row r="65">
          <cell r="N65">
            <v>21000</v>
          </cell>
        </row>
        <row r="66">
          <cell r="N66">
            <v>-35310.237104</v>
          </cell>
        </row>
        <row r="67">
          <cell r="N67">
            <v>9901.2166589999997</v>
          </cell>
        </row>
      </sheetData>
      <sheetData sheetId="6" refreshError="1"/>
      <sheetData sheetId="7" refreshError="1">
        <row r="15">
          <cell r="N15">
            <v>-2253.7934030000006</v>
          </cell>
        </row>
        <row r="25">
          <cell r="N25">
            <v>-90.566275000000005</v>
          </cell>
        </row>
        <row r="39">
          <cell r="N39">
            <v>1837.1337720000001</v>
          </cell>
        </row>
      </sheetData>
      <sheetData sheetId="8" refreshError="1">
        <row r="21">
          <cell r="N21">
            <v>71.808155390216029</v>
          </cell>
        </row>
        <row r="22">
          <cell r="N22">
            <v>92.320529744803252</v>
          </cell>
        </row>
        <row r="23">
          <cell r="N23">
            <v>71.547037851224417</v>
          </cell>
        </row>
      </sheetData>
      <sheetData sheetId="9" refreshError="1"/>
      <sheetData sheetId="10" refreshError="1"/>
      <sheetData sheetId="11">
        <row r="9">
          <cell r="AL9">
            <v>14206.695905</v>
          </cell>
          <cell r="AO9">
            <v>17653.052758000002</v>
          </cell>
        </row>
        <row r="14">
          <cell r="AO14">
            <v>5388.2198160000007</v>
          </cell>
        </row>
        <row r="20">
          <cell r="AO20">
            <v>22368.994950000004</v>
          </cell>
        </row>
        <row r="22">
          <cell r="AO22">
            <v>1067.7915410000001</v>
          </cell>
        </row>
        <row r="23">
          <cell r="AO23">
            <v>679.49509499999999</v>
          </cell>
        </row>
        <row r="24">
          <cell r="AO24">
            <v>246.99744999999999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R Apr'25"/>
      <sheetName val="Aging AR"/>
      <sheetName val="Aging AP"/>
      <sheetName val="AP Jul'25"/>
      <sheetName val="AP Mei'25"/>
      <sheetName val="AP Ags'25"/>
      <sheetName val="AP Sep'25"/>
      <sheetName val="AP Okt'25"/>
      <sheetName val="AR Mei'25"/>
      <sheetName val="AR Jun'25"/>
      <sheetName val="AR Ags'25"/>
      <sheetName val="AR Jul'25"/>
      <sheetName val="AR Sep'25"/>
      <sheetName val="AR Okt'25"/>
      <sheetName val="AP Jun'25"/>
      <sheetName val="AR JAN'25"/>
      <sheetName val="AP JAN'25"/>
      <sheetName val="AP FEB'25"/>
      <sheetName val="AP MAR'25"/>
      <sheetName val="AP APR'25"/>
      <sheetName val="AR FEB'25"/>
      <sheetName val="AR MAR'25"/>
      <sheetName val="Modal"/>
    </sheetNames>
    <sheetDataSet>
      <sheetData sheetId="0"/>
      <sheetData sheetId="1"/>
      <sheetData sheetId="2"/>
      <sheetData sheetId="3">
        <row r="27">
          <cell r="AE27">
            <v>24551.017527702705</v>
          </cell>
          <cell r="AF27">
            <v>15236.691062</v>
          </cell>
        </row>
        <row r="28">
          <cell r="AE28">
            <v>4965.8974324324327</v>
          </cell>
          <cell r="AF28">
            <v>2370.515852</v>
          </cell>
        </row>
        <row r="29">
          <cell r="AE29">
            <v>1112.3349011711712</v>
          </cell>
          <cell r="AF29">
            <v>1366.8009010000001</v>
          </cell>
        </row>
        <row r="30">
          <cell r="AE30">
            <v>2100.192</v>
          </cell>
          <cell r="AF30">
            <v>4174.2171420000004</v>
          </cell>
        </row>
        <row r="31">
          <cell r="AE31">
            <v>864</v>
          </cell>
          <cell r="AF31">
            <v>759.68226000000004</v>
          </cell>
        </row>
        <row r="32">
          <cell r="AE32">
            <v>162</v>
          </cell>
          <cell r="AF32">
            <v>302.81678399999998</v>
          </cell>
        </row>
        <row r="33">
          <cell r="AE33">
            <v>1262.4872087837839</v>
          </cell>
          <cell r="AF33">
            <v>928.91578200000004</v>
          </cell>
        </row>
        <row r="37">
          <cell r="AE37">
            <v>27530.866261301919</v>
          </cell>
          <cell r="AF37">
            <v>19483.245972000004</v>
          </cell>
        </row>
        <row r="42">
          <cell r="AE42">
            <v>2653.5493172472789</v>
          </cell>
          <cell r="AF42">
            <v>1701.5343679999999</v>
          </cell>
        </row>
        <row r="43">
          <cell r="AE43">
            <v>1897.5206778871675</v>
          </cell>
          <cell r="AF43">
            <v>2372.2396389999999</v>
          </cell>
        </row>
        <row r="50">
          <cell r="AE50">
            <v>0</v>
          </cell>
          <cell r="AF50">
            <v>3.1011989999999998</v>
          </cell>
        </row>
        <row r="51">
          <cell r="AE51">
            <v>-296.14316684027773</v>
          </cell>
          <cell r="AF51">
            <v>-311.26088399999998</v>
          </cell>
        </row>
        <row r="52">
          <cell r="AE52">
            <v>0</v>
          </cell>
          <cell r="AF52">
            <v>11.012088</v>
          </cell>
        </row>
        <row r="53">
          <cell r="AE53">
            <v>100</v>
          </cell>
          <cell r="AF53">
            <v>-18.331666000000041</v>
          </cell>
        </row>
      </sheetData>
      <sheetData sheetId="4"/>
      <sheetData sheetId="5">
        <row r="9">
          <cell r="O9">
            <v>6503.9398440000004</v>
          </cell>
        </row>
        <row r="11">
          <cell r="O11">
            <v>8357.8125700000001</v>
          </cell>
        </row>
        <row r="12">
          <cell r="O12">
            <v>56241.090801999999</v>
          </cell>
        </row>
        <row r="14">
          <cell r="O14">
            <v>46.628816</v>
          </cell>
        </row>
        <row r="15">
          <cell r="O15">
            <v>1044.4552229999999</v>
          </cell>
        </row>
        <row r="16">
          <cell r="O16">
            <v>51074.199318999999</v>
          </cell>
        </row>
        <row r="17">
          <cell r="O17">
            <v>4638.0924050000003</v>
          </cell>
        </row>
        <row r="18">
          <cell r="O18">
            <v>176.54898800000001</v>
          </cell>
        </row>
        <row r="24">
          <cell r="O24">
            <v>27946.434839000001</v>
          </cell>
        </row>
        <row r="25">
          <cell r="O25">
            <v>4223.4390000000003</v>
          </cell>
        </row>
        <row r="26">
          <cell r="O26">
            <v>175571.49116800001</v>
          </cell>
        </row>
        <row r="27">
          <cell r="O27">
            <v>1368.6629170000001</v>
          </cell>
        </row>
        <row r="28">
          <cell r="O28">
            <v>2113.2222219999999</v>
          </cell>
        </row>
        <row r="37">
          <cell r="O37">
            <v>44935.698134999999</v>
          </cell>
        </row>
        <row r="39">
          <cell r="O39">
            <v>156.90001699999999</v>
          </cell>
        </row>
        <row r="40">
          <cell r="O40">
            <v>45548.351336</v>
          </cell>
        </row>
        <row r="41">
          <cell r="O41">
            <v>1257.210411</v>
          </cell>
        </row>
        <row r="42">
          <cell r="O42">
            <v>991.62836800000002</v>
          </cell>
        </row>
        <row r="43">
          <cell r="O43">
            <v>2616.6936930000002</v>
          </cell>
        </row>
        <row r="44">
          <cell r="O44">
            <v>399.43644699999999</v>
          </cell>
        </row>
        <row r="45">
          <cell r="O45">
            <v>54.929760999999999</v>
          </cell>
        </row>
        <row r="50">
          <cell r="O50">
            <v>9381.4427250000008</v>
          </cell>
        </row>
        <row r="51">
          <cell r="O51">
            <v>82.093166999999994</v>
          </cell>
        </row>
        <row r="61">
          <cell r="O61">
            <v>100000</v>
          </cell>
        </row>
        <row r="62">
          <cell r="O62">
            <v>63186.776427669996</v>
          </cell>
        </row>
        <row r="63">
          <cell r="O63">
            <v>73836.737529000005</v>
          </cell>
        </row>
        <row r="65">
          <cell r="O65">
            <v>21000</v>
          </cell>
        </row>
        <row r="66">
          <cell r="O66">
            <v>-35310.237104</v>
          </cell>
        </row>
        <row r="67">
          <cell r="O67">
            <v>11168.3572</v>
          </cell>
        </row>
      </sheetData>
      <sheetData sheetId="6"/>
      <sheetData sheetId="7">
        <row r="15">
          <cell r="O15">
            <v>12365.377414</v>
          </cell>
        </row>
        <row r="25">
          <cell r="O25">
            <v>-248.89717999999999</v>
          </cell>
        </row>
        <row r="39">
          <cell r="O39">
            <v>-13103.158432</v>
          </cell>
        </row>
      </sheetData>
      <sheetData sheetId="8">
        <row r="21">
          <cell r="O21">
            <v>78.643260048762471</v>
          </cell>
        </row>
        <row r="22">
          <cell r="O22">
            <v>77.088101416254091</v>
          </cell>
        </row>
        <row r="23">
          <cell r="O23">
            <v>70.376237232776035</v>
          </cell>
        </row>
      </sheetData>
      <sheetData sheetId="9"/>
      <sheetData sheetId="10"/>
      <sheetData sheetId="11">
        <row r="9">
          <cell r="AS9">
            <v>18627.985629999999</v>
          </cell>
        </row>
        <row r="14">
          <cell r="AS14">
            <v>4753.6188080000002</v>
          </cell>
        </row>
        <row r="20">
          <cell r="AS20">
            <v>25570.489024000002</v>
          </cell>
        </row>
        <row r="22">
          <cell r="AS22">
            <v>1182.8241859999998</v>
          </cell>
        </row>
        <row r="23">
          <cell r="AS23">
            <v>702.57352500000002</v>
          </cell>
        </row>
        <row r="24">
          <cell r="AS24">
            <v>236.708146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ging AP"/>
      <sheetName val="AP Sep'25"/>
      <sheetName val="AP Okt'25"/>
      <sheetName val="AP Nov'25"/>
      <sheetName val="AR Sep'25"/>
      <sheetName val="AR Okt'25"/>
      <sheetName val="AR Nov'25"/>
      <sheetName val="Modal"/>
    </sheetNames>
    <sheetDataSet>
      <sheetData sheetId="0" refreshError="1"/>
      <sheetData sheetId="1" refreshError="1"/>
      <sheetData sheetId="2" refreshError="1"/>
      <sheetData sheetId="3">
        <row r="27">
          <cell r="AH27">
            <v>25054.127014189187</v>
          </cell>
          <cell r="AI27">
            <v>21129.426942999999</v>
          </cell>
        </row>
        <row r="28">
          <cell r="AH28">
            <v>6530.4494594594589</v>
          </cell>
          <cell r="AI28">
            <v>5375.0438729999996</v>
          </cell>
        </row>
        <row r="29">
          <cell r="AH29">
            <v>799.07435882882874</v>
          </cell>
          <cell r="AI29">
            <v>3106.4116199999999</v>
          </cell>
        </row>
        <row r="30">
          <cell r="AH30">
            <v>2777.5680000000002</v>
          </cell>
          <cell r="AI30">
            <v>2438.96153</v>
          </cell>
        </row>
        <row r="31">
          <cell r="AH31">
            <v>964</v>
          </cell>
          <cell r="AI31">
            <v>633.49145599999997</v>
          </cell>
        </row>
        <row r="32">
          <cell r="AH32">
            <v>372</v>
          </cell>
          <cell r="AI32">
            <v>281.016077</v>
          </cell>
        </row>
        <row r="33">
          <cell r="AH33">
            <v>1324.1974445945946</v>
          </cell>
          <cell r="AI33">
            <v>1740.2436729999999</v>
          </cell>
        </row>
        <row r="37">
          <cell r="AH37">
            <v>29828.178746210571</v>
          </cell>
          <cell r="AI37">
            <v>26538.434676999997</v>
          </cell>
        </row>
        <row r="42">
          <cell r="AH42">
            <v>2496.7981613689008</v>
          </cell>
          <cell r="AI42">
            <v>2585.1840669999997</v>
          </cell>
        </row>
        <row r="43">
          <cell r="AH43">
            <v>2021.0818721317719</v>
          </cell>
          <cell r="AI43">
            <v>2160.5777690000004</v>
          </cell>
        </row>
        <row r="50">
          <cell r="AH50">
            <v>0</v>
          </cell>
          <cell r="AI50">
            <v>6.6775120000000001</v>
          </cell>
        </row>
        <row r="51">
          <cell r="AH51">
            <v>-285.99985416666669</v>
          </cell>
          <cell r="AI51">
            <v>-299.39521200000001</v>
          </cell>
        </row>
        <row r="52">
          <cell r="AH52">
            <v>0</v>
          </cell>
          <cell r="AI52">
            <v>7.6117619999999997</v>
          </cell>
        </row>
        <row r="53">
          <cell r="AH53">
            <v>100</v>
          </cell>
          <cell r="AI53">
            <v>247.03766000000005</v>
          </cell>
        </row>
      </sheetData>
      <sheetData sheetId="4" refreshError="1"/>
      <sheetData sheetId="5">
        <row r="9">
          <cell r="P9">
            <v>14218.424912</v>
          </cell>
        </row>
        <row r="11">
          <cell r="P11">
            <v>13492.442967000001</v>
          </cell>
        </row>
        <row r="12">
          <cell r="P12">
            <v>38871.768070999999</v>
          </cell>
        </row>
        <row r="14">
          <cell r="P14">
            <v>39.128816</v>
          </cell>
        </row>
        <row r="15">
          <cell r="P15">
            <v>1102.0152230000001</v>
          </cell>
        </row>
        <row r="16">
          <cell r="P16">
            <v>53870.150960999999</v>
          </cell>
        </row>
        <row r="17">
          <cell r="P17">
            <v>3940.4034769999998</v>
          </cell>
        </row>
        <row r="18">
          <cell r="P18">
            <v>241.63027299999999</v>
          </cell>
        </row>
        <row r="24">
          <cell r="P24">
            <v>27946.434839000001</v>
          </cell>
        </row>
        <row r="25">
          <cell r="P25">
            <v>4223.4390000000003</v>
          </cell>
        </row>
        <row r="26">
          <cell r="P26">
            <v>175260.16753999999</v>
          </cell>
        </row>
        <row r="27">
          <cell r="P27">
            <v>1353.786145</v>
          </cell>
        </row>
        <row r="28">
          <cell r="P28">
            <v>2099.3194440000002</v>
          </cell>
        </row>
        <row r="37">
          <cell r="P37">
            <v>32916.233336999998</v>
          </cell>
        </row>
        <row r="39">
          <cell r="P39">
            <v>470.84836300000001</v>
          </cell>
        </row>
        <row r="40">
          <cell r="P40">
            <v>51325.825502</v>
          </cell>
        </row>
        <row r="41">
          <cell r="P41">
            <v>1140.5365380000001</v>
          </cell>
        </row>
        <row r="42">
          <cell r="P42">
            <v>1454.750722</v>
          </cell>
        </row>
        <row r="43">
          <cell r="P43">
            <v>2130.3501160000001</v>
          </cell>
        </row>
        <row r="44">
          <cell r="P44">
            <v>484.34725900000001</v>
          </cell>
        </row>
        <row r="45">
          <cell r="P45">
            <v>8.7195060000000009</v>
          </cell>
        </row>
        <row r="50">
          <cell r="P50">
            <v>9381.4427250000008</v>
          </cell>
        </row>
        <row r="51">
          <cell r="P51">
            <v>82.093166999999994</v>
          </cell>
        </row>
        <row r="61">
          <cell r="P61">
            <v>100000</v>
          </cell>
        </row>
        <row r="62">
          <cell r="P62">
            <v>63186.776427669996</v>
          </cell>
        </row>
        <row r="63">
          <cell r="P63">
            <v>73836.737529000005</v>
          </cell>
        </row>
        <row r="65">
          <cell r="P65">
            <v>21000</v>
          </cell>
        </row>
        <row r="66">
          <cell r="P66">
            <v>-35310.237104</v>
          </cell>
        </row>
        <row r="67">
          <cell r="P67">
            <v>14550.68758</v>
          </cell>
        </row>
      </sheetData>
      <sheetData sheetId="6" refreshError="1"/>
      <sheetData sheetId="7">
        <row r="15">
          <cell r="P15">
            <v>20473.943629999994</v>
          </cell>
        </row>
        <row r="25">
          <cell r="P25">
            <v>-693.78350899999998</v>
          </cell>
        </row>
        <row r="39">
          <cell r="P39">
            <v>-12065.675053000001</v>
          </cell>
        </row>
      </sheetData>
      <sheetData sheetId="8">
        <row r="21">
          <cell r="P21">
            <v>60.896754028624954</v>
          </cell>
        </row>
        <row r="22">
          <cell r="P22">
            <v>45.265657858838935</v>
          </cell>
        </row>
        <row r="23">
          <cell r="P23">
            <v>58.552821025903043</v>
          </cell>
        </row>
      </sheetData>
      <sheetData sheetId="9" refreshError="1"/>
      <sheetData sheetId="10" refreshError="1"/>
      <sheetData sheetId="11">
        <row r="9">
          <cell r="AW9">
            <v>22101.121038999998</v>
          </cell>
        </row>
        <row r="14">
          <cell r="AW14">
            <v>4763.6916059999994</v>
          </cell>
        </row>
        <row r="20">
          <cell r="AW20">
            <v>24431.434058999999</v>
          </cell>
        </row>
        <row r="22">
          <cell r="AW22">
            <v>1656.5516539999999</v>
          </cell>
        </row>
        <row r="23">
          <cell r="AW23">
            <v>691.02121899999997</v>
          </cell>
        </row>
        <row r="24">
          <cell r="AW24">
            <v>226.33138399999999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P"/>
      <sheetName val="WS"/>
      <sheetName val="REPORT"/>
      <sheetName val="PL COnly"/>
      <sheetName val="Detail PL"/>
      <sheetName val="BS COnly"/>
      <sheetName val="Detail BS"/>
      <sheetName val="CF Conly"/>
      <sheetName val="Rasio"/>
      <sheetName val="Aktiva Tetap"/>
      <sheetName val="Loan"/>
      <sheetName val="INV "/>
      <sheetName val="Aging AR"/>
      <sheetName val="Aging AP"/>
      <sheetName val="AP Sep'25"/>
      <sheetName val="AP Okt'25"/>
      <sheetName val="AP Nov'25"/>
      <sheetName val="AP Des'25"/>
      <sheetName val="AR Sep'25"/>
      <sheetName val="AR Okt'25"/>
      <sheetName val="AR Nov'25"/>
      <sheetName val="AR Des'25"/>
      <sheetName val="Modal"/>
    </sheetNames>
    <sheetDataSet>
      <sheetData sheetId="0"/>
      <sheetData sheetId="1"/>
      <sheetData sheetId="2"/>
      <sheetData sheetId="3">
        <row r="27">
          <cell r="AK27">
            <v>23287.860579729731</v>
          </cell>
          <cell r="AL27">
            <v>30392.224686000001</v>
          </cell>
          <cell r="AQ27">
            <v>167206.83776300002</v>
          </cell>
        </row>
        <row r="28">
          <cell r="AK28">
            <v>6508.4391891891892</v>
          </cell>
          <cell r="AL28">
            <v>5680.0928000000004</v>
          </cell>
          <cell r="AQ28">
            <v>56046.546394000005</v>
          </cell>
        </row>
        <row r="29">
          <cell r="AK29">
            <v>1512.5978432432435</v>
          </cell>
          <cell r="AL29">
            <v>369.98288300000002</v>
          </cell>
          <cell r="AQ29">
            <v>10589.318740999999</v>
          </cell>
        </row>
        <row r="30">
          <cell r="AK30">
            <v>2777.5680000000002</v>
          </cell>
          <cell r="AL30">
            <v>2365.3900140000001</v>
          </cell>
          <cell r="AQ30">
            <v>27179.859323999997</v>
          </cell>
        </row>
        <row r="31">
          <cell r="AK31">
            <v>864</v>
          </cell>
          <cell r="AL31">
            <v>375.65508</v>
          </cell>
          <cell r="AQ31">
            <v>10826.25153</v>
          </cell>
        </row>
        <row r="32">
          <cell r="AK32">
            <v>1002</v>
          </cell>
          <cell r="AL32">
            <v>591.303946</v>
          </cell>
          <cell r="AQ32">
            <v>3411.3210520000002</v>
          </cell>
        </row>
        <row r="33">
          <cell r="AK33">
            <v>349.358628378378</v>
          </cell>
          <cell r="AL33">
            <v>1316.6323190000001</v>
          </cell>
          <cell r="AQ33">
            <v>11115.502752</v>
          </cell>
        </row>
        <row r="37">
          <cell r="AK37">
            <v>29053.969178067789</v>
          </cell>
          <cell r="AL37">
            <v>31049.927583999997</v>
          </cell>
          <cell r="AQ37">
            <v>232543.664834</v>
          </cell>
        </row>
        <row r="42">
          <cell r="AK42">
            <v>2264.7646569951639</v>
          </cell>
          <cell r="AL42">
            <v>2697.0590670000001</v>
          </cell>
          <cell r="AQ42">
            <v>22361.635016999993</v>
          </cell>
        </row>
        <row r="43">
          <cell r="AK43">
            <v>1866.190872131772</v>
          </cell>
          <cell r="AL43">
            <v>2911.8265059999999</v>
          </cell>
          <cell r="AQ43">
            <v>25319.943451999992</v>
          </cell>
        </row>
        <row r="50">
          <cell r="AK50">
            <v>0</v>
          </cell>
          <cell r="AL50">
            <v>4.5476679999999998</v>
          </cell>
          <cell r="AQ50">
            <v>36.978124999999999</v>
          </cell>
        </row>
        <row r="51">
          <cell r="AK51">
            <v>-251.00653177083333</v>
          </cell>
          <cell r="AL51">
            <v>-219.49730600000001</v>
          </cell>
          <cell r="AQ51">
            <v>-4674.801254</v>
          </cell>
        </row>
        <row r="52">
          <cell r="AK52">
            <v>0</v>
          </cell>
          <cell r="AL52">
            <v>49.015895</v>
          </cell>
          <cell r="AQ52">
            <v>543.9150269999999</v>
          </cell>
        </row>
        <row r="53">
          <cell r="AK53">
            <v>100</v>
          </cell>
          <cell r="AL53">
            <v>17.313837000000035</v>
          </cell>
          <cell r="AQ53">
            <v>7633.030579000002</v>
          </cell>
        </row>
      </sheetData>
      <sheetData sheetId="4"/>
      <sheetData sheetId="5">
        <row r="9">
          <cell r="Q9">
            <v>32641.399399999998</v>
          </cell>
        </row>
        <row r="11">
          <cell r="Q11">
            <v>6388.2259009999998</v>
          </cell>
        </row>
        <row r="12">
          <cell r="Q12">
            <v>36659.434589999997</v>
          </cell>
        </row>
        <row r="14">
          <cell r="Q14">
            <v>31.628816</v>
          </cell>
        </row>
        <row r="15">
          <cell r="Q15">
            <v>386.731131</v>
          </cell>
        </row>
        <row r="16">
          <cell r="Q16">
            <v>54227.796409000002</v>
          </cell>
        </row>
        <row r="17">
          <cell r="Q17">
            <v>2559.3865369999999</v>
          </cell>
        </row>
        <row r="18">
          <cell r="Q18">
            <v>0</v>
          </cell>
        </row>
        <row r="24">
          <cell r="Q24">
            <v>27946.434839000001</v>
          </cell>
        </row>
        <row r="25">
          <cell r="Q25">
            <v>4223.4390000000003</v>
          </cell>
        </row>
        <row r="26">
          <cell r="Q26">
            <v>174591.323534</v>
          </cell>
        </row>
        <row r="27">
          <cell r="Q27">
            <v>1338.909375</v>
          </cell>
        </row>
        <row r="28">
          <cell r="Q28">
            <v>2085.416667</v>
          </cell>
        </row>
        <row r="37">
          <cell r="Q37">
            <v>24866.386115000001</v>
          </cell>
        </row>
        <row r="39">
          <cell r="Q39">
            <v>84.564031</v>
          </cell>
        </row>
        <row r="40">
          <cell r="Q40">
            <v>63013.734020999997</v>
          </cell>
        </row>
        <row r="41">
          <cell r="Q41">
            <v>1195.3864470000001</v>
          </cell>
        </row>
        <row r="42">
          <cell r="Q42">
            <v>2085.8554749999998</v>
          </cell>
        </row>
        <row r="43">
          <cell r="Q43">
            <v>712.26512300000002</v>
          </cell>
        </row>
        <row r="44">
          <cell r="Q44">
            <v>110.58599700000001</v>
          </cell>
        </row>
        <row r="45">
          <cell r="Q45">
            <v>0</v>
          </cell>
        </row>
        <row r="50">
          <cell r="Q50">
            <v>9381.4427250000008</v>
          </cell>
        </row>
        <row r="51">
          <cell r="Q51">
            <v>82.093166999999994</v>
          </cell>
        </row>
        <row r="61">
          <cell r="Q61">
            <v>100000</v>
          </cell>
        </row>
        <row r="62">
          <cell r="Q62">
            <v>63186.776427669996</v>
          </cell>
        </row>
        <row r="63">
          <cell r="Q63">
            <v>73836.737529000005</v>
          </cell>
        </row>
        <row r="67">
          <cell r="Q67">
            <v>18834.536244999999</v>
          </cell>
        </row>
      </sheetData>
      <sheetData sheetId="6"/>
      <sheetData sheetId="7">
        <row r="15">
          <cell r="Q15">
            <v>26719.587283999997</v>
          </cell>
        </row>
        <row r="25">
          <cell r="Q25">
            <v>-238.04606799999999</v>
          </cell>
        </row>
        <row r="39">
          <cell r="Q39">
            <v>-8058.5667280000007</v>
          </cell>
        </row>
      </sheetData>
      <sheetData sheetId="8">
        <row r="21">
          <cell r="Q21">
            <v>52.394128387864782</v>
          </cell>
        </row>
        <row r="22">
          <cell r="Q22">
            <v>31.428316675018856</v>
          </cell>
        </row>
        <row r="23">
          <cell r="Q23">
            <v>60.964681364842697</v>
          </cell>
        </row>
      </sheetData>
      <sheetData sheetId="9"/>
      <sheetData sheetId="10"/>
      <sheetData sheetId="11">
        <row r="9">
          <cell r="BA9">
            <v>20372.045108999999</v>
          </cell>
        </row>
        <row r="14">
          <cell r="BA14">
            <v>3773.0662229999998</v>
          </cell>
        </row>
        <row r="20">
          <cell r="BA20">
            <v>27561.580653000001</v>
          </cell>
        </row>
        <row r="22">
          <cell r="BA22">
            <v>1583.3519569999999</v>
          </cell>
        </row>
        <row r="23">
          <cell r="BA23">
            <v>673.34927400000004</v>
          </cell>
        </row>
        <row r="24">
          <cell r="BA24">
            <v>264.40319299999999</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single"/>
      <sheetName val="BSsingle"/>
      <sheetName val="CFsingle"/>
      <sheetName val="PL Konsol"/>
      <sheetName val="BS konsol"/>
      <sheetName val="CF Konsol"/>
      <sheetName val="Rekap"/>
      <sheetName val="Inventory"/>
      <sheetName val="AR"/>
      <sheetName val="Performance"/>
      <sheetName val="Modal"/>
    </sheetNames>
    <sheetDataSet>
      <sheetData sheetId="0">
        <row r="17">
          <cell r="AN17">
            <v>286375.63755599997</v>
          </cell>
        </row>
      </sheetData>
      <sheetData sheetId="1">
        <row r="8">
          <cell r="P8">
            <v>28657.835671000001</v>
          </cell>
        </row>
        <row r="13">
          <cell r="P13">
            <v>0</v>
          </cell>
        </row>
        <row r="17">
          <cell r="P17">
            <v>0</v>
          </cell>
        </row>
        <row r="18">
          <cell r="P18">
            <v>0</v>
          </cell>
        </row>
        <row r="19">
          <cell r="P19">
            <v>0</v>
          </cell>
        </row>
        <row r="26">
          <cell r="P26">
            <v>0</v>
          </cell>
        </row>
        <row r="29">
          <cell r="P29">
            <v>0</v>
          </cell>
        </row>
        <row r="31">
          <cell r="P31">
            <v>0</v>
          </cell>
        </row>
        <row r="54">
          <cell r="P54">
            <v>0</v>
          </cell>
        </row>
        <row r="55">
          <cell r="P55">
            <v>0</v>
          </cell>
        </row>
        <row r="56">
          <cell r="P56">
            <v>0</v>
          </cell>
        </row>
        <row r="79">
          <cell r="P79">
            <v>44.094392607685187</v>
          </cell>
        </row>
        <row r="80">
          <cell r="P80">
            <v>31.371784877849187</v>
          </cell>
        </row>
        <row r="81">
          <cell r="P81">
            <v>55.307938729978076</v>
          </cell>
        </row>
        <row r="84">
          <cell r="P84">
            <v>231677.01535800003</v>
          </cell>
        </row>
        <row r="85">
          <cell r="P85">
            <v>1.2576881265016799</v>
          </cell>
        </row>
        <row r="86">
          <cell r="P86">
            <v>0.78461739257888741</v>
          </cell>
        </row>
        <row r="87">
          <cell r="P87">
            <v>0.69517764055219022</v>
          </cell>
        </row>
        <row r="88">
          <cell r="P88">
            <v>0.43848124804286426</v>
          </cell>
        </row>
      </sheetData>
      <sheetData sheetId="2"/>
      <sheetData sheetId="3">
        <row r="8">
          <cell r="AN8">
            <v>467203.08245197381</v>
          </cell>
        </row>
      </sheetData>
      <sheetData sheetId="4">
        <row r="8">
          <cell r="P8">
            <v>43016.786469199556</v>
          </cell>
        </row>
        <row r="48">
          <cell r="P48">
            <v>7348.2651847127008</v>
          </cell>
        </row>
      </sheetData>
      <sheetData sheetId="5"/>
      <sheetData sheetId="6"/>
      <sheetData sheetId="7">
        <row r="20">
          <cell r="O20">
            <v>16431.379279659999</v>
          </cell>
        </row>
        <row r="21">
          <cell r="O21">
            <v>9146.2902130938837</v>
          </cell>
        </row>
        <row r="22">
          <cell r="O22">
            <v>6286.0308327900011</v>
          </cell>
        </row>
        <row r="23">
          <cell r="O23">
            <v>8530.1260306835557</v>
          </cell>
        </row>
        <row r="25">
          <cell r="O25">
            <v>3541.026829649099</v>
          </cell>
        </row>
      </sheetData>
      <sheetData sheetId="8">
        <row r="5">
          <cell r="O5">
            <v>40442.604475</v>
          </cell>
        </row>
        <row r="9">
          <cell r="O9">
            <v>7559.5102672499997</v>
          </cell>
        </row>
        <row r="11">
          <cell r="O11">
            <v>2741.768857</v>
          </cell>
        </row>
        <row r="12">
          <cell r="O12">
            <v>724.075287</v>
          </cell>
        </row>
        <row r="13">
          <cell r="O13">
            <v>1005.0366908648648</v>
          </cell>
        </row>
      </sheetData>
      <sheetData sheetId="9"/>
      <sheetData sheetId="10"/>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Loan Conly"/>
      <sheetName val="PL Konsol"/>
      <sheetName val="BS konsol"/>
      <sheetName val="CF Konsol"/>
      <sheetName val="Aging AR"/>
      <sheetName val="DH"/>
      <sheetName val="INV"/>
      <sheetName val="INV COnly"/>
      <sheetName val="WS KONSOL"/>
      <sheetName val="Rasio"/>
      <sheetName val="REPORT"/>
      <sheetName val="Modal"/>
    </sheetNames>
    <sheetDataSet>
      <sheetData sheetId="0">
        <row r="9">
          <cell r="C9">
            <v>15432.200416904347</v>
          </cell>
        </row>
      </sheetData>
      <sheetData sheetId="1">
        <row r="9">
          <cell r="D9">
            <v>18672.545830882995</v>
          </cell>
        </row>
        <row r="51">
          <cell r="E51">
            <v>0</v>
          </cell>
          <cell r="F51">
            <v>0</v>
          </cell>
          <cell r="G51">
            <v>0</v>
          </cell>
          <cell r="H51">
            <v>0</v>
          </cell>
          <cell r="I51">
            <v>0</v>
          </cell>
        </row>
        <row r="52">
          <cell r="E52">
            <v>0</v>
          </cell>
          <cell r="F52">
            <v>0</v>
          </cell>
          <cell r="G52">
            <v>0</v>
          </cell>
          <cell r="H52">
            <v>0</v>
          </cell>
          <cell r="I52">
            <v>0</v>
          </cell>
        </row>
        <row r="59">
          <cell r="E59">
            <v>0</v>
          </cell>
          <cell r="F59">
            <v>0</v>
          </cell>
          <cell r="G59">
            <v>0</v>
          </cell>
          <cell r="H59">
            <v>0</v>
          </cell>
          <cell r="I59">
            <v>0</v>
          </cell>
        </row>
        <row r="60">
          <cell r="E60">
            <v>0</v>
          </cell>
          <cell r="F60">
            <v>0</v>
          </cell>
          <cell r="G60">
            <v>0</v>
          </cell>
          <cell r="H60">
            <v>0</v>
          </cell>
          <cell r="I60">
            <v>0</v>
          </cell>
        </row>
      </sheetData>
      <sheetData sheetId="2">
        <row r="12">
          <cell r="F12">
            <v>-2591.3842786939508</v>
          </cell>
        </row>
      </sheetData>
      <sheetData sheetId="3"/>
      <sheetData sheetId="4">
        <row r="8">
          <cell r="C8">
            <v>20723.955047416879</v>
          </cell>
        </row>
      </sheetData>
      <sheetData sheetId="5">
        <row r="9">
          <cell r="D9">
            <v>34657.384478294174</v>
          </cell>
        </row>
        <row r="10">
          <cell r="E10">
            <v>0</v>
          </cell>
          <cell r="F10">
            <v>0</v>
          </cell>
          <cell r="G10">
            <v>0</v>
          </cell>
          <cell r="H10">
            <v>0</v>
          </cell>
          <cell r="I10">
            <v>0</v>
          </cell>
        </row>
        <row r="13">
          <cell r="E13">
            <v>0</v>
          </cell>
          <cell r="F13">
            <v>0</v>
          </cell>
          <cell r="G13">
            <v>0</v>
          </cell>
          <cell r="H13">
            <v>0</v>
          </cell>
          <cell r="I13">
            <v>0</v>
          </cell>
        </row>
        <row r="19">
          <cell r="E19">
            <v>0</v>
          </cell>
          <cell r="F19">
            <v>0</v>
          </cell>
          <cell r="G19">
            <v>0</v>
          </cell>
          <cell r="H19">
            <v>0</v>
          </cell>
          <cell r="I19">
            <v>0</v>
          </cell>
        </row>
        <row r="20">
          <cell r="E20">
            <v>0</v>
          </cell>
          <cell r="F20">
            <v>0</v>
          </cell>
          <cell r="G20">
            <v>0</v>
          </cell>
          <cell r="H20">
            <v>0</v>
          </cell>
          <cell r="I20">
            <v>0</v>
          </cell>
        </row>
        <row r="25">
          <cell r="E25">
            <v>0</v>
          </cell>
          <cell r="F25">
            <v>0</v>
          </cell>
          <cell r="G25">
            <v>0</v>
          </cell>
          <cell r="H25">
            <v>0</v>
          </cell>
          <cell r="I25">
            <v>0</v>
          </cell>
        </row>
        <row r="28">
          <cell r="E28">
            <v>0</v>
          </cell>
          <cell r="F28">
            <v>0</v>
          </cell>
          <cell r="G28">
            <v>0</v>
          </cell>
          <cell r="H28">
            <v>0</v>
          </cell>
          <cell r="I28">
            <v>0</v>
          </cell>
        </row>
        <row r="62">
          <cell r="E62">
            <v>0</v>
          </cell>
          <cell r="F62">
            <v>0</v>
          </cell>
          <cell r="G62">
            <v>0</v>
          </cell>
          <cell r="H62">
            <v>0</v>
          </cell>
          <cell r="I62">
            <v>0</v>
          </cell>
        </row>
        <row r="74">
          <cell r="E74">
            <v>0</v>
          </cell>
          <cell r="F74">
            <v>0</v>
          </cell>
          <cell r="G74">
            <v>0</v>
          </cell>
          <cell r="H74">
            <v>0</v>
          </cell>
          <cell r="I74">
            <v>0</v>
          </cell>
        </row>
      </sheetData>
      <sheetData sheetId="6">
        <row r="12">
          <cell r="F12">
            <v>-5476.2538224964492</v>
          </cell>
        </row>
      </sheetData>
      <sheetData sheetId="7"/>
      <sheetData sheetId="8">
        <row r="74">
          <cell r="C74">
            <v>17865.327848524768</v>
          </cell>
        </row>
      </sheetData>
      <sheetData sheetId="9"/>
      <sheetData sheetId="10">
        <row r="5">
          <cell r="B5">
            <v>33341.719985164695</v>
          </cell>
        </row>
      </sheetData>
      <sheetData sheetId="11"/>
      <sheetData sheetId="12"/>
      <sheetData sheetId="13"/>
      <sheetData sheetId="1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
      <sheetName val="SAP"/>
      <sheetName val="REPORT"/>
      <sheetName val="PL COnly"/>
      <sheetName val="Detail PL"/>
      <sheetName val="BS COnly"/>
      <sheetName val="Detail BS"/>
      <sheetName val="CF Conly"/>
      <sheetName val="Aktiva Tetap"/>
      <sheetName val="Rasio"/>
      <sheetName val="Loan"/>
      <sheetName val="INV"/>
      <sheetName val="Aging AR"/>
      <sheetName val="Detail AR"/>
      <sheetName val="Detail AP"/>
      <sheetName val="Modal"/>
    </sheetNames>
    <sheetDataSet>
      <sheetData sheetId="0"/>
      <sheetData sheetId="1"/>
      <sheetData sheetId="2"/>
      <sheetData sheetId="3">
        <row r="27">
          <cell r="E27">
            <v>23049.507627027026</v>
          </cell>
        </row>
      </sheetData>
      <sheetData sheetId="4"/>
      <sheetData sheetId="5">
        <row r="9">
          <cell r="E9">
            <v>7999.5575090000002</v>
          </cell>
        </row>
        <row r="57">
          <cell r="E57">
            <v>100000</v>
          </cell>
        </row>
        <row r="58">
          <cell r="E58">
            <v>63186.776427669996</v>
          </cell>
        </row>
        <row r="61">
          <cell r="E61">
            <v>21000</v>
          </cell>
        </row>
      </sheetData>
      <sheetData sheetId="6"/>
      <sheetData sheetId="7">
        <row r="15">
          <cell r="F15">
            <v>-12443.979689999996</v>
          </cell>
        </row>
      </sheetData>
      <sheetData sheetId="8"/>
      <sheetData sheetId="9">
        <row r="21">
          <cell r="F21">
            <v>93.250463732435577</v>
          </cell>
        </row>
      </sheetData>
      <sheetData sheetId="10"/>
      <sheetData sheetId="11">
        <row r="9">
          <cell r="I9">
            <v>24229.750220999998</v>
          </cell>
        </row>
      </sheetData>
      <sheetData sheetId="12"/>
      <sheetData sheetId="13"/>
      <sheetData sheetId="14"/>
      <sheetData sheetId="1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single"/>
      <sheetName val="BSsingle"/>
      <sheetName val="CFsingle"/>
      <sheetName val="PL Konsol"/>
      <sheetName val="BS konsol"/>
      <sheetName val="CF Konsol"/>
      <sheetName val="Rekap"/>
      <sheetName val="Inventory"/>
      <sheetName val="AR"/>
      <sheetName val="Modal"/>
    </sheetNames>
    <sheetDataSet>
      <sheetData sheetId="0"/>
      <sheetData sheetId="1">
        <row r="70">
          <cell r="E70">
            <v>-27284.668668999999</v>
          </cell>
        </row>
      </sheetData>
      <sheetData sheetId="2">
        <row r="7">
          <cell r="H7">
            <v>-17627.307604999998</v>
          </cell>
        </row>
      </sheetData>
      <sheetData sheetId="3">
        <row r="8">
          <cell r="J8">
            <v>67140.216021896966</v>
          </cell>
        </row>
        <row r="9">
          <cell r="J9">
            <v>51371.485204633878</v>
          </cell>
        </row>
        <row r="10">
          <cell r="J10">
            <v>15768.730817263087</v>
          </cell>
        </row>
        <row r="16">
          <cell r="J16">
            <v>-1038.5105717383194</v>
          </cell>
        </row>
        <row r="25">
          <cell r="J25">
            <v>-1586.589949287868</v>
          </cell>
        </row>
      </sheetData>
      <sheetData sheetId="4"/>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Deviden"/>
      <sheetName val="Sheet5"/>
      <sheetName val="Rasio"/>
      <sheetName val="Sheet1"/>
      <sheetName val="Sheet3"/>
      <sheetName val="Sheet2"/>
      <sheetName val="Modal"/>
    </sheetNames>
    <sheetDataSet>
      <sheetData sheetId="0"/>
      <sheetData sheetId="1"/>
      <sheetData sheetId="2"/>
      <sheetData sheetId="3">
        <row r="8">
          <cell r="I8">
            <v>31556.370130389208</v>
          </cell>
          <cell r="J8">
            <v>32286.681946851855</v>
          </cell>
        </row>
        <row r="9">
          <cell r="I9">
            <v>21925.759295796684</v>
          </cell>
          <cell r="J9">
            <v>21045.528093175904</v>
          </cell>
        </row>
        <row r="13">
          <cell r="I13">
            <v>4309.8782428730565</v>
          </cell>
          <cell r="J13">
            <v>5892.5562399999999</v>
          </cell>
        </row>
        <row r="14">
          <cell r="I14">
            <v>4737.7187717756588</v>
          </cell>
          <cell r="J14">
            <v>4550.3654814793363</v>
          </cell>
        </row>
        <row r="19">
          <cell r="I19">
            <v>102.9</v>
          </cell>
          <cell r="J19">
            <v>63.687639470000001</v>
          </cell>
        </row>
        <row r="20">
          <cell r="I20">
            <v>-389.4252705201917</v>
          </cell>
          <cell r="J20">
            <v>-263.79825674</v>
          </cell>
        </row>
        <row r="21">
          <cell r="J21">
            <v>39.997418000000003</v>
          </cell>
        </row>
      </sheetData>
      <sheetData sheetId="4">
        <row r="9">
          <cell r="F9">
            <v>42191.587302</v>
          </cell>
          <cell r="G9">
            <v>24752.122614480493</v>
          </cell>
          <cell r="I9">
            <v>20613.645019139833</v>
          </cell>
        </row>
        <row r="11">
          <cell r="F11">
            <v>29481.463026000001</v>
          </cell>
          <cell r="I11">
            <v>64146.796325823481</v>
          </cell>
        </row>
        <row r="12">
          <cell r="F12">
            <v>21</v>
          </cell>
          <cell r="I12">
            <v>75.514994999999999</v>
          </cell>
        </row>
        <row r="14">
          <cell r="F14">
            <v>245.36019200000001</v>
          </cell>
          <cell r="I14">
            <v>277.07427999999999</v>
          </cell>
        </row>
        <row r="16">
          <cell r="F16">
            <v>99435.831149000005</v>
          </cell>
          <cell r="I16">
            <v>93636.053385718173</v>
          </cell>
        </row>
        <row r="17">
          <cell r="F17">
            <v>11557.438426000001</v>
          </cell>
          <cell r="I17">
            <v>13331.646306274999</v>
          </cell>
        </row>
        <row r="18">
          <cell r="F18">
            <v>5497.1050729999997</v>
          </cell>
          <cell r="I18">
            <v>3862.9884631132641</v>
          </cell>
        </row>
        <row r="20">
          <cell r="F20">
            <v>835.75</v>
          </cell>
          <cell r="G20">
            <v>785.75</v>
          </cell>
        </row>
        <row r="26">
          <cell r="F26">
            <v>300</v>
          </cell>
          <cell r="G26">
            <v>1681.3556269999999</v>
          </cell>
          <cell r="I26">
            <v>300</v>
          </cell>
        </row>
        <row r="27">
          <cell r="F27">
            <v>4223.4390000000003</v>
          </cell>
          <cell r="I27">
            <v>4223.4390000000003</v>
          </cell>
        </row>
        <row r="28">
          <cell r="F28">
            <v>229891.39551399116</v>
          </cell>
          <cell r="I28">
            <v>228011.41093060645</v>
          </cell>
        </row>
        <row r="29">
          <cell r="F29">
            <v>568.16999999999996</v>
          </cell>
          <cell r="I29">
            <v>568.16999999999996</v>
          </cell>
        </row>
        <row r="30">
          <cell r="F30">
            <v>579.609283</v>
          </cell>
          <cell r="I30">
            <v>579.60928328106479</v>
          </cell>
        </row>
        <row r="31">
          <cell r="F31">
            <v>3730.0704519999999</v>
          </cell>
          <cell r="I31">
            <v>3511.582840730628</v>
          </cell>
        </row>
        <row r="32">
          <cell r="F32">
            <v>58.635114999999999</v>
          </cell>
          <cell r="I32">
            <v>58.635114999999999</v>
          </cell>
        </row>
        <row r="41">
          <cell r="F41">
            <v>36084.240087999999</v>
          </cell>
          <cell r="I41">
            <v>49651.662548419998</v>
          </cell>
        </row>
        <row r="43">
          <cell r="F43">
            <v>2883.18948</v>
          </cell>
          <cell r="I43">
            <v>3605.6802439999542</v>
          </cell>
        </row>
        <row r="44">
          <cell r="F44">
            <v>55385.414782</v>
          </cell>
          <cell r="I44">
            <v>48593.490572590352</v>
          </cell>
        </row>
        <row r="47">
          <cell r="F47">
            <v>1042.100997</v>
          </cell>
          <cell r="I47">
            <v>1172.3372790000001</v>
          </cell>
        </row>
        <row r="48">
          <cell r="F48">
            <v>3514.0920370693502</v>
          </cell>
          <cell r="I48">
            <v>2810.0275081623095</v>
          </cell>
        </row>
        <row r="49">
          <cell r="F49">
            <v>2229.4792649999999</v>
          </cell>
          <cell r="I49">
            <v>4271.3389239999997</v>
          </cell>
        </row>
        <row r="50">
          <cell r="I50">
            <v>3398.1870680027009</v>
          </cell>
        </row>
        <row r="52">
          <cell r="F52">
            <v>794.27405399999998</v>
          </cell>
          <cell r="I52">
            <v>879.57168890999992</v>
          </cell>
        </row>
        <row r="53">
          <cell r="F53">
            <v>155.42209199999999</v>
          </cell>
          <cell r="I53">
            <v>265.31595600000003</v>
          </cell>
        </row>
        <row r="58">
          <cell r="F58">
            <v>10247.821201000001</v>
          </cell>
          <cell r="G58">
            <v>10444.61555151</v>
          </cell>
          <cell r="I58">
            <v>10247.82120095</v>
          </cell>
        </row>
        <row r="60">
          <cell r="F60">
            <v>466.82120200000003</v>
          </cell>
          <cell r="I60">
            <v>669.36523299999999</v>
          </cell>
        </row>
        <row r="62">
          <cell r="F62">
            <v>5308.9231360000003</v>
          </cell>
          <cell r="I62">
            <v>5423.4231357404005</v>
          </cell>
        </row>
        <row r="72">
          <cell r="F72">
            <v>104254.518753</v>
          </cell>
          <cell r="G72">
            <v>105491.82742541666</v>
          </cell>
          <cell r="I72">
            <v>104254.518753</v>
          </cell>
        </row>
        <row r="75">
          <cell r="F75">
            <v>-14200.770234</v>
          </cell>
          <cell r="G75">
            <v>8428.4313210711825</v>
          </cell>
        </row>
        <row r="76">
          <cell r="F76">
            <v>15803.979619</v>
          </cell>
        </row>
        <row r="78">
          <cell r="F78">
            <v>13411.538141999999</v>
          </cell>
          <cell r="G78">
            <v>11108.988219373341</v>
          </cell>
        </row>
      </sheetData>
      <sheetData sheetId="5">
        <row r="15">
          <cell r="G15">
            <v>-6023.4019478612636</v>
          </cell>
          <cell r="H15">
            <v>-14734.939204843069</v>
          </cell>
        </row>
        <row r="24">
          <cell r="G24">
            <v>-130.95393830082915</v>
          </cell>
          <cell r="H24">
            <v>-548.0153769166667</v>
          </cell>
        </row>
        <row r="38">
          <cell r="G38">
            <v>623.88140202999989</v>
          </cell>
          <cell r="H38">
            <v>16674.951511489999</v>
          </cell>
        </row>
      </sheetData>
      <sheetData sheetId="6">
        <row r="38">
          <cell r="C38">
            <v>54669.490813205361</v>
          </cell>
          <cell r="D38">
            <v>12354.526224425364</v>
          </cell>
          <cell r="F38">
            <v>2405.3711664253633</v>
          </cell>
          <cell r="H38">
            <v>2381.8966668253638</v>
          </cell>
          <cell r="J38">
            <v>42245.613390999999</v>
          </cell>
          <cell r="K38">
            <v>3250.3015580000001</v>
          </cell>
          <cell r="L38">
            <v>22658.677876999998</v>
          </cell>
          <cell r="M38">
            <v>9284.8392249999997</v>
          </cell>
          <cell r="P38">
            <v>14985.433062756756</v>
          </cell>
          <cell r="Q38">
            <v>4833.2610047567559</v>
          </cell>
          <cell r="S38">
            <v>732.52855175675586</v>
          </cell>
          <cell r="U38">
            <v>710.50833775675585</v>
          </cell>
        </row>
        <row r="39">
          <cell r="C39">
            <v>10658.576247153629</v>
          </cell>
          <cell r="D39">
            <v>2644.8475967474496</v>
          </cell>
          <cell r="F39">
            <v>552.72757029744992</v>
          </cell>
          <cell r="H39">
            <v>510.27642921744996</v>
          </cell>
          <cell r="J39">
            <v>9171.1728000000003</v>
          </cell>
          <cell r="K39">
            <v>8547.1477766877033</v>
          </cell>
          <cell r="L39">
            <v>3308.8877401167756</v>
          </cell>
          <cell r="M39">
            <v>1655.1391108699997</v>
          </cell>
          <cell r="N39">
            <v>999.08173513129191</v>
          </cell>
          <cell r="P39">
            <v>4794.0137809999997</v>
          </cell>
          <cell r="Q39">
            <v>1231.2986163479995</v>
          </cell>
          <cell r="S39">
            <v>419.78664821799958</v>
          </cell>
          <cell r="U39">
            <v>407.9744327179996</v>
          </cell>
        </row>
        <row r="40">
          <cell r="C40">
            <v>5304.4043908967578</v>
          </cell>
          <cell r="D40">
            <v>1397.4979218284748</v>
          </cell>
          <cell r="F40">
            <v>81.541688718821518</v>
          </cell>
          <cell r="H40">
            <v>72.064773738821529</v>
          </cell>
          <cell r="J40">
            <v>802.39802699999996</v>
          </cell>
          <cell r="K40">
            <v>6505.5539919939984</v>
          </cell>
          <cell r="L40">
            <v>498.26159999999999</v>
          </cell>
          <cell r="M40">
            <v>0</v>
          </cell>
          <cell r="N40">
            <v>2179.503243569729</v>
          </cell>
          <cell r="P40">
            <v>1742.0582882839312</v>
          </cell>
          <cell r="Q40">
            <v>495.55869516473439</v>
          </cell>
          <cell r="S40">
            <v>35.851501638183294</v>
          </cell>
          <cell r="U40">
            <v>32.940402178183298</v>
          </cell>
        </row>
        <row r="41">
          <cell r="C41">
            <v>4310.5919800000001</v>
          </cell>
          <cell r="D41">
            <v>751.38796893038943</v>
          </cell>
          <cell r="F41">
            <v>-11.143354766089175</v>
          </cell>
          <cell r="H41">
            <v>-35.860829776089162</v>
          </cell>
          <cell r="J41">
            <v>652.84204107914525</v>
          </cell>
          <cell r="K41">
            <v>9830.4859698393248</v>
          </cell>
          <cell r="L41">
            <v>2231.0749523785066</v>
          </cell>
          <cell r="M41">
            <v>1532.1416333499999</v>
          </cell>
          <cell r="N41">
            <v>-2187.7104571503405</v>
          </cell>
          <cell r="P41">
            <v>768.54325300000005</v>
          </cell>
          <cell r="Q41">
            <v>156.2840718843193</v>
          </cell>
          <cell r="S41">
            <v>-83.864270904506895</v>
          </cell>
          <cell r="U41">
            <v>-101.23983443450689</v>
          </cell>
        </row>
        <row r="42">
          <cell r="C42">
            <v>7375.8654026990098</v>
          </cell>
          <cell r="D42">
            <v>1868.4543243776889</v>
          </cell>
          <cell r="F42">
            <v>225.12020428150291</v>
          </cell>
          <cell r="H42">
            <v>210.08959442150291</v>
          </cell>
          <cell r="J42">
            <v>412.15055000000001</v>
          </cell>
          <cell r="K42">
            <v>6290.2418729005758</v>
          </cell>
          <cell r="L42">
            <v>1220.242</v>
          </cell>
          <cell r="M42">
            <v>151.17062220000028</v>
          </cell>
          <cell r="N42">
            <v>1166.973215665962</v>
          </cell>
          <cell r="P42">
            <v>3949.2035044990103</v>
          </cell>
          <cell r="Q42">
            <v>990.47829957678698</v>
          </cell>
          <cell r="S42">
            <v>126.24149774576247</v>
          </cell>
          <cell r="U42">
            <v>122.55321160576247</v>
          </cell>
        </row>
        <row r="43">
          <cell r="C43">
            <v>3626.1352428828827</v>
          </cell>
          <cell r="D43">
            <v>617.17636033558563</v>
          </cell>
          <cell r="F43">
            <v>154.04456700225217</v>
          </cell>
          <cell r="H43">
            <v>154.25524496225219</v>
          </cell>
          <cell r="J43">
            <v>2342.3086771025282</v>
          </cell>
          <cell r="K43">
            <v>3698.7973000262259</v>
          </cell>
          <cell r="L43">
            <v>4015.2606841770698</v>
          </cell>
          <cell r="M43">
            <v>0</v>
          </cell>
          <cell r="N43">
            <v>397.5599857095508</v>
          </cell>
          <cell r="P43">
            <v>964.651342</v>
          </cell>
          <cell r="Q43">
            <v>148.11103900000001</v>
          </cell>
          <cell r="S43">
            <v>-7.3611269999999998</v>
          </cell>
          <cell r="U43">
            <v>-7.2936895000000002</v>
          </cell>
        </row>
        <row r="44">
          <cell r="C44">
            <v>1992.9319151711711</v>
          </cell>
          <cell r="D44">
            <v>407.87234885584201</v>
          </cell>
          <cell r="F44">
            <v>-167.7077056492505</v>
          </cell>
          <cell r="H44">
            <v>-165.7231982887991</v>
          </cell>
          <cell r="J44">
            <v>1544.8567496418016</v>
          </cell>
          <cell r="K44">
            <v>2179.1577005703348</v>
          </cell>
          <cell r="L44">
            <v>1880.3661715531271</v>
          </cell>
          <cell r="M44">
            <v>0</v>
          </cell>
          <cell r="N44">
            <v>-235.63518095399542</v>
          </cell>
          <cell r="P44">
            <v>629.36216216216212</v>
          </cell>
          <cell r="Q44">
            <v>131.14567613513495</v>
          </cell>
          <cell r="S44">
            <v>-60.816682617800055</v>
          </cell>
          <cell r="U44">
            <v>-59.010010337800054</v>
          </cell>
        </row>
        <row r="45">
          <cell r="C45">
            <v>1106.0288854800001</v>
          </cell>
          <cell r="D45">
            <v>519.16847524999957</v>
          </cell>
          <cell r="F45">
            <v>-145.14901904000052</v>
          </cell>
          <cell r="H45">
            <v>-80.2010606500005</v>
          </cell>
          <cell r="J45">
            <v>166.33667536000002</v>
          </cell>
          <cell r="K45">
            <v>2512.4005067000003</v>
          </cell>
          <cell r="L45">
            <v>6147.4416365199995</v>
          </cell>
          <cell r="M45">
            <v>0</v>
          </cell>
          <cell r="N45">
            <v>-274.86763655000027</v>
          </cell>
          <cell r="P45">
            <v>58.763662150000009</v>
          </cell>
          <cell r="Q45">
            <v>24.437591269999892</v>
          </cell>
          <cell r="S45">
            <v>-281.19435318000018</v>
          </cell>
          <cell r="U45">
            <v>-269.38792460000019</v>
          </cell>
        </row>
        <row r="46">
          <cell r="C46">
            <v>42909.272201</v>
          </cell>
          <cell r="D46">
            <v>6448.9534509999994</v>
          </cell>
          <cell r="F46">
            <v>-3335.083556</v>
          </cell>
          <cell r="H46">
            <v>-3995.2686049999998</v>
          </cell>
          <cell r="J46">
            <v>36377.815430000002</v>
          </cell>
          <cell r="K46">
            <v>50821.966709</v>
          </cell>
          <cell r="L46">
            <v>39732.141174999997</v>
          </cell>
          <cell r="M46">
            <v>37028.371957000003</v>
          </cell>
          <cell r="P46">
            <v>18539.347857000001</v>
          </cell>
          <cell r="Q46">
            <v>3230.5788600000001</v>
          </cell>
          <cell r="S46">
            <v>-82.939633000000001</v>
          </cell>
          <cell r="U46">
            <v>-198.92599200000001</v>
          </cell>
        </row>
        <row r="48">
          <cell r="C48">
            <v>32526.399109739999</v>
          </cell>
          <cell r="J48">
            <v>29493.18302036</v>
          </cell>
          <cell r="P48">
            <v>14144.694965999999</v>
          </cell>
        </row>
      </sheetData>
      <sheetData sheetId="7">
        <row r="47">
          <cell r="H47">
            <v>3250.3015580000001</v>
          </cell>
        </row>
        <row r="48">
          <cell r="H48">
            <v>8547.1477766877033</v>
          </cell>
        </row>
        <row r="49">
          <cell r="H49">
            <v>6505.5539919939984</v>
          </cell>
        </row>
        <row r="50">
          <cell r="H50">
            <v>9830.4859698393248</v>
          </cell>
        </row>
        <row r="51">
          <cell r="H51">
            <v>6290.2418729005758</v>
          </cell>
        </row>
        <row r="52">
          <cell r="H52">
            <v>3698.7973000262259</v>
          </cell>
        </row>
        <row r="53">
          <cell r="H53">
            <v>2179.1577005703348</v>
          </cell>
        </row>
        <row r="54">
          <cell r="H54">
            <v>2512.4005067000003</v>
          </cell>
        </row>
      </sheetData>
      <sheetData sheetId="8"/>
      <sheetData sheetId="9"/>
      <sheetData sheetId="10"/>
      <sheetData sheetId="11">
        <row r="50">
          <cell r="I50">
            <v>42245.613364320001</v>
          </cell>
        </row>
        <row r="51">
          <cell r="I51">
            <v>9171.1728000000003</v>
          </cell>
        </row>
        <row r="52">
          <cell r="I52">
            <v>802.39802199999997</v>
          </cell>
        </row>
        <row r="53">
          <cell r="I53">
            <v>652.84200439999995</v>
          </cell>
        </row>
        <row r="54">
          <cell r="I54">
            <v>412.15054999999995</v>
          </cell>
        </row>
        <row r="55">
          <cell r="I55">
            <v>2342.2923471025279</v>
          </cell>
        </row>
        <row r="56">
          <cell r="I56">
            <v>1544.8567499999999</v>
          </cell>
        </row>
        <row r="57">
          <cell r="I57">
            <v>51.536653000000015</v>
          </cell>
        </row>
      </sheetData>
      <sheetData sheetId="12">
        <row r="109">
          <cell r="AG109">
            <v>5065596119</v>
          </cell>
          <cell r="CK109">
            <v>3517662670</v>
          </cell>
          <cell r="CY109">
            <v>1500022519</v>
          </cell>
          <cell r="DM109">
            <v>329647660</v>
          </cell>
        </row>
        <row r="136">
          <cell r="E136">
            <v>31470632041</v>
          </cell>
        </row>
        <row r="146">
          <cell r="E146">
            <v>-14525209301</v>
          </cell>
        </row>
        <row r="149">
          <cell r="BI149">
            <v>6359593185.5318718</v>
          </cell>
          <cell r="CY149">
            <v>2125348169</v>
          </cell>
          <cell r="DM149">
            <v>2504890335</v>
          </cell>
        </row>
      </sheetData>
      <sheetData sheetId="13">
        <row r="211">
          <cell r="T211">
            <v>-12952983822.999998</v>
          </cell>
        </row>
        <row r="220">
          <cell r="T220">
            <v>5209028</v>
          </cell>
        </row>
        <row r="233">
          <cell r="T233">
            <v>-4058986009.3300018</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rative"/>
      <sheetName val="C&amp;B"/>
      <sheetName val="Profit&amp;loss"/>
      <sheetName val="Asset A1-B"/>
      <sheetName val="Liabilities A1-C"/>
      <sheetName val="Rekapan AJE"/>
      <sheetName val="GT_Custom"/>
      <sheetName val="K.4CASHINBANK"/>
      <sheetName val="K.5CASHONHAND"/>
      <sheetName val="Sheet1"/>
      <sheetName val="K.6DEPOSIT"/>
      <sheetName val="K_6DEPOSIT"/>
      <sheetName val="COA"/>
      <sheetName val="Asset_A1-B"/>
      <sheetName val="Liabilities_A1-C"/>
      <sheetName val="Rekapan_AJE"/>
      <sheetName val="K_4CASHINBANK"/>
      <sheetName val="K_5CASHONHAND"/>
      <sheetName val="K_6DEPOSIT1"/>
      <sheetName val="adj"/>
      <sheetName val="Asset_A1-B1"/>
      <sheetName val="Liabilities_A1-C1"/>
      <sheetName val="Rekapan_AJE1"/>
      <sheetName val="K_4CASHINBANK1"/>
      <sheetName val="K_5CASHONHAND1"/>
      <sheetName val="K_6DEPOSIT2"/>
      <sheetName val="Portofolio Trading"/>
      <sheetName val="Asset_A1-B4"/>
      <sheetName val="Liabilities_A1-C4"/>
      <sheetName val="Rekapan_AJE4"/>
      <sheetName val="K_4CASHINBANK4"/>
      <sheetName val="K_5CASHONHAND4"/>
      <sheetName val="K_6DEPOSIT5"/>
      <sheetName val="Asset_A1-B2"/>
      <sheetName val="Liabilities_A1-C2"/>
      <sheetName val="Rekapan_AJE2"/>
      <sheetName val="K_4CASHINBANK2"/>
      <sheetName val="K_5CASHONHAND2"/>
      <sheetName val="K_6DEPOSIT3"/>
      <sheetName val="Asset_A1-B3"/>
      <sheetName val="Liabilities_A1-C3"/>
      <sheetName val="Rekapan_AJE3"/>
      <sheetName val="K_4CASHINBANK3"/>
      <sheetName val="K_5CASHONHAND3"/>
      <sheetName val="K_6DEPOSIT4"/>
      <sheetName val="Asset_A1-B5"/>
      <sheetName val="Liabilities_A1-C5"/>
      <sheetName val="Rekapan_AJE5"/>
      <sheetName val="K_4CASHINBANK5"/>
      <sheetName val="K_5CASHONHAND5"/>
      <sheetName val="K_6DEPOSIT6"/>
      <sheetName val="Asset_A1-B8"/>
      <sheetName val="Liabilities_A1-C8"/>
      <sheetName val="Rekapan_AJE8"/>
      <sheetName val="K_4CASHINBANK8"/>
      <sheetName val="K_5CASHONHAND8"/>
      <sheetName val="K_6DEPOSIT9"/>
      <sheetName val="Asset_A1-B7"/>
      <sheetName val="Liabilities_A1-C7"/>
      <sheetName val="Rekapan_AJE7"/>
      <sheetName val="K_4CASHINBANK7"/>
      <sheetName val="K_5CASHONHAND7"/>
      <sheetName val="K_6DEPOSIT8"/>
      <sheetName val="Asset_A1-B6"/>
      <sheetName val="Liabilities_A1-C6"/>
      <sheetName val="Rekapan_AJE6"/>
      <sheetName val="K_4CASHINBANK6"/>
      <sheetName val="K_5CASHONHAND6"/>
      <sheetName val="K_6DEPOSIT7"/>
      <sheetName val="Asset_A1-B9"/>
      <sheetName val="Liabilities_A1-C9"/>
      <sheetName val="Rekapan_AJE9"/>
      <sheetName val="K_4CASHINBANK9"/>
      <sheetName val="K_5CASHONHAND9"/>
      <sheetName val="K_6DEPOSIT10"/>
      <sheetName val="Asset_A1-B10"/>
      <sheetName val="Liabilities_A1-C10"/>
      <sheetName val="Rekapan_AJE10"/>
      <sheetName val="K_4CASHINBANK10"/>
      <sheetName val="K_5CASHONHAND10"/>
      <sheetName val="K_6DEPOSIT11"/>
      <sheetName val="Asset_A1-B11"/>
      <sheetName val="Liabilities_A1-C11"/>
      <sheetName val="Rekapan_AJE11"/>
      <sheetName val="K_4CASHINBANK11"/>
      <sheetName val="K_5CASHONHAND11"/>
      <sheetName val="K_6DEPOSIT12"/>
      <sheetName val="CODE"/>
      <sheetName val="Asset_A1-B13"/>
      <sheetName val="Liabilities_A1-C13"/>
      <sheetName val="Rekapan_AJE13"/>
      <sheetName val="K_4CASHINBANK13"/>
      <sheetName val="K_5CASHONHAND13"/>
      <sheetName val="K_6DEPOSIT14"/>
      <sheetName val="Asset_A1-B12"/>
      <sheetName val="Liabilities_A1-C12"/>
      <sheetName val="Rekapan_AJE12"/>
      <sheetName val="K_4CASHINBANK12"/>
      <sheetName val="K_5CASHONHAND12"/>
      <sheetName val="K_6DEPOSIT13"/>
      <sheetName val="Asset_A1-B15"/>
      <sheetName val="Liabilities_A1-C15"/>
      <sheetName val="Rekapan_AJE15"/>
      <sheetName val="K_4CASHINBANK15"/>
      <sheetName val="K_5CASHONHAND15"/>
      <sheetName val="K_6DEPOSIT16"/>
      <sheetName val="Asset_A1-B14"/>
      <sheetName val="Liabilities_A1-C14"/>
      <sheetName val="Rekapan_AJE14"/>
      <sheetName val="K_4CASHINBANK14"/>
      <sheetName val="K_5CASHONHAND14"/>
      <sheetName val="K_6DEPOSIT15"/>
      <sheetName val="Asset_A1-B19"/>
      <sheetName val="Liabilities_A1-C19"/>
      <sheetName val="Rekapan_AJE19"/>
      <sheetName val="K_4CASHINBANK19"/>
      <sheetName val="K_5CASHONHAND19"/>
      <sheetName val="K_6DEPOSIT20"/>
      <sheetName val="Asset_A1-B17"/>
      <sheetName val="Liabilities_A1-C17"/>
      <sheetName val="Rekapan_AJE17"/>
      <sheetName val="K_4CASHINBANK17"/>
      <sheetName val="K_5CASHONHAND17"/>
      <sheetName val="K_6DEPOSIT18"/>
      <sheetName val="Asset_A1-B16"/>
      <sheetName val="Liabilities_A1-C16"/>
      <sheetName val="Rekapan_AJE16"/>
      <sheetName val="K_4CASHINBANK16"/>
      <sheetName val="K_5CASHONHAND16"/>
      <sheetName val="K_6DEPOSIT17"/>
      <sheetName val="Asset_A1-B18"/>
      <sheetName val="Liabilities_A1-C18"/>
      <sheetName val="Rekapan_AJE18"/>
      <sheetName val="K_4CASHINBANK18"/>
      <sheetName val="K_5CASHONHAND18"/>
      <sheetName val="K_6DEPOSIT19"/>
      <sheetName val="Asset_A1-B20"/>
      <sheetName val="Liabilities_A1-C20"/>
      <sheetName val="Rekapan_AJE20"/>
      <sheetName val="K_4CASHINBANK20"/>
      <sheetName val="K_5CASHONHAND20"/>
      <sheetName val="K_6DEPOSIT21"/>
      <sheetName val="Asset_A1-B21"/>
      <sheetName val="Liabilities_A1-C21"/>
      <sheetName val="Rekapan_AJE21"/>
      <sheetName val="K_4CASHINBANK21"/>
      <sheetName val="K_5CASHONHAND21"/>
      <sheetName val="K_6DEPOSIT22"/>
      <sheetName val="Asset_A1-B23"/>
      <sheetName val="Liabilities_A1-C23"/>
      <sheetName val="Rekapan_AJE23"/>
      <sheetName val="K_4CASHINBANK23"/>
      <sheetName val="K_5CASHONHAND23"/>
      <sheetName val="K_6DEPOSIT24"/>
      <sheetName val="Asset_A1-B22"/>
      <sheetName val="Liabilities_A1-C22"/>
      <sheetName val="Rekapan_AJE22"/>
      <sheetName val="K_4CASHINBANK22"/>
      <sheetName val="K_5CASHONHAND22"/>
      <sheetName val="K_6DEPOSIT23"/>
      <sheetName val="Asset_A1-B27"/>
      <sheetName val="Liabilities_A1-C27"/>
      <sheetName val="Rekapan_AJE27"/>
      <sheetName val="K_4CASHINBANK27"/>
      <sheetName val="K_5CASHONHAND27"/>
      <sheetName val="K_6DEPOSIT28"/>
      <sheetName val="Asset_A1-B24"/>
      <sheetName val="Liabilities_A1-C24"/>
      <sheetName val="Rekapan_AJE24"/>
      <sheetName val="K_4CASHINBANK24"/>
      <sheetName val="K_5CASHONHAND24"/>
      <sheetName val="K_6DEPOSIT25"/>
      <sheetName val="Asset_A1-B26"/>
      <sheetName val="Liabilities_A1-C26"/>
      <sheetName val="Rekapan_AJE26"/>
      <sheetName val="K_4CASHINBANK26"/>
      <sheetName val="K_5CASHONHAND26"/>
      <sheetName val="K_6DEPOSIT27"/>
      <sheetName val="Asset_A1-B25"/>
      <sheetName val="Liabilities_A1-C25"/>
      <sheetName val="Rekapan_AJE25"/>
      <sheetName val="K_4CASHINBANK25"/>
      <sheetName val="K_5CASHONHAND25"/>
      <sheetName val="K_6DEPOSIT26"/>
      <sheetName val="Asset_A1-B34"/>
      <sheetName val="Liabilities_A1-C34"/>
      <sheetName val="Rekapan_AJE34"/>
      <sheetName val="K_4CASHINBANK34"/>
      <sheetName val="K_5CASHONHAND34"/>
      <sheetName val="K_6DEPOSIT35"/>
      <sheetName val="Portofolio_Trading"/>
      <sheetName val="Asset_A1-B33"/>
      <sheetName val="Liabilities_A1-C33"/>
      <sheetName val="Rekapan_AJE33"/>
      <sheetName val="K_4CASHINBANK33"/>
      <sheetName val="K_5CASHONHAND33"/>
      <sheetName val="K_6DEPOSIT34"/>
      <sheetName val="Asset_A1-B32"/>
      <sheetName val="Liabilities_A1-C32"/>
      <sheetName val="Rekapan_AJE32"/>
      <sheetName val="K_4CASHINBANK32"/>
      <sheetName val="K_5CASHONHAND32"/>
      <sheetName val="K_6DEPOSIT33"/>
      <sheetName val="Asset_A1-B29"/>
      <sheetName val="Liabilities_A1-C29"/>
      <sheetName val="Rekapan_AJE29"/>
      <sheetName val="K_4CASHINBANK29"/>
      <sheetName val="K_5CASHONHAND29"/>
      <sheetName val="K_6DEPOSIT30"/>
      <sheetName val="Asset_A1-B28"/>
      <sheetName val="Liabilities_A1-C28"/>
      <sheetName val="Rekapan_AJE28"/>
      <sheetName val="K_4CASHINBANK28"/>
      <sheetName val="K_5CASHONHAND28"/>
      <sheetName val="K_6DEPOSIT29"/>
      <sheetName val="Asset_A1-B30"/>
      <sheetName val="Liabilities_A1-C30"/>
      <sheetName val="Rekapan_AJE30"/>
      <sheetName val="K_4CASHINBANK30"/>
      <sheetName val="K_5CASHONHAND30"/>
      <sheetName val="K_6DEPOSIT31"/>
      <sheetName val="Asset_A1-B31"/>
      <sheetName val="Liabilities_A1-C31"/>
      <sheetName val="Rekapan_AJE31"/>
      <sheetName val="K_4CASHINBANK31"/>
      <sheetName val="K_5CASHONHAND31"/>
      <sheetName val="K_6DEPOSIT32"/>
      <sheetName val="Asset_A1-B35"/>
      <sheetName val="Liabilities_A1-C35"/>
      <sheetName val="Rekapan_AJE35"/>
      <sheetName val="K_4CASHINBANK35"/>
      <sheetName val="K_5CASHONHAND35"/>
      <sheetName val="K_6DEPOSIT36"/>
      <sheetName val="Portofolio_Trading1"/>
      <sheetName val="Asset_A1-B40"/>
      <sheetName val="Liabilities_A1-C40"/>
      <sheetName val="Rekapan_AJE40"/>
      <sheetName val="K_4CASHINBANK40"/>
      <sheetName val="K_5CASHONHAND40"/>
      <sheetName val="K_6DEPOSIT41"/>
      <sheetName val="Portofolio_Trading6"/>
      <sheetName val="Asset_A1-B36"/>
      <sheetName val="Liabilities_A1-C36"/>
      <sheetName val="Rekapan_AJE36"/>
      <sheetName val="K_4CASHINBANK36"/>
      <sheetName val="K_5CASHONHAND36"/>
      <sheetName val="K_6DEPOSIT37"/>
      <sheetName val="Portofolio_Trading2"/>
      <sheetName val="Asset_A1-B37"/>
      <sheetName val="Liabilities_A1-C37"/>
      <sheetName val="Rekapan_AJE37"/>
      <sheetName val="K_4CASHINBANK37"/>
      <sheetName val="K_5CASHONHAND37"/>
      <sheetName val="K_6DEPOSIT38"/>
      <sheetName val="Portofolio_Trading3"/>
      <sheetName val="Asset_A1-B38"/>
      <sheetName val="Liabilities_A1-C38"/>
      <sheetName val="Rekapan_AJE38"/>
      <sheetName val="K_4CASHINBANK38"/>
      <sheetName val="K_5CASHONHAND38"/>
      <sheetName val="K_6DEPOSIT39"/>
      <sheetName val="Portofolio_Trading4"/>
      <sheetName val="Asset_A1-B39"/>
      <sheetName val="Liabilities_A1-C39"/>
      <sheetName val="Rekapan_AJE39"/>
      <sheetName val="K_4CASHINBANK39"/>
      <sheetName val="K_5CASHONHAND39"/>
      <sheetName val="K_6DEPOSIT40"/>
      <sheetName val="Portofolio_Trading5"/>
      <sheetName val="Asset_A1-B41"/>
      <sheetName val="Liabilities_A1-C41"/>
      <sheetName val="Rekapan_AJE41"/>
      <sheetName val="K_4CASHINBANK41"/>
      <sheetName val="K_5CASHONHAND41"/>
      <sheetName val="K_6DEPOSIT42"/>
      <sheetName val="Portofolio_Trading7"/>
      <sheetName val="Asset_A1-B42"/>
      <sheetName val="Liabilities_A1-C42"/>
      <sheetName val="Rekapan_AJE42"/>
      <sheetName val="K_4CASHINBANK42"/>
      <sheetName val="K_5CASHONHAND42"/>
      <sheetName val="K_6DEPOSIT43"/>
      <sheetName val="Portofolio_Trading8"/>
      <sheetName val="Asset_A1-B44"/>
      <sheetName val="Liabilities_A1-C44"/>
      <sheetName val="Rekapan_AJE44"/>
      <sheetName val="K_4CASHINBANK44"/>
      <sheetName val="K_5CASHONHAND44"/>
      <sheetName val="K_6DEPOSIT45"/>
      <sheetName val="Portofolio_Trading10"/>
      <sheetName val="Asset_A1-B43"/>
      <sheetName val="Liabilities_A1-C43"/>
      <sheetName val="Rekapan_AJE43"/>
      <sheetName val="K_4CASHINBANK43"/>
      <sheetName val="K_5CASHONHAND43"/>
      <sheetName val="K_6DEPOSIT44"/>
      <sheetName val="Portofolio_Trading9"/>
      <sheetName val="Asset_A1-B45"/>
      <sheetName val="Liabilities_A1-C45"/>
      <sheetName val="Rekapan_AJE45"/>
      <sheetName val="K_4CASHINBANK45"/>
      <sheetName val="K_5CASHONHAND45"/>
      <sheetName val="K_6DEPOSIT46"/>
      <sheetName val="Portofolio_Trading11"/>
      <sheetName val="Asset_A1-B47"/>
      <sheetName val="Liabilities_A1-C47"/>
      <sheetName val="Rekapan_AJE47"/>
      <sheetName val="K_4CASHINBANK47"/>
      <sheetName val="K_5CASHONHAND47"/>
      <sheetName val="K_6DEPOSIT48"/>
      <sheetName val="Portofolio_Trading13"/>
      <sheetName val="Asset_A1-B46"/>
      <sheetName val="Liabilities_A1-C46"/>
      <sheetName val="Rekapan_AJE46"/>
      <sheetName val="K_4CASHINBANK46"/>
      <sheetName val="K_5CASHONHAND46"/>
      <sheetName val="K_6DEPOSIT47"/>
      <sheetName val="Portofolio_Trading12"/>
      <sheetName val="Asset_A1-B48"/>
      <sheetName val="Liabilities_A1-C48"/>
      <sheetName val="Rekapan_AJE48"/>
      <sheetName val="K_4CASHINBANK48"/>
      <sheetName val="K_5CASHONHAND48"/>
      <sheetName val="K_6DEPOSIT49"/>
      <sheetName val="Portofolio_Trading14"/>
      <sheetName val="Asset_A1-B50"/>
      <sheetName val="Liabilities_A1-C50"/>
      <sheetName val="Rekapan_AJE50"/>
      <sheetName val="K_4CASHINBANK50"/>
      <sheetName val="K_5CASHONHAND50"/>
      <sheetName val="K_6DEPOSIT51"/>
      <sheetName val="Portofolio_Trading16"/>
      <sheetName val="Asset_A1-B49"/>
      <sheetName val="Liabilities_A1-C49"/>
      <sheetName val="Rekapan_AJE49"/>
      <sheetName val="K_4CASHINBANK49"/>
      <sheetName val="K_5CASHONHAND49"/>
      <sheetName val="K_6DEPOSIT50"/>
      <sheetName val="Portofolio_Trading15"/>
      <sheetName val="Asset_A1-B51"/>
      <sheetName val="Liabilities_A1-C51"/>
      <sheetName val="Rekapan_AJE51"/>
      <sheetName val="K_4CASHINBANK51"/>
      <sheetName val="K_5CASHONHAND51"/>
      <sheetName val="K_6DEPOSIT52"/>
      <sheetName val="Portofolio_Trading17"/>
      <sheetName val="Asset_A1-B53"/>
      <sheetName val="Liabilities_A1-C53"/>
      <sheetName val="Rekapan_AJE53"/>
      <sheetName val="K_4CASHINBANK53"/>
      <sheetName val="K_5CASHONHAND53"/>
      <sheetName val="K_6DEPOSIT54"/>
      <sheetName val="Portofolio_Trading19"/>
      <sheetName val="Asset_A1-B52"/>
      <sheetName val="Liabilities_A1-C52"/>
      <sheetName val="Rekapan_AJE52"/>
      <sheetName val="K_4CASHINBANK52"/>
      <sheetName val="K_5CASHONHAND52"/>
      <sheetName val="K_6DEPOSIT53"/>
      <sheetName val="Portofolio_Trading18"/>
      <sheetName val="Asset_A1-B54"/>
      <sheetName val="Liabilities_A1-C54"/>
      <sheetName val="Rekapan_AJE54"/>
      <sheetName val="K_4CASHINBANK54"/>
      <sheetName val="K_5CASHONHAND54"/>
      <sheetName val="K_6DEPOSIT55"/>
      <sheetName val="Portofolio_Trading20"/>
      <sheetName val="Asset_A1-B56"/>
      <sheetName val="Liabilities_A1-C56"/>
      <sheetName val="Rekapan_AJE56"/>
      <sheetName val="K_4CASHINBANK56"/>
      <sheetName val="K_5CASHONHAND56"/>
      <sheetName val="K_6DEPOSIT57"/>
      <sheetName val="Portofolio_Trading22"/>
      <sheetName val="Asset_A1-B55"/>
      <sheetName val="Liabilities_A1-C55"/>
      <sheetName val="Rekapan_AJE55"/>
      <sheetName val="K_4CASHINBANK55"/>
      <sheetName val="K_5CASHONHAND55"/>
      <sheetName val="K_6DEPOSIT56"/>
      <sheetName val="Portofolio_Trading21"/>
      <sheetName val="R&amp;P"/>
      <sheetName val="Objective"/>
      <sheetName val="Cover"/>
      <sheetName val="K.1 - Lead Schedule"/>
      <sheetName val="K.2 AuditProgram"/>
      <sheetName val="K.4 CashInBanks"/>
      <sheetName val="K.4-1 BankRecon1"/>
      <sheetName val="K.5 CashOnHand"/>
      <sheetName val="K.5-1 Opname1"/>
      <sheetName val="K.5-2 Opname2"/>
      <sheetName val="K.6-1 TimeDep1"/>
      <sheetName val="K.6-2 TimeDep2"/>
      <sheetName val="K.7-1 Cert1"/>
      <sheetName val="K.7-2 Cert2"/>
      <sheetName val="K.8 Circularization"/>
      <sheetName val="K.9-1 ConReply1"/>
      <sheetName val="K.9-2 ConfReply2"/>
      <sheetName val="K.9-3 ConfReply3"/>
      <sheetName val="Pile径1m･27"/>
      <sheetName val="Asset_A1-B57"/>
      <sheetName val="Liabilities_A1-C57"/>
      <sheetName val="Rekapan_AJE57"/>
      <sheetName val="K_4CASHINBANK57"/>
      <sheetName val="K_5CASHONHAND57"/>
      <sheetName val="K_6DEPOSIT58"/>
      <sheetName val="Portofolio_Trading23"/>
      <sheetName val="MK(W L,D)ｺｽﾄ"/>
      <sheetName val="Asset_A1-B58"/>
      <sheetName val="Liabilities_A1-C58"/>
      <sheetName val="Rekapan_AJE58"/>
      <sheetName val="K_4CASHINBANK58"/>
      <sheetName val="K_5CASHONHAND58"/>
      <sheetName val="K_6DEPOSIT59"/>
      <sheetName val="Portofolio_Trading24"/>
      <sheetName val="Asset_A1-B60"/>
      <sheetName val="Liabilities_A1-C60"/>
      <sheetName val="Rekapan_AJE60"/>
      <sheetName val="K_4CASHINBANK60"/>
      <sheetName val="K_5CASHONHAND60"/>
      <sheetName val="K_6DEPOSIT61"/>
      <sheetName val="Portofolio_Trading26"/>
      <sheetName val="Asset_A1-B59"/>
      <sheetName val="Liabilities_A1-C59"/>
      <sheetName val="Rekapan_AJE59"/>
      <sheetName val="K_4CASHINBANK59"/>
      <sheetName val="K_5CASHONHAND59"/>
      <sheetName val="K_6DEPOSIT60"/>
      <sheetName val="Portofolio_Trading25"/>
      <sheetName val="Asset_A1-B61"/>
      <sheetName val="Liabilities_A1-C61"/>
      <sheetName val="Rekapan_AJE61"/>
      <sheetName val="K_4CASHINBANK61"/>
      <sheetName val="K_5CASHONHAND61"/>
      <sheetName val="K_6DEPOSIT62"/>
      <sheetName val="Portofolio_Trading27"/>
      <sheetName val="CIP_USD"/>
      <sheetName val="Balance Sheet_Holding"/>
      <sheetName val="IS_Holding"/>
      <sheetName val="Marshal"/>
      <sheetName val="Prod Calc"/>
      <sheetName val="CRA-Detail"/>
      <sheetName val="E-1-1"/>
      <sheetName val="Vendors"/>
      <sheetName val="trunking"/>
      <sheetName val="ban-ling"/>
      <sheetName val="Pile?1m?27"/>
      <sheetName val="MK(W L,D)???"/>
      <sheetName val="aug"/>
      <sheetName val="mei"/>
      <sheetName val="K_6DEPOSIT63"/>
      <sheetName val="Asset_A1-B62"/>
      <sheetName val="Liabilities_A1-C62"/>
      <sheetName val="Rekapan_AJE62"/>
      <sheetName val="K_4CASHINBANK62"/>
      <sheetName val="K_5CASHONHAND62"/>
      <sheetName val="Portofolio_Trading28"/>
      <sheetName val="MK(W_L,D)ｺｽﾄ"/>
      <sheetName val="K_1_-_Lead_Schedule"/>
      <sheetName val="K_2_AuditProgram"/>
      <sheetName val="K_4_CashInBanks"/>
      <sheetName val="K_4-1_BankRecon1"/>
      <sheetName val="K_5_CashOnHand"/>
      <sheetName val="K_5-1_Opname1"/>
      <sheetName val="K_5-2_Opname2"/>
      <sheetName val="K_6-1_TimeDep1"/>
      <sheetName val="K_6-2_TimeDep2"/>
      <sheetName val="K_7-1_Cert1"/>
      <sheetName val="K_7-2_Cert2"/>
      <sheetName val="K_8_Circularization"/>
      <sheetName val="K_9-1_ConReply1"/>
      <sheetName val="K_9-2_ConfReply2"/>
      <sheetName val="K_9-3_ConfReply3"/>
      <sheetName val="MK(W_L,D)???"/>
      <sheetName val="MFWP"/>
      <sheetName val="C1"/>
      <sheetName val="TB June 2013"/>
      <sheetName val="A2"/>
      <sheetName val="COMP"/>
      <sheetName val="MasterPlan"/>
      <sheetName val="PDPC0908"/>
      <sheetName val="PPJB"/>
      <sheetName val="Ideal"/>
      <sheetName val="B 7-1"/>
      <sheetName val="Asset_A1-B67"/>
      <sheetName val="Liabilities_A1-C67"/>
      <sheetName val="Rekapan_AJE67"/>
      <sheetName val="K_4CASHINBANK67"/>
      <sheetName val="K_5CASHONHAND67"/>
      <sheetName val="K_6DEPOSIT68"/>
      <sheetName val="K_6DEPOSIT73"/>
      <sheetName val="Pile_1m_27"/>
      <sheetName val="#REF"/>
      <sheetName val="MK(W L,D)___"/>
      <sheetName val="MK(W_L,D)___"/>
      <sheetName val="412src2"/>
      <sheetName val="K. Cash &amp; Cash Equivalents"/>
      <sheetName val="TBM-"/>
      <sheetName val="Cost Ctr"/>
      <sheetName val="Accoun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Aging AR"/>
      <sheetName val="AR"/>
      <sheetName val="INV"/>
      <sheetName val="RE SBF"/>
      <sheetName val="INV COnly"/>
      <sheetName val="WS KONSOL"/>
      <sheetName val="Deviden"/>
      <sheetName val="Sheet5"/>
      <sheetName val="Rasio"/>
      <sheetName val="Sheet1"/>
      <sheetName val="REPORT"/>
      <sheetName val="Sheet3"/>
      <sheetName val="Sheet2"/>
      <sheetName val="Modal"/>
    </sheetNames>
    <sheetDataSet>
      <sheetData sheetId="0"/>
      <sheetData sheetId="1"/>
      <sheetData sheetId="2"/>
      <sheetData sheetId="3">
        <row r="8">
          <cell r="C8">
            <v>32843.772740438246</v>
          </cell>
          <cell r="D8">
            <v>17447.669147069351</v>
          </cell>
        </row>
        <row r="9">
          <cell r="C9">
            <v>22651.803393678587</v>
          </cell>
          <cell r="D9">
            <v>12838.982993130172</v>
          </cell>
        </row>
        <row r="13">
          <cell r="C13">
            <v>5566.1989721493455</v>
          </cell>
          <cell r="D13">
            <v>1808.7600136566668</v>
          </cell>
        </row>
        <row r="14">
          <cell r="C14">
            <v>5241.0504025182845</v>
          </cell>
          <cell r="D14">
            <v>4003.955156114816</v>
          </cell>
        </row>
        <row r="19">
          <cell r="C19">
            <v>102.9</v>
          </cell>
          <cell r="D19">
            <v>55.399022060451415</v>
          </cell>
        </row>
        <row r="20">
          <cell r="C20">
            <v>-383.47149760352505</v>
          </cell>
          <cell r="D20">
            <v>-240.81964618999999</v>
          </cell>
        </row>
        <row r="21">
          <cell r="D21">
            <v>-200.26399803000001</v>
          </cell>
        </row>
      </sheetData>
      <sheetData sheetId="4">
        <row r="9">
          <cell r="G9">
            <v>24752.122614480493</v>
          </cell>
        </row>
        <row r="11">
          <cell r="G11">
            <v>25954.893672460948</v>
          </cell>
        </row>
        <row r="12">
          <cell r="G12">
            <v>20.8</v>
          </cell>
        </row>
        <row r="14">
          <cell r="G14">
            <v>1135.5215863699998</v>
          </cell>
        </row>
        <row r="15">
          <cell r="G15">
            <v>0</v>
          </cell>
        </row>
        <row r="16">
          <cell r="G16">
            <v>105802.46141887548</v>
          </cell>
        </row>
        <row r="17">
          <cell r="G17">
            <v>17595.589600031668</v>
          </cell>
        </row>
        <row r="18">
          <cell r="G18">
            <v>8922.9954109154332</v>
          </cell>
        </row>
        <row r="20">
          <cell r="D20">
            <v>835.75</v>
          </cell>
          <cell r="G20">
            <v>785.75</v>
          </cell>
        </row>
        <row r="28">
          <cell r="G28">
            <v>231271.50841004145</v>
          </cell>
        </row>
        <row r="30">
          <cell r="G30">
            <v>484.8866864276925</v>
          </cell>
        </row>
        <row r="31">
          <cell r="G31">
            <v>931.11524336333275</v>
          </cell>
        </row>
        <row r="32">
          <cell r="G32">
            <v>58.635114999999999</v>
          </cell>
        </row>
        <row r="41">
          <cell r="G41">
            <v>32022.9511432</v>
          </cell>
        </row>
        <row r="43">
          <cell r="G43">
            <v>78.650021023895263</v>
          </cell>
        </row>
        <row r="44">
          <cell r="G44">
            <v>55767.323233000003</v>
          </cell>
        </row>
        <row r="47">
          <cell r="G47">
            <v>1208.3935935999993</v>
          </cell>
        </row>
        <row r="48">
          <cell r="G48">
            <v>931.77777071083312</v>
          </cell>
        </row>
        <row r="49">
          <cell r="G49">
            <v>2294.5221280000001</v>
          </cell>
        </row>
        <row r="50">
          <cell r="G50">
            <v>7383.9675849826999</v>
          </cell>
        </row>
        <row r="51">
          <cell r="G51">
            <v>86.589866369999996</v>
          </cell>
        </row>
        <row r="52">
          <cell r="G52">
            <v>1090.871169</v>
          </cell>
        </row>
        <row r="60">
          <cell r="G60">
            <v>701.35437823999996</v>
          </cell>
        </row>
        <row r="62">
          <cell r="G62">
            <v>4282.9752947403995</v>
          </cell>
        </row>
        <row r="76">
          <cell r="G76">
            <v>-1589.7136379918527</v>
          </cell>
        </row>
      </sheetData>
      <sheetData sheetId="5">
        <row r="15">
          <cell r="F15">
            <v>-13276.161886214859</v>
          </cell>
        </row>
        <row r="24">
          <cell r="F24">
            <v>4.07609231958092</v>
          </cell>
        </row>
        <row r="38">
          <cell r="F38">
            <v>-4156.828062450003</v>
          </cell>
        </row>
      </sheetData>
      <sheetData sheetId="6">
        <row r="6">
          <cell r="C6">
            <v>3508.7294762954102</v>
          </cell>
          <cell r="D6">
            <v>438.77583666541102</v>
          </cell>
          <cell r="F6">
            <v>-100.23120533458901</v>
          </cell>
          <cell r="H6">
            <v>-103.772356934589</v>
          </cell>
          <cell r="J6">
            <v>5566.7588302100003</v>
          </cell>
          <cell r="K6">
            <v>16589.265766149998</v>
          </cell>
          <cell r="L6">
            <v>16727.04681996</v>
          </cell>
          <cell r="M6">
            <v>0</v>
          </cell>
        </row>
        <row r="7">
          <cell r="C7">
            <v>3823.5350496577798</v>
          </cell>
          <cell r="D7">
            <v>892.91111527960015</v>
          </cell>
          <cell r="F7">
            <v>199.79943461960016</v>
          </cell>
          <cell r="H7">
            <v>182.09928182960019</v>
          </cell>
          <cell r="J7">
            <v>5764.7366229999998</v>
          </cell>
          <cell r="K7">
            <v>7801.0801677157042</v>
          </cell>
          <cell r="L7">
            <v>1167.8741401167756</v>
          </cell>
          <cell r="M7">
            <v>1634.2259270499994</v>
          </cell>
          <cell r="N7">
            <v>1455.6049057879654</v>
          </cell>
        </row>
        <row r="8">
          <cell r="C8">
            <v>2462.6674409328266</v>
          </cell>
          <cell r="D8">
            <v>569.48546861282966</v>
          </cell>
          <cell r="F8">
            <v>72.742806983581545</v>
          </cell>
          <cell r="H8">
            <v>69.519860153581547</v>
          </cell>
          <cell r="J8">
            <v>2590.6298200000001</v>
          </cell>
          <cell r="K8">
            <v>6086.6598271399998</v>
          </cell>
          <cell r="L8">
            <v>739.73059999861903</v>
          </cell>
          <cell r="M8">
            <v>0</v>
          </cell>
          <cell r="N8">
            <v>190.91249399781793</v>
          </cell>
        </row>
        <row r="9">
          <cell r="C9">
            <v>1898.4901159999999</v>
          </cell>
          <cell r="D9">
            <v>237.18714231000138</v>
          </cell>
          <cell r="F9">
            <v>26.198850841175197</v>
          </cell>
          <cell r="H9">
            <v>23.944979711175201</v>
          </cell>
          <cell r="J9">
            <v>1840.9773499491453</v>
          </cell>
          <cell r="K9">
            <v>9178.3452100208215</v>
          </cell>
          <cell r="L9">
            <v>3746.3971611803991</v>
          </cell>
          <cell r="M9">
            <v>506.682716069999</v>
          </cell>
          <cell r="N9">
            <v>-1111.9172603164091</v>
          </cell>
        </row>
        <row r="10">
          <cell r="C10">
            <v>1046.5027090000001</v>
          </cell>
          <cell r="D10">
            <v>276.08269146162507</v>
          </cell>
          <cell r="F10">
            <v>-47.411953888454498</v>
          </cell>
          <cell r="H10">
            <v>-50.697646898454494</v>
          </cell>
          <cell r="J10">
            <v>898.75214532432437</v>
          </cell>
          <cell r="K10">
            <v>6783.341260977194</v>
          </cell>
          <cell r="L10">
            <v>1085.8173019999999</v>
          </cell>
          <cell r="M10">
            <v>1453.1869440800008</v>
          </cell>
          <cell r="N10">
            <v>-1396.5517245209621</v>
          </cell>
        </row>
        <row r="11">
          <cell r="C11">
            <v>1552.3688288108106</v>
          </cell>
          <cell r="D11">
            <v>238.75375907727908</v>
          </cell>
          <cell r="F11">
            <v>76.540402410612401</v>
          </cell>
          <cell r="H11">
            <v>76.627866190612409</v>
          </cell>
          <cell r="J11">
            <v>3591.4968205</v>
          </cell>
          <cell r="K11">
            <v>4088.1580650635678</v>
          </cell>
          <cell r="L11">
            <v>5677.3978889011896</v>
          </cell>
          <cell r="M11">
            <v>0</v>
          </cell>
          <cell r="N11">
            <v>210.70349849132288</v>
          </cell>
        </row>
        <row r="12">
          <cell r="C12">
            <v>543.47252252252235</v>
          </cell>
          <cell r="D12">
            <v>130.82243243243016</v>
          </cell>
          <cell r="F12">
            <v>-40.666502124231876</v>
          </cell>
          <cell r="H12">
            <v>-40.608293813780463</v>
          </cell>
          <cell r="J12">
            <v>1268.3370004774772</v>
          </cell>
          <cell r="K12">
            <v>2368.465722408182</v>
          </cell>
          <cell r="L12">
            <v>1409.5114552169109</v>
          </cell>
          <cell r="M12">
            <v>0</v>
          </cell>
          <cell r="N12">
            <v>-407.3244298500054</v>
          </cell>
        </row>
        <row r="13">
          <cell r="C13">
            <v>1024.51747559</v>
          </cell>
          <cell r="D13">
            <v>477.09382809999977</v>
          </cell>
          <cell r="F13">
            <v>290.70804065999977</v>
          </cell>
          <cell r="H13">
            <v>306.64036476999979</v>
          </cell>
          <cell r="J13">
            <v>636.51813535999997</v>
          </cell>
          <cell r="K13">
            <v>2668.9937743999999</v>
          </cell>
          <cell r="L13">
            <v>6410.5589890099991</v>
          </cell>
          <cell r="M13">
            <v>0</v>
          </cell>
          <cell r="N13">
            <v>85.021098339999384</v>
          </cell>
        </row>
        <row r="14">
          <cell r="C14">
            <v>11859.533208000001</v>
          </cell>
          <cell r="D14">
            <v>1347.5738799999999</v>
          </cell>
          <cell r="F14">
            <v>-1681.7088900000001</v>
          </cell>
          <cell r="H14">
            <v>-2053.4676930000001</v>
          </cell>
          <cell r="J14">
            <v>37595.198475999998</v>
          </cell>
          <cell r="K14">
            <v>50238.151624999999</v>
          </cell>
          <cell r="L14">
            <v>52659.350425999997</v>
          </cell>
          <cell r="M14">
            <v>28428.855555999999</v>
          </cell>
        </row>
        <row r="16">
          <cell r="C16">
            <v>10272.147679739999</v>
          </cell>
          <cell r="J16">
            <v>33777.71152836</v>
          </cell>
        </row>
      </sheetData>
      <sheetData sheetId="7">
        <row r="8">
          <cell r="I8">
            <v>33777.71152836</v>
          </cell>
        </row>
        <row r="9">
          <cell r="I9">
            <v>5566.7588302499998</v>
          </cell>
        </row>
        <row r="10">
          <cell r="I10">
            <v>5764.7366229999998</v>
          </cell>
        </row>
        <row r="11">
          <cell r="I11">
            <v>2590.6298199999997</v>
          </cell>
        </row>
        <row r="13">
          <cell r="I13">
            <v>1840.97731365</v>
          </cell>
        </row>
        <row r="14">
          <cell r="I14">
            <v>898.75214532432403</v>
          </cell>
        </row>
        <row r="15">
          <cell r="I15">
            <v>3591.4804921025279</v>
          </cell>
        </row>
        <row r="16">
          <cell r="I16">
            <v>1268.337</v>
          </cell>
        </row>
        <row r="17">
          <cell r="I17">
            <v>636.51813535999997</v>
          </cell>
        </row>
      </sheetData>
      <sheetData sheetId="8"/>
      <sheetData sheetId="9">
        <row r="19">
          <cell r="H19">
            <v>16589.265766149998</v>
          </cell>
        </row>
        <row r="20">
          <cell r="H20">
            <v>7801.0801677157042</v>
          </cell>
        </row>
        <row r="21">
          <cell r="H21">
            <v>6086.6598271399998</v>
          </cell>
        </row>
        <row r="22">
          <cell r="H22">
            <v>9178.3452100208215</v>
          </cell>
        </row>
        <row r="23">
          <cell r="H23">
            <v>6783.341260977194</v>
          </cell>
        </row>
        <row r="24">
          <cell r="H24">
            <v>4088.1580650635678</v>
          </cell>
        </row>
        <row r="25">
          <cell r="H25">
            <v>2368.465722408182</v>
          </cell>
        </row>
        <row r="26">
          <cell r="H26">
            <v>2668.9937743999999</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Deviden"/>
      <sheetName val="Sheet5"/>
      <sheetName val="Rasio"/>
      <sheetName val="Sheet1"/>
      <sheetName val="REPORT"/>
      <sheetName val="Sheet3"/>
      <sheetName val="Sheet2"/>
      <sheetName val="Modal"/>
    </sheetNames>
    <sheetDataSet>
      <sheetData sheetId="0"/>
      <sheetData sheetId="1"/>
      <sheetData sheetId="2"/>
      <sheetData sheetId="3">
        <row r="8">
          <cell r="F8">
            <v>35063.908482853891</v>
          </cell>
          <cell r="G8">
            <v>49692.546874827611</v>
          </cell>
        </row>
        <row r="9">
          <cell r="F9">
            <v>23335.278495256527</v>
          </cell>
          <cell r="G9">
            <v>38532.502211503706</v>
          </cell>
        </row>
        <row r="13">
          <cell r="F13">
            <v>5855.6586835026374</v>
          </cell>
          <cell r="G13">
            <v>6992.9430184966668</v>
          </cell>
        </row>
        <row r="14">
          <cell r="F14">
            <v>4696.8415261968757</v>
          </cell>
          <cell r="G14">
            <v>4001.5832007332579</v>
          </cell>
        </row>
        <row r="19">
          <cell r="F19">
            <v>102.9</v>
          </cell>
          <cell r="G19">
            <v>27.46162378</v>
          </cell>
        </row>
        <row r="20">
          <cell r="F20">
            <v>-380.40023116833981</v>
          </cell>
          <cell r="G20">
            <v>-224.88681717000003</v>
          </cell>
        </row>
        <row r="21">
          <cell r="F21">
            <v>0</v>
          </cell>
          <cell r="G21">
            <v>35.030437999999997</v>
          </cell>
          <cell r="I21">
            <v>0</v>
          </cell>
          <cell r="L21">
            <v>0</v>
          </cell>
        </row>
      </sheetData>
      <sheetData sheetId="4">
        <row r="9">
          <cell r="H9">
            <v>19221.648087659556</v>
          </cell>
        </row>
        <row r="11">
          <cell r="H11">
            <v>49990.094890451132</v>
          </cell>
        </row>
        <row r="12">
          <cell r="H12">
            <v>82.907991999999993</v>
          </cell>
        </row>
        <row r="14">
          <cell r="H14">
            <v>1191.8048563749871</v>
          </cell>
        </row>
        <row r="16">
          <cell r="H16">
            <v>95780.04229813136</v>
          </cell>
        </row>
        <row r="17">
          <cell r="H17">
            <v>10460.094922056696</v>
          </cell>
        </row>
        <row r="18">
          <cell r="H18">
            <v>7086.0592599976726</v>
          </cell>
        </row>
        <row r="20">
          <cell r="G20">
            <v>785.75</v>
          </cell>
          <cell r="H20">
            <v>0</v>
          </cell>
        </row>
        <row r="26">
          <cell r="H26">
            <v>1681.3556269999999</v>
          </cell>
        </row>
        <row r="27">
          <cell r="H27">
            <v>4223.4390000000003</v>
          </cell>
        </row>
        <row r="28">
          <cell r="H28">
            <v>230320.66571261696</v>
          </cell>
        </row>
        <row r="30">
          <cell r="H30">
            <v>543.52180142769237</v>
          </cell>
        </row>
        <row r="31">
          <cell r="H31">
            <v>852.07357670000158</v>
          </cell>
        </row>
        <row r="32">
          <cell r="H32">
            <v>0</v>
          </cell>
        </row>
        <row r="41">
          <cell r="H41">
            <v>32768.311400259998</v>
          </cell>
        </row>
        <row r="43">
          <cell r="H43">
            <v>0</v>
          </cell>
        </row>
        <row r="44">
          <cell r="H44">
            <v>51354.450909164225</v>
          </cell>
        </row>
        <row r="47">
          <cell r="H47">
            <v>1174.3934965999999</v>
          </cell>
        </row>
        <row r="48">
          <cell r="H48">
            <v>568.5013803128146</v>
          </cell>
        </row>
        <row r="49">
          <cell r="H49">
            <v>10292.049188999999</v>
          </cell>
        </row>
        <row r="50">
          <cell r="H50">
            <v>1419.3679050027008</v>
          </cell>
        </row>
        <row r="51">
          <cell r="H51">
            <v>80.512770339999989</v>
          </cell>
        </row>
        <row r="52">
          <cell r="H52">
            <v>999.17391799999996</v>
          </cell>
        </row>
        <row r="58">
          <cell r="H58">
            <v>10444.615551950001</v>
          </cell>
        </row>
        <row r="60">
          <cell r="H60">
            <v>677.64987024000004</v>
          </cell>
        </row>
        <row r="62">
          <cell r="H62">
            <v>4324.4752947403995</v>
          </cell>
        </row>
        <row r="70">
          <cell r="H70">
            <v>100000</v>
          </cell>
        </row>
        <row r="71">
          <cell r="H71">
            <v>62887.549322669998</v>
          </cell>
        </row>
        <row r="72">
          <cell r="H72">
            <v>105491.82742541666</v>
          </cell>
        </row>
        <row r="74">
          <cell r="H74">
            <v>21000</v>
          </cell>
        </row>
        <row r="75">
          <cell r="H75">
            <v>8428.4313210711825</v>
          </cell>
        </row>
        <row r="76">
          <cell r="H76">
            <v>-1586.5899492878702</v>
          </cell>
        </row>
      </sheetData>
      <sheetData sheetId="5">
        <row r="15">
          <cell r="G15">
            <v>-6023.4019478612636</v>
          </cell>
        </row>
      </sheetData>
      <sheetData sheetId="6">
        <row r="6">
          <cell r="N6">
            <v>663.43877885541008</v>
          </cell>
        </row>
        <row r="22">
          <cell r="C22">
            <v>39684.057750448606</v>
          </cell>
          <cell r="D22">
            <v>7521.2652196686076</v>
          </cell>
          <cell r="F22">
            <v>1672.8426146686077</v>
          </cell>
          <cell r="H22">
            <v>1671.3883290686078</v>
          </cell>
          <cell r="J22">
            <v>31510.263264000001</v>
          </cell>
          <cell r="K22">
            <v>3441.2478350000001</v>
          </cell>
          <cell r="L22">
            <v>12167.32798</v>
          </cell>
          <cell r="M22">
            <v>2760.9596929999998</v>
          </cell>
          <cell r="N22">
            <v>-2793.052772341392</v>
          </cell>
          <cell r="P22">
            <v>36175.328274153195</v>
          </cell>
          <cell r="Q22">
            <v>7082.489383003197</v>
          </cell>
          <cell r="S22">
            <v>1773.0738200031967</v>
          </cell>
          <cell r="U22">
            <v>1775.1606860031968</v>
          </cell>
        </row>
        <row r="23">
          <cell r="C23">
            <v>5864.5624661536294</v>
          </cell>
          <cell r="D23">
            <v>1413.5489803994503</v>
          </cell>
          <cell r="F23">
            <v>132.94092207945036</v>
          </cell>
          <cell r="H23">
            <v>102.30199649945038</v>
          </cell>
          <cell r="J23">
            <v>5568.333611</v>
          </cell>
          <cell r="K23">
            <v>8426.8557703397037</v>
          </cell>
          <cell r="L23">
            <v>2042.3367401167754</v>
          </cell>
          <cell r="M23">
            <v>1645.1622767299996</v>
          </cell>
          <cell r="N23">
            <v>2406.2512416312966</v>
          </cell>
          <cell r="P23">
            <v>2041.0274164958496</v>
          </cell>
          <cell r="Q23">
            <v>520.63786511985018</v>
          </cell>
          <cell r="S23">
            <v>-66.858512540149803</v>
          </cell>
          <cell r="U23">
            <v>-79.797285330149805</v>
          </cell>
        </row>
        <row r="24">
          <cell r="C24">
            <v>3562.3461026128266</v>
          </cell>
          <cell r="D24">
            <v>901.93922666374033</v>
          </cell>
          <cell r="F24">
            <v>45.690187080638232</v>
          </cell>
          <cell r="H24">
            <v>39.124371560638231</v>
          </cell>
          <cell r="J24">
            <v>1873.24944</v>
          </cell>
          <cell r="K24">
            <v>6618.6040226100013</v>
          </cell>
          <cell r="L24">
            <v>1097.4215999999999</v>
          </cell>
          <cell r="M24">
            <v>0</v>
          </cell>
          <cell r="N24">
            <v>183.27779702971964</v>
          </cell>
          <cell r="P24">
            <v>1099.67866168</v>
          </cell>
          <cell r="Q24">
            <v>332.45375805091072</v>
          </cell>
          <cell r="S24">
            <v>-27.052619902943313</v>
          </cell>
          <cell r="U24">
            <v>-30.395488592943316</v>
          </cell>
        </row>
        <row r="25">
          <cell r="C25">
            <v>3542.0487269999999</v>
          </cell>
          <cell r="D25">
            <v>595.10389704607019</v>
          </cell>
          <cell r="F25">
            <v>72.720916138417721</v>
          </cell>
          <cell r="H25">
            <v>65.379004658417728</v>
          </cell>
          <cell r="J25">
            <v>1114.3330576891451</v>
          </cell>
          <cell r="K25">
            <v>9198.521729800821</v>
          </cell>
          <cell r="L25">
            <v>3244.9945552703989</v>
          </cell>
          <cell r="M25">
            <v>238.08659770999898</v>
          </cell>
          <cell r="N25">
            <v>-797.73654462034051</v>
          </cell>
          <cell r="P25">
            <v>1643.5586109999999</v>
          </cell>
          <cell r="Q25">
            <v>357.91675473606875</v>
          </cell>
          <cell r="S25">
            <v>46.52206529724252</v>
          </cell>
          <cell r="U25">
            <v>41.43402494724252</v>
          </cell>
        </row>
        <row r="26">
          <cell r="C26">
            <v>3426.6618981999991</v>
          </cell>
          <cell r="D26">
            <v>877.97602480090177</v>
          </cell>
          <cell r="F26">
            <v>98.878706535740434</v>
          </cell>
          <cell r="H26">
            <v>87.536382815740424</v>
          </cell>
          <cell r="J26">
            <v>626.86148098198225</v>
          </cell>
          <cell r="K26">
            <v>7459.3126943456646</v>
          </cell>
          <cell r="L26">
            <v>2592.024692</v>
          </cell>
          <cell r="M26">
            <v>945.75008182000067</v>
          </cell>
          <cell r="N26">
            <v>-302.65246527096792</v>
          </cell>
          <cell r="P26">
            <v>2380.1591891999992</v>
          </cell>
          <cell r="Q26">
            <v>601.89333333927675</v>
          </cell>
          <cell r="S26">
            <v>146.29066042419493</v>
          </cell>
          <cell r="U26">
            <v>138.23402971419492</v>
          </cell>
        </row>
        <row r="27">
          <cell r="C27">
            <v>2661.4839008828826</v>
          </cell>
          <cell r="D27">
            <v>469.06532133558562</v>
          </cell>
          <cell r="F27">
            <v>161.40569400225218</v>
          </cell>
          <cell r="H27">
            <v>161.54893446225219</v>
          </cell>
          <cell r="J27">
            <v>2604.8538681025279</v>
          </cell>
          <cell r="K27">
            <v>3873.9959958978025</v>
          </cell>
          <cell r="L27">
            <v>4239.4060880204697</v>
          </cell>
          <cell r="M27">
            <v>0</v>
          </cell>
          <cell r="N27">
            <v>77.741918569550791</v>
          </cell>
          <cell r="P27">
            <v>1109.1150720720721</v>
          </cell>
          <cell r="Q27">
            <v>230.31156225830651</v>
          </cell>
          <cell r="S27">
            <v>84.865291591639789</v>
          </cell>
          <cell r="U27">
            <v>84.921068271639797</v>
          </cell>
        </row>
        <row r="28">
          <cell r="C28">
            <v>1363.569753009009</v>
          </cell>
          <cell r="D28">
            <v>276.72667272070709</v>
          </cell>
          <cell r="F28">
            <v>-106.89102303145046</v>
          </cell>
          <cell r="H28">
            <v>-106.71318795099903</v>
          </cell>
          <cell r="J28">
            <v>1760.1239263174773</v>
          </cell>
          <cell r="K28">
            <v>2324.9029115973622</v>
          </cell>
          <cell r="L28">
            <v>1788.3757301116857</v>
          </cell>
          <cell r="M28">
            <v>0</v>
          </cell>
          <cell r="N28">
            <v>-579.28053723399557</v>
          </cell>
          <cell r="P28">
            <v>820.09723048648664</v>
          </cell>
          <cell r="Q28">
            <v>145.90424028827692</v>
          </cell>
          <cell r="S28">
            <v>-66.224520907218576</v>
          </cell>
          <cell r="U28">
            <v>-66.104894137218565</v>
          </cell>
        </row>
        <row r="29">
          <cell r="C29">
            <v>1047.26522333</v>
          </cell>
          <cell r="D29">
            <v>494.73088397999965</v>
          </cell>
          <cell r="F29">
            <v>136.04533413999965</v>
          </cell>
          <cell r="H29">
            <v>189.18686394999969</v>
          </cell>
          <cell r="J29">
            <v>143.61781536000001</v>
          </cell>
          <cell r="K29">
            <v>2668.05407354</v>
          </cell>
          <cell r="L29">
            <v>6102.8692390299993</v>
          </cell>
          <cell r="M29">
            <v>0</v>
          </cell>
          <cell r="N29">
            <v>161.00068815999992</v>
          </cell>
          <cell r="P29">
            <v>22.747747739999998</v>
          </cell>
          <cell r="Q29">
            <v>17.637055879999863</v>
          </cell>
          <cell r="S29">
            <v>-154.66270652000011</v>
          </cell>
          <cell r="U29">
            <v>-117.4535008200001</v>
          </cell>
        </row>
        <row r="30">
          <cell r="C30">
            <v>24369.924343999999</v>
          </cell>
          <cell r="D30">
            <v>3218.3745909999998</v>
          </cell>
          <cell r="F30">
            <v>-3252.1439230000001</v>
          </cell>
          <cell r="H30">
            <v>-3796.3426129999998</v>
          </cell>
          <cell r="J30">
            <v>33148.216099999998</v>
          </cell>
          <cell r="K30">
            <v>51768.547265000001</v>
          </cell>
          <cell r="L30">
            <v>46356.543962999996</v>
          </cell>
          <cell r="M30">
            <v>27178.352750999999</v>
          </cell>
          <cell r="P30">
            <v>12510.391136</v>
          </cell>
          <cell r="Q30">
            <v>1870.8007110000001</v>
          </cell>
          <cell r="S30">
            <v>-1570.435033</v>
          </cell>
          <cell r="U30">
            <v>-1742.87492</v>
          </cell>
        </row>
        <row r="32">
          <cell r="C32">
            <v>18381.70414374</v>
          </cell>
          <cell r="J32">
            <v>28276.849681</v>
          </cell>
          <cell r="P32">
            <v>8109.5564640000002</v>
          </cell>
        </row>
      </sheetData>
      <sheetData sheetId="7">
        <row r="32">
          <cell r="E32">
            <v>3441.2478350000001</v>
          </cell>
        </row>
        <row r="33">
          <cell r="E33">
            <v>8426.8557703397037</v>
          </cell>
        </row>
        <row r="34">
          <cell r="E34">
            <v>6618.6040226100013</v>
          </cell>
        </row>
        <row r="35">
          <cell r="E35">
            <v>9198.521729800821</v>
          </cell>
        </row>
        <row r="36">
          <cell r="E36">
            <v>7459.3126943456646</v>
          </cell>
        </row>
        <row r="37">
          <cell r="E37">
            <v>3873.9959958978025</v>
          </cell>
        </row>
        <row r="38">
          <cell r="E38">
            <v>2324.9029115973622</v>
          </cell>
        </row>
        <row r="39">
          <cell r="E39">
            <v>2734.1904545399998</v>
          </cell>
          <cell r="G39">
            <v>-66.136381</v>
          </cell>
        </row>
      </sheetData>
      <sheetData sheetId="8"/>
      <sheetData sheetId="9"/>
      <sheetData sheetId="10"/>
      <sheetData sheetId="11">
        <row r="27">
          <cell r="I27">
            <v>4871.366419</v>
          </cell>
        </row>
        <row r="30">
          <cell r="I30">
            <v>31510.26329209</v>
          </cell>
        </row>
        <row r="31">
          <cell r="I31">
            <v>5568.3336109999991</v>
          </cell>
        </row>
        <row r="32">
          <cell r="I32">
            <v>1873.2494349999999</v>
          </cell>
        </row>
        <row r="33">
          <cell r="I33">
            <v>1114.3330207700001</v>
          </cell>
        </row>
        <row r="34">
          <cell r="I34">
            <v>626.86148098198191</v>
          </cell>
        </row>
        <row r="35">
          <cell r="I35">
            <v>2604.8375401025282</v>
          </cell>
        </row>
        <row r="36">
          <cell r="I36">
            <v>1760.1239258399999</v>
          </cell>
        </row>
        <row r="37">
          <cell r="I37">
            <v>143.61781536000001</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Modal"/>
      <sheetName val="Deviden"/>
      <sheetName val="Sheet5"/>
      <sheetName val="Rasio"/>
      <sheetName val="Sheet1"/>
      <sheetName val="Sheet3"/>
      <sheetName val="Sheet2"/>
    </sheetNames>
    <sheetDataSet>
      <sheetData sheetId="0"/>
      <sheetData sheetId="1"/>
      <sheetData sheetId="2"/>
      <sheetData sheetId="3">
        <row r="8">
          <cell r="L8">
            <v>28231.42982097733</v>
          </cell>
          <cell r="M8">
            <v>18010.281982454173</v>
          </cell>
        </row>
        <row r="9">
          <cell r="L9">
            <v>19481.896352522777</v>
          </cell>
          <cell r="M9">
            <v>12506.886818758256</v>
          </cell>
        </row>
        <row r="13">
          <cell r="L13">
            <v>3985.2084477253652</v>
          </cell>
          <cell r="M13">
            <v>2127.8313316482313</v>
          </cell>
        </row>
        <row r="14">
          <cell r="L14">
            <v>5427.1160906543473</v>
          </cell>
          <cell r="M14">
            <v>5042.8321556831897</v>
          </cell>
        </row>
        <row r="19">
          <cell r="L19">
            <v>102.9</v>
          </cell>
          <cell r="M19">
            <v>57.476730250000003</v>
          </cell>
        </row>
        <row r="20">
          <cell r="L20">
            <v>-344.02416739519168</v>
          </cell>
          <cell r="M20">
            <v>-356.14141435999915</v>
          </cell>
        </row>
        <row r="21">
          <cell r="M21">
            <v>217.21767600000001</v>
          </cell>
        </row>
      </sheetData>
      <sheetData sheetId="4">
        <row r="9">
          <cell r="J9">
            <v>15213.78612136572</v>
          </cell>
        </row>
        <row r="11">
          <cell r="J11">
            <v>64366.749407892035</v>
          </cell>
        </row>
        <row r="12">
          <cell r="J12">
            <v>36.217998000000001</v>
          </cell>
        </row>
        <row r="14">
          <cell r="J14">
            <v>252.2233875</v>
          </cell>
        </row>
        <row r="16">
          <cell r="J16">
            <v>92252.637066140014</v>
          </cell>
        </row>
        <row r="17">
          <cell r="J17">
            <v>11529.04163525611</v>
          </cell>
        </row>
        <row r="18">
          <cell r="J18">
            <v>3853.9479030436255</v>
          </cell>
        </row>
        <row r="26">
          <cell r="J26">
            <v>300</v>
          </cell>
        </row>
        <row r="27">
          <cell r="J27">
            <v>4223.4390000000003</v>
          </cell>
        </row>
        <row r="28">
          <cell r="J28">
            <v>227891.94270753689</v>
          </cell>
        </row>
        <row r="29">
          <cell r="J29">
            <v>568.16999999999996</v>
          </cell>
        </row>
        <row r="30">
          <cell r="J30">
            <v>579.60928342769239</v>
          </cell>
        </row>
        <row r="31">
          <cell r="J31">
            <v>3419.2794238103847</v>
          </cell>
        </row>
        <row r="32">
          <cell r="J32">
            <v>58.635114999999999</v>
          </cell>
        </row>
        <row r="41">
          <cell r="J41">
            <v>59240.588050899998</v>
          </cell>
        </row>
        <row r="43">
          <cell r="J43">
            <v>0</v>
          </cell>
        </row>
        <row r="44">
          <cell r="J44">
            <v>40251.451460205288</v>
          </cell>
        </row>
        <row r="47">
          <cell r="J47">
            <v>1182.9597248885741</v>
          </cell>
        </row>
        <row r="48">
          <cell r="J48">
            <v>1703.6166640117999</v>
          </cell>
        </row>
        <row r="49">
          <cell r="J49">
            <v>2778.2612769099997</v>
          </cell>
        </row>
        <row r="50">
          <cell r="J50">
            <v>2131.1904390027007</v>
          </cell>
        </row>
        <row r="52">
          <cell r="J52">
            <v>1109.0768038800002</v>
          </cell>
        </row>
        <row r="53">
          <cell r="J53">
            <v>109.89386399999999</v>
          </cell>
        </row>
        <row r="58">
          <cell r="J58">
            <v>10247.821201000001</v>
          </cell>
        </row>
        <row r="60">
          <cell r="J60">
            <v>1062.2671740000001</v>
          </cell>
        </row>
        <row r="62">
          <cell r="J62">
            <v>5460.9231357404005</v>
          </cell>
        </row>
        <row r="70">
          <cell r="J70">
            <v>100000</v>
          </cell>
        </row>
        <row r="71">
          <cell r="J71">
            <v>62887.549322669998</v>
          </cell>
        </row>
        <row r="72">
          <cell r="J72">
            <v>104254.518753</v>
          </cell>
        </row>
        <row r="74">
          <cell r="J74">
            <v>21000</v>
          </cell>
        </row>
        <row r="75">
          <cell r="J75">
            <v>1603.2093850000001</v>
          </cell>
        </row>
        <row r="76">
          <cell r="I76">
            <v>-948.4710163612549</v>
          </cell>
          <cell r="J76">
            <v>-2697.1863481067562</v>
          </cell>
        </row>
        <row r="78">
          <cell r="J78">
            <v>12219.53814187048</v>
          </cell>
        </row>
      </sheetData>
      <sheetData sheetId="5">
        <row r="15">
          <cell r="I15">
            <v>-13436.025688247319</v>
          </cell>
        </row>
        <row r="24">
          <cell r="I24">
            <v>-918.25077261250431</v>
          </cell>
        </row>
        <row r="38">
          <cell r="I38">
            <v>8954.4175224500013</v>
          </cell>
        </row>
      </sheetData>
      <sheetData sheetId="6">
        <row r="38">
          <cell r="N38">
            <v>-7980.2913753413959</v>
          </cell>
        </row>
        <row r="49">
          <cell r="C49">
            <v>99426.897968748803</v>
          </cell>
          <cell r="D49">
            <v>27009.884671750799</v>
          </cell>
          <cell r="F49">
            <v>-240.27843872994981</v>
          </cell>
          <cell r="H49">
            <v>-948.47098454949764</v>
          </cell>
        </row>
        <row r="54">
          <cell r="C54">
            <v>57321.009956205358</v>
          </cell>
          <cell r="D54">
            <v>13285.418961425365</v>
          </cell>
          <cell r="F54">
            <v>2608.0156524253634</v>
          </cell>
          <cell r="H54">
            <v>2523.937087825364</v>
          </cell>
          <cell r="J54">
            <v>41762.314658000003</v>
          </cell>
          <cell r="K54">
            <v>3522.4980719999999</v>
          </cell>
          <cell r="L54">
            <v>19342.326055400001</v>
          </cell>
          <cell r="M54">
            <v>14299.776963</v>
          </cell>
          <cell r="N54">
            <v>-14160.806627941394</v>
          </cell>
          <cell r="P54">
            <v>2651.519143</v>
          </cell>
          <cell r="Q54">
            <v>930.89273700000001</v>
          </cell>
          <cell r="S54">
            <v>202.644486</v>
          </cell>
          <cell r="U54">
            <v>142.04042100000001</v>
          </cell>
        </row>
        <row r="55">
          <cell r="C55">
            <v>14355.625791153629</v>
          </cell>
          <cell r="D55">
            <v>3580.5132246803855</v>
          </cell>
          <cell r="F55">
            <v>779.26969720038551</v>
          </cell>
          <cell r="H55">
            <v>723.69704887038552</v>
          </cell>
          <cell r="J55">
            <v>7948.6133140000002</v>
          </cell>
          <cell r="K55">
            <v>8373.0000536206499</v>
          </cell>
          <cell r="L55">
            <v>3709.9509151167795</v>
          </cell>
          <cell r="M55">
            <v>1666.2148268799997</v>
          </cell>
          <cell r="N55">
            <v>2494.7713337271935</v>
          </cell>
          <cell r="P55">
            <v>3697.049544</v>
          </cell>
          <cell r="Q55">
            <v>935.66562793293576</v>
          </cell>
          <cell r="S55">
            <v>226.54212690293562</v>
          </cell>
          <cell r="U55">
            <v>213.42061965293561</v>
          </cell>
        </row>
        <row r="56">
          <cell r="C56">
            <v>7570.9504314382302</v>
          </cell>
          <cell r="D56">
            <v>2129.8198778693277</v>
          </cell>
          <cell r="F56">
            <v>227.76510582187348</v>
          </cell>
          <cell r="H56">
            <v>215.60822939187352</v>
          </cell>
          <cell r="J56">
            <v>2191.659701</v>
          </cell>
          <cell r="K56">
            <v>6555.94053781</v>
          </cell>
          <cell r="L56">
            <v>1104.7396000000001</v>
          </cell>
          <cell r="M56">
            <v>0.03</v>
          </cell>
          <cell r="N56">
            <v>1533.4520602597509</v>
          </cell>
          <cell r="P56">
            <v>2266.5460405414728</v>
          </cell>
          <cell r="Q56">
            <v>732.32195604085302</v>
          </cell>
          <cell r="S56">
            <v>146.2234171030519</v>
          </cell>
          <cell r="U56">
            <v>143.54345565305192</v>
          </cell>
        </row>
        <row r="57">
          <cell r="C57">
            <v>4955.4902050000001</v>
          </cell>
          <cell r="D57">
            <v>849.73547845039559</v>
          </cell>
          <cell r="F57">
            <v>-160.48464567490919</v>
          </cell>
          <cell r="H57">
            <v>-198.52430652490918</v>
          </cell>
          <cell r="J57">
            <v>771.16505722914508</v>
          </cell>
          <cell r="K57">
            <v>9624.8415600193257</v>
          </cell>
          <cell r="L57">
            <v>1833.4939518985066</v>
          </cell>
          <cell r="M57">
            <v>2619.9112742900002</v>
          </cell>
          <cell r="N57">
            <v>-2471.6006815303344</v>
          </cell>
          <cell r="P57">
            <v>644.89822500000002</v>
          </cell>
          <cell r="Q57">
            <v>98.347509520006184</v>
          </cell>
          <cell r="S57">
            <v>-149.34129090882001</v>
          </cell>
          <cell r="U57">
            <v>-162.66347674882002</v>
          </cell>
        </row>
        <row r="58">
          <cell r="C58">
            <v>10090.29844770901</v>
          </cell>
          <cell r="D58">
            <v>2653.5177823530626</v>
          </cell>
          <cell r="F58">
            <v>321.72627132762869</v>
          </cell>
          <cell r="H58">
            <v>321.14901221762869</v>
          </cell>
          <cell r="J58">
            <v>2122.9152945585588</v>
          </cell>
          <cell r="K58">
            <v>5712.8322889790206</v>
          </cell>
          <cell r="L58">
            <v>2088.1538036111997</v>
          </cell>
          <cell r="M58">
            <v>106.16845073000029</v>
          </cell>
          <cell r="N58">
            <v>649.93069717796186</v>
          </cell>
          <cell r="P58">
            <v>2714.4330450099997</v>
          </cell>
          <cell r="Q58">
            <v>785.06345797537369</v>
          </cell>
          <cell r="S58">
            <v>96.606067046125773</v>
          </cell>
          <cell r="U58">
            <v>111.05941779612577</v>
          </cell>
        </row>
        <row r="59">
          <cell r="C59">
            <v>4620.470495099099</v>
          </cell>
          <cell r="D59">
            <v>789.85103364065833</v>
          </cell>
          <cell r="F59">
            <v>193.21555715501</v>
          </cell>
          <cell r="H59">
            <v>193.47381833501095</v>
          </cell>
          <cell r="J59">
            <v>2335.9337361025282</v>
          </cell>
          <cell r="K59">
            <v>3724.7889719258833</v>
          </cell>
          <cell r="L59">
            <v>3708.34788465567</v>
          </cell>
          <cell r="M59">
            <v>0</v>
          </cell>
          <cell r="N59">
            <v>35.267942915778463</v>
          </cell>
          <cell r="P59">
            <v>994.33525221621596</v>
          </cell>
          <cell r="Q59">
            <v>172.67467330507267</v>
          </cell>
          <cell r="S59">
            <v>39.170990152757852</v>
          </cell>
          <cell r="U59">
            <v>39.218573372758769</v>
          </cell>
        </row>
        <row r="60">
          <cell r="C60">
            <v>2865.5184016576577</v>
          </cell>
          <cell r="D60">
            <v>518.62390495739828</v>
          </cell>
          <cell r="F60">
            <v>-199.11575740092528</v>
          </cell>
          <cell r="H60">
            <v>-197.04638519047387</v>
          </cell>
          <cell r="J60">
            <v>2036.5917496418019</v>
          </cell>
          <cell r="K60">
            <v>2128.7024999151345</v>
          </cell>
          <cell r="L60">
            <v>2531.7851715531269</v>
          </cell>
          <cell r="M60">
            <v>0</v>
          </cell>
          <cell r="N60">
            <v>-60.994502505477271</v>
          </cell>
          <cell r="P60">
            <v>872.58648648648648</v>
          </cell>
          <cell r="Q60">
            <v>110.7515561015563</v>
          </cell>
          <cell r="S60">
            <v>-31.408051751674773</v>
          </cell>
          <cell r="U60">
            <v>-31.32318690167477</v>
          </cell>
        </row>
        <row r="61">
          <cell r="C61">
            <v>1358.82865268</v>
          </cell>
          <cell r="D61">
            <v>641.47583900000018</v>
          </cell>
          <cell r="F61">
            <v>-265.0132952899998</v>
          </cell>
          <cell r="H61">
            <v>-195.55648628999978</v>
          </cell>
          <cell r="J61">
            <v>372.72773536</v>
          </cell>
          <cell r="K61">
            <v>2548.5012088700005</v>
          </cell>
          <cell r="L61">
            <v>6288.5663033700002</v>
          </cell>
          <cell r="M61">
            <v>0</v>
          </cell>
          <cell r="N61">
            <v>-606.06407726999873</v>
          </cell>
          <cell r="P61">
            <v>252.79976719999999</v>
          </cell>
          <cell r="Q61">
            <v>122.30736375000066</v>
          </cell>
          <cell r="S61">
            <v>-119.86427624999928</v>
          </cell>
          <cell r="U61">
            <v>-115.35542563999928</v>
          </cell>
        </row>
        <row r="62">
          <cell r="C62">
            <v>54560.410986999996</v>
          </cell>
          <cell r="D62">
            <v>8064.3237019999997</v>
          </cell>
          <cell r="F62">
            <v>-5412.9253790000002</v>
          </cell>
          <cell r="H62">
            <v>255.07563400000026</v>
          </cell>
          <cell r="J62">
            <v>37556.537340000003</v>
          </cell>
          <cell r="K62">
            <v>50061.531873</v>
          </cell>
          <cell r="L62">
            <v>32339.578986</v>
          </cell>
          <cell r="M62">
            <v>40548.486535999997</v>
          </cell>
          <cell r="P62">
            <v>11651.138786</v>
          </cell>
          <cell r="Q62">
            <v>1615.3702510000001</v>
          </cell>
          <cell r="S62">
            <v>-2077.8418230000002</v>
          </cell>
          <cell r="U62">
            <v>4250.344239</v>
          </cell>
        </row>
        <row r="64">
          <cell r="C64">
            <v>40261.423416739999</v>
          </cell>
          <cell r="H64">
            <v>6339</v>
          </cell>
          <cell r="J64">
            <v>32695.491180000001</v>
          </cell>
          <cell r="P64">
            <v>7735.0243069999997</v>
          </cell>
          <cell r="U64">
            <v>6339</v>
          </cell>
        </row>
      </sheetData>
      <sheetData sheetId="7">
        <row r="61">
          <cell r="H61">
            <v>3522.4980719999999</v>
          </cell>
        </row>
        <row r="62">
          <cell r="H62">
            <v>8373.0000536206499</v>
          </cell>
        </row>
        <row r="63">
          <cell r="H63">
            <v>6555.94053781</v>
          </cell>
        </row>
        <row r="64">
          <cell r="H64">
            <v>9624.8415600193257</v>
          </cell>
        </row>
        <row r="65">
          <cell r="H65">
            <v>5712.8322889790206</v>
          </cell>
        </row>
        <row r="66">
          <cell r="H66">
            <v>3724.7889719258833</v>
          </cell>
        </row>
        <row r="67">
          <cell r="H67">
            <v>2128.702499915134</v>
          </cell>
        </row>
        <row r="68">
          <cell r="H68">
            <v>2548.5012088700005</v>
          </cell>
        </row>
      </sheetData>
      <sheetData sheetId="8"/>
      <sheetData sheetId="9"/>
      <sheetData sheetId="10"/>
      <sheetData sheetId="11">
        <row r="67">
          <cell r="I67">
            <v>4861.0461599999999</v>
          </cell>
        </row>
        <row r="70">
          <cell r="I70">
            <v>41762.314657999996</v>
          </cell>
        </row>
        <row r="71">
          <cell r="I71">
            <v>7948.6133140000002</v>
          </cell>
        </row>
        <row r="72">
          <cell r="I72">
            <v>2191.659701</v>
          </cell>
        </row>
        <row r="73">
          <cell r="I73">
            <v>771.16505700000005</v>
          </cell>
        </row>
        <row r="74">
          <cell r="I74">
            <v>2122.9152945585597</v>
          </cell>
        </row>
        <row r="75">
          <cell r="I75">
            <v>2335.9337361025282</v>
          </cell>
        </row>
        <row r="76">
          <cell r="I76">
            <v>2036.59175</v>
          </cell>
        </row>
        <row r="77">
          <cell r="I77">
            <v>372.72773536</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O8">
            <v>36429.634839353879</v>
          </cell>
          <cell r="P8">
            <v>23004.995178346806</v>
          </cell>
          <cell r="R8">
            <v>38570.803449896106</v>
          </cell>
          <cell r="U8">
            <v>40482.25197142105</v>
          </cell>
          <cell r="X8">
            <v>43583.914042616161</v>
          </cell>
          <cell r="AA8">
            <v>45482.488802742446</v>
          </cell>
        </row>
        <row r="9">
          <cell r="O9">
            <v>23564.463456821559</v>
          </cell>
          <cell r="P9">
            <v>15164.036630060975</v>
          </cell>
          <cell r="R9">
            <v>25136.089304792233</v>
          </cell>
          <cell r="U9">
            <v>26097.010623370632</v>
          </cell>
          <cell r="X9">
            <v>27751.193467921672</v>
          </cell>
          <cell r="AA9">
            <v>29049.406909505531</v>
          </cell>
        </row>
        <row r="13">
          <cell r="O13">
            <v>4980.2599989252712</v>
          </cell>
          <cell r="P13">
            <v>3759.452679005788</v>
          </cell>
          <cell r="R13">
            <v>5459.1113002201419</v>
          </cell>
          <cell r="U13">
            <v>6019.4146390047308</v>
          </cell>
          <cell r="X13">
            <v>5857.4092537921269</v>
          </cell>
          <cell r="AA13">
            <v>6195.2474089034749</v>
          </cell>
        </row>
        <row r="14">
          <cell r="O14">
            <v>5108.919722642192</v>
          </cell>
          <cell r="P14">
            <v>4619.6466516153232</v>
          </cell>
          <cell r="R14">
            <v>4936.3558625721225</v>
          </cell>
          <cell r="U14">
            <v>4992.249029447039</v>
          </cell>
          <cell r="X14">
            <v>4787.7820166135725</v>
          </cell>
          <cell r="AA14">
            <v>4905.0016756393106</v>
          </cell>
        </row>
        <row r="19">
          <cell r="O19">
            <v>102.89999999999964</v>
          </cell>
          <cell r="P19">
            <v>437.75329264378377</v>
          </cell>
          <cell r="R19">
            <v>102.9</v>
          </cell>
          <cell r="U19">
            <v>103.4</v>
          </cell>
          <cell r="X19">
            <v>103.4</v>
          </cell>
          <cell r="AA19">
            <v>103.5</v>
          </cell>
        </row>
        <row r="20">
          <cell r="O20">
            <v>-424.84827086741387</v>
          </cell>
          <cell r="P20">
            <v>-405.19621609000001</v>
          </cell>
          <cell r="R20">
            <v>-413.72115697852502</v>
          </cell>
          <cell r="U20">
            <v>-424.77196565908065</v>
          </cell>
          <cell r="X20">
            <v>-439.80087034658061</v>
          </cell>
          <cell r="AA20">
            <v>-414.11820385352502</v>
          </cell>
        </row>
        <row r="21">
          <cell r="O21">
            <v>0</v>
          </cell>
          <cell r="P21">
            <v>-132.091578</v>
          </cell>
          <cell r="R21">
            <v>0</v>
          </cell>
          <cell r="U21">
            <v>0</v>
          </cell>
          <cell r="X21">
            <v>0</v>
          </cell>
          <cell r="AA21">
            <v>0</v>
          </cell>
        </row>
      </sheetData>
      <sheetData sheetId="4">
        <row r="9">
          <cell r="K9">
            <v>25412.38335961572</v>
          </cell>
        </row>
        <row r="11">
          <cell r="K11">
            <v>30237.155582120522</v>
          </cell>
        </row>
        <row r="12">
          <cell r="K12">
            <v>43.753990999999999</v>
          </cell>
        </row>
        <row r="14">
          <cell r="K14">
            <v>85.7945967</v>
          </cell>
        </row>
        <row r="15">
          <cell r="K15">
            <v>0</v>
          </cell>
        </row>
        <row r="16">
          <cell r="K16">
            <v>91152.971421728143</v>
          </cell>
        </row>
        <row r="17">
          <cell r="K17">
            <v>9480.6386697449998</v>
          </cell>
        </row>
        <row r="18">
          <cell r="K18">
            <v>4151.4573355859866</v>
          </cell>
        </row>
        <row r="26">
          <cell r="K26">
            <v>300</v>
          </cell>
        </row>
        <row r="27">
          <cell r="K27">
            <v>4223.4390000000003</v>
          </cell>
        </row>
        <row r="28">
          <cell r="K28">
            <v>227566.79148752845</v>
          </cell>
        </row>
        <row r="29">
          <cell r="K29">
            <v>568.16999999999996</v>
          </cell>
        </row>
        <row r="30">
          <cell r="K30">
            <v>579.60928342769239</v>
          </cell>
        </row>
        <row r="31">
          <cell r="K31">
            <v>3342.4415581793151</v>
          </cell>
        </row>
        <row r="32">
          <cell r="K32">
            <v>58.635114999999999</v>
          </cell>
        </row>
        <row r="41">
          <cell r="K41">
            <v>55156.33527797</v>
          </cell>
        </row>
        <row r="44">
          <cell r="K44">
            <v>28622.402025113126</v>
          </cell>
        </row>
        <row r="47">
          <cell r="K47">
            <v>1030.1801158885498</v>
          </cell>
        </row>
        <row r="48">
          <cell r="K48">
            <v>2395.2236284138571</v>
          </cell>
        </row>
        <row r="49">
          <cell r="K49">
            <v>1329.905338</v>
          </cell>
        </row>
        <row r="50">
          <cell r="K50">
            <v>1923.4644610027008</v>
          </cell>
        </row>
        <row r="52">
          <cell r="K52">
            <v>1056.3078248500001</v>
          </cell>
        </row>
        <row r="53">
          <cell r="K53">
            <v>265.31595600000003</v>
          </cell>
        </row>
        <row r="58">
          <cell r="K58">
            <v>10247.821201000001</v>
          </cell>
        </row>
        <row r="60">
          <cell r="K60">
            <v>1068.9084660000001</v>
          </cell>
        </row>
        <row r="62">
          <cell r="K62">
            <v>5477.4231357404005</v>
          </cell>
        </row>
        <row r="70">
          <cell r="K70">
            <v>100000</v>
          </cell>
        </row>
        <row r="71">
          <cell r="K71">
            <v>62887.549322669998</v>
          </cell>
        </row>
        <row r="72">
          <cell r="K72">
            <v>104254.518753</v>
          </cell>
        </row>
        <row r="74">
          <cell r="K74">
            <v>21000</v>
          </cell>
        </row>
        <row r="76">
          <cell r="K76">
            <v>-3334.8616318882537</v>
          </cell>
        </row>
      </sheetData>
      <sheetData sheetId="5">
        <row r="15">
          <cell r="J15">
            <v>24948.648862439706</v>
          </cell>
        </row>
        <row r="26">
          <cell r="J26">
            <v>-627.64420844143581</v>
          </cell>
        </row>
        <row r="40">
          <cell r="J40">
            <v>-14122.40741396</v>
          </cell>
        </row>
      </sheetData>
      <sheetData sheetId="6">
        <row r="65">
          <cell r="C65">
            <v>117437.17995120297</v>
          </cell>
          <cell r="D65">
            <v>32513.279804376594</v>
          </cell>
          <cell r="F65">
            <v>-1907.5467934355734</v>
          </cell>
          <cell r="H65">
            <v>-2697.1863473651197</v>
          </cell>
        </row>
        <row r="70">
          <cell r="C70">
            <v>62376.287739987572</v>
          </cell>
          <cell r="D70">
            <v>14812.366068207579</v>
          </cell>
          <cell r="F70">
            <v>2789.6470502075786</v>
          </cell>
          <cell r="H70">
            <v>2807.5187496075791</v>
          </cell>
          <cell r="J70">
            <v>2102.7155480000001</v>
          </cell>
          <cell r="K70">
            <v>3239.1235150000002</v>
          </cell>
          <cell r="L70">
            <v>977.47119099999998</v>
          </cell>
          <cell r="M70">
            <v>0</v>
          </cell>
          <cell r="N70">
            <v>7174.6581504408168</v>
          </cell>
          <cell r="P70">
            <v>5055.277783782215</v>
          </cell>
          <cell r="Q70">
            <v>1526.9471067822151</v>
          </cell>
          <cell r="S70">
            <v>181.63139778221512</v>
          </cell>
          <cell r="U70">
            <v>283.58166178221512</v>
          </cell>
        </row>
        <row r="71">
          <cell r="C71">
            <v>21484.940962609013</v>
          </cell>
          <cell r="D71">
            <v>5359.9677220817703</v>
          </cell>
          <cell r="F71">
            <v>1186.6362928717699</v>
          </cell>
          <cell r="H71">
            <v>1117.9737535417698</v>
          </cell>
          <cell r="J71">
            <v>12140.866967</v>
          </cell>
          <cell r="K71">
            <v>11211.02634352665</v>
          </cell>
          <cell r="L71">
            <v>9361.5667401167793</v>
          </cell>
          <cell r="M71">
            <v>1677.0057654799996</v>
          </cell>
          <cell r="N71">
            <v>1119.8367532225775</v>
          </cell>
          <cell r="P71">
            <v>7129.3151714553851</v>
          </cell>
          <cell r="Q71">
            <v>1779.4544974013843</v>
          </cell>
          <cell r="S71">
            <v>407.36659567138435</v>
          </cell>
          <cell r="U71">
            <v>394.27670467138432</v>
          </cell>
        </row>
        <row r="72">
          <cell r="C72">
            <v>9616.2460201726608</v>
          </cell>
          <cell r="D72">
            <v>2632.3581831906959</v>
          </cell>
          <cell r="F72">
            <v>250.16244601625118</v>
          </cell>
          <cell r="H72">
            <v>232.89971775625125</v>
          </cell>
          <cell r="J72">
            <v>2526.3076868403778</v>
          </cell>
          <cell r="K72">
            <v>7001.0253174600002</v>
          </cell>
          <cell r="L72">
            <v>1894.2545210286164</v>
          </cell>
          <cell r="M72">
            <v>0</v>
          </cell>
          <cell r="N72">
            <v>1513.9686572932098</v>
          </cell>
          <cell r="P72">
            <v>2045.2955887344301</v>
          </cell>
          <cell r="Q72">
            <v>502.538305321368</v>
          </cell>
          <cell r="S72">
            <v>22.397340194377719</v>
          </cell>
          <cell r="U72">
            <v>17.291488364377724</v>
          </cell>
        </row>
        <row r="73">
          <cell r="C73">
            <v>6033.5843800000002</v>
          </cell>
          <cell r="D73">
            <v>1048.2843389303951</v>
          </cell>
          <cell r="F73">
            <v>-183.58733380040252</v>
          </cell>
          <cell r="H73">
            <v>-239.27927044040251</v>
          </cell>
          <cell r="J73">
            <v>1042.7198164691451</v>
          </cell>
          <cell r="K73">
            <v>9337.2669660593237</v>
          </cell>
          <cell r="L73">
            <v>2106.5814506185066</v>
          </cell>
          <cell r="M73">
            <v>2336.2777541199998</v>
          </cell>
          <cell r="N73">
            <v>-2091.7149881603341</v>
          </cell>
          <cell r="P73">
            <v>1078.094175</v>
          </cell>
          <cell r="Q73">
            <v>198.54886047999955</v>
          </cell>
          <cell r="S73">
            <v>-23.102688125493319</v>
          </cell>
          <cell r="U73">
            <v>-40.75496391549332</v>
          </cell>
        </row>
        <row r="74">
          <cell r="C74">
            <v>10963.225168419011</v>
          </cell>
          <cell r="D74">
            <v>2880.5197664296265</v>
          </cell>
          <cell r="F74">
            <v>138.73853593003145</v>
          </cell>
          <cell r="H74">
            <v>193.83192791859</v>
          </cell>
          <cell r="J74">
            <v>718.24439819819827</v>
          </cell>
          <cell r="K74">
            <v>5732.5457579999993</v>
          </cell>
          <cell r="L74">
            <v>719.82315800000003</v>
          </cell>
          <cell r="M74">
            <v>1995.2823733700004</v>
          </cell>
          <cell r="N74">
            <v>418.78158971625123</v>
          </cell>
          <cell r="P74">
            <v>872.92672071000027</v>
          </cell>
          <cell r="Q74">
            <v>227.00198407656407</v>
          </cell>
          <cell r="S74">
            <v>-182.98773539759725</v>
          </cell>
          <cell r="U74">
            <v>-127.31708429903871</v>
          </cell>
        </row>
        <row r="75">
          <cell r="C75">
            <v>5766.1955070810809</v>
          </cell>
          <cell r="D75">
            <v>992.09227112364056</v>
          </cell>
          <cell r="F75">
            <v>238.98345449264605</v>
          </cell>
          <cell r="H75">
            <v>239.18789494264701</v>
          </cell>
          <cell r="J75">
            <v>2485.7551695025281</v>
          </cell>
          <cell r="K75">
            <v>3971.7691598228835</v>
          </cell>
          <cell r="L75">
            <v>4293.5910829960803</v>
          </cell>
          <cell r="M75">
            <v>0</v>
          </cell>
          <cell r="N75">
            <v>309.38212332613591</v>
          </cell>
          <cell r="P75">
            <v>1145.7250119819817</v>
          </cell>
          <cell r="Q75">
            <v>202.24123748298217</v>
          </cell>
          <cell r="S75">
            <v>45.76789733763605</v>
          </cell>
          <cell r="U75">
            <v>45.714076607636059</v>
          </cell>
        </row>
        <row r="76">
          <cell r="C76">
            <v>3840.1611944504502</v>
          </cell>
          <cell r="D76">
            <v>653.0534545069479</v>
          </cell>
          <cell r="F76">
            <v>-295.63437498049677</v>
          </cell>
          <cell r="H76">
            <v>-293.5274182848201</v>
          </cell>
          <cell r="J76">
            <v>1979.0547501102706</v>
          </cell>
          <cell r="K76">
            <v>2287.2766440592786</v>
          </cell>
          <cell r="L76">
            <v>2539.7311715531268</v>
          </cell>
          <cell r="M76">
            <v>0</v>
          </cell>
          <cell r="N76">
            <v>302.72035975452246</v>
          </cell>
          <cell r="P76">
            <v>974.64279279279276</v>
          </cell>
          <cell r="Q76">
            <v>134.42954954954959</v>
          </cell>
          <cell r="S76">
            <v>-96.518617579571483</v>
          </cell>
          <cell r="U76">
            <v>-96.481033094346259</v>
          </cell>
        </row>
        <row r="77">
          <cell r="C77">
            <v>2052.35636157</v>
          </cell>
          <cell r="D77">
            <v>955.83788537999953</v>
          </cell>
          <cell r="F77">
            <v>-433.32248732000062</v>
          </cell>
          <cell r="H77">
            <v>-353.3141780000006</v>
          </cell>
          <cell r="J77">
            <v>581.94394299999999</v>
          </cell>
          <cell r="K77">
            <v>2206.8179238000002</v>
          </cell>
          <cell r="L77">
            <v>6490.8858928</v>
          </cell>
          <cell r="M77">
            <v>0</v>
          </cell>
          <cell r="N77">
            <v>-375.63641431999895</v>
          </cell>
          <cell r="P77">
            <v>693.52770888999999</v>
          </cell>
          <cell r="Q77">
            <v>314.3620463799993</v>
          </cell>
          <cell r="S77">
            <v>-168.30919203000082</v>
          </cell>
          <cell r="U77">
            <v>-157.75769171000081</v>
          </cell>
        </row>
        <row r="78">
          <cell r="C78">
            <v>71673.079408999998</v>
          </cell>
          <cell r="D78">
            <v>11019.758664999999</v>
          </cell>
          <cell r="F78">
            <v>-6137.3111570000001</v>
          </cell>
          <cell r="H78">
            <v>-701.15280599999971</v>
          </cell>
          <cell r="J78">
            <v>31805.270902</v>
          </cell>
          <cell r="K78">
            <v>46166.119793999998</v>
          </cell>
          <cell r="L78">
            <v>25340.466424999999</v>
          </cell>
          <cell r="M78">
            <v>49147.769385</v>
          </cell>
          <cell r="P78">
            <v>17112.668421999999</v>
          </cell>
          <cell r="Q78">
            <v>2955.4349630000002</v>
          </cell>
          <cell r="S78">
            <v>-724.38577799999996</v>
          </cell>
          <cell r="U78">
            <v>-956.22843999999998</v>
          </cell>
        </row>
        <row r="80">
          <cell r="C80">
            <v>53363.901613740003</v>
          </cell>
          <cell r="H80">
            <v>6339</v>
          </cell>
          <cell r="J80">
            <v>25101.969607999999</v>
          </cell>
          <cell r="P80">
            <v>13102.478197</v>
          </cell>
        </row>
      </sheetData>
      <sheetData sheetId="7">
        <row r="76">
          <cell r="H76">
            <v>3239.1235150000002</v>
          </cell>
        </row>
        <row r="77">
          <cell r="H77">
            <v>11211.02634352665</v>
          </cell>
        </row>
        <row r="78">
          <cell r="H78">
            <v>7001.0253174600002</v>
          </cell>
        </row>
        <row r="79">
          <cell r="H79">
            <v>9337.2669660593237</v>
          </cell>
        </row>
        <row r="80">
          <cell r="H80">
            <v>5732.5457579999993</v>
          </cell>
        </row>
        <row r="81">
          <cell r="H81">
            <v>3971.7691598228835</v>
          </cell>
        </row>
        <row r="82">
          <cell r="H82">
            <v>2287.2766440592782</v>
          </cell>
        </row>
        <row r="83">
          <cell r="H83">
            <v>2206.8179238000002</v>
          </cell>
        </row>
      </sheetData>
      <sheetData sheetId="8"/>
      <sheetData sheetId="9"/>
      <sheetData sheetId="10"/>
      <sheetData sheetId="11">
        <row r="88">
          <cell r="I88">
            <v>2102.7155479999997</v>
          </cell>
        </row>
        <row r="89">
          <cell r="I89">
            <v>12140.866967</v>
          </cell>
        </row>
        <row r="90">
          <cell r="I90">
            <v>2526.3076799999999</v>
          </cell>
        </row>
        <row r="91">
          <cell r="I91">
            <v>1042.7197803699999</v>
          </cell>
        </row>
        <row r="92">
          <cell r="I92">
            <v>718.22254684684697</v>
          </cell>
        </row>
        <row r="93">
          <cell r="I93">
            <v>2485.7388400025279</v>
          </cell>
        </row>
        <row r="94">
          <cell r="I94">
            <v>1979.05475</v>
          </cell>
        </row>
        <row r="95">
          <cell r="I95">
            <v>581.94394299999999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S8">
            <v>65075.998668126289</v>
          </cell>
        </row>
        <row r="9">
          <cell r="S9">
            <v>39305.551814024613</v>
          </cell>
        </row>
        <row r="13">
          <cell r="S13">
            <v>11393.336885243245</v>
          </cell>
        </row>
        <row r="14">
          <cell r="S14">
            <v>4954.1058714924038</v>
          </cell>
        </row>
        <row r="19">
          <cell r="S19">
            <v>812.91202224873882</v>
          </cell>
        </row>
        <row r="20">
          <cell r="S20">
            <v>-458.74125558000003</v>
          </cell>
        </row>
        <row r="21">
          <cell r="S21">
            <v>-22.637701</v>
          </cell>
        </row>
      </sheetData>
      <sheetData sheetId="4">
        <row r="9">
          <cell r="L9">
            <v>23112.24160122572</v>
          </cell>
        </row>
        <row r="11">
          <cell r="L11">
            <v>81120.390465190678</v>
          </cell>
        </row>
        <row r="12">
          <cell r="L12">
            <v>29.843990999999999</v>
          </cell>
        </row>
        <row r="14">
          <cell r="L14">
            <v>1222.8221527000001</v>
          </cell>
        </row>
        <row r="16">
          <cell r="L16">
            <v>91385.617670806809</v>
          </cell>
        </row>
        <row r="17">
          <cell r="L17">
            <v>8829.9880732710299</v>
          </cell>
        </row>
        <row r="18">
          <cell r="L18">
            <v>3611.7765453486736</v>
          </cell>
        </row>
        <row r="26">
          <cell r="L26">
            <v>300</v>
          </cell>
        </row>
        <row r="27">
          <cell r="L27">
            <v>4223.4390000000003</v>
          </cell>
        </row>
        <row r="28">
          <cell r="L28">
            <v>227174.54785329002</v>
          </cell>
        </row>
        <row r="29">
          <cell r="L29">
            <v>1428.17</v>
          </cell>
        </row>
        <row r="30">
          <cell r="L30">
            <v>579.60928342769239</v>
          </cell>
        </row>
        <row r="31">
          <cell r="L31">
            <v>3155.7097834281162</v>
          </cell>
        </row>
        <row r="32">
          <cell r="L32">
            <v>58.635114999999999</v>
          </cell>
        </row>
        <row r="41">
          <cell r="L41">
            <v>64067.848236520003</v>
          </cell>
        </row>
        <row r="44">
          <cell r="L44">
            <v>56184.513233200116</v>
          </cell>
        </row>
        <row r="47">
          <cell r="L47">
            <v>1037.7009958885499</v>
          </cell>
        </row>
        <row r="48">
          <cell r="L48">
            <v>5077.2976557352895</v>
          </cell>
        </row>
        <row r="49">
          <cell r="L49">
            <v>1565.0481090000001</v>
          </cell>
        </row>
        <row r="50">
          <cell r="L50">
            <v>1883.6226240027008</v>
          </cell>
        </row>
        <row r="52">
          <cell r="L52">
            <v>943.25555212999996</v>
          </cell>
        </row>
        <row r="53">
          <cell r="L53">
            <v>155.42209199999999</v>
          </cell>
        </row>
        <row r="58">
          <cell r="L58">
            <v>10247.821201000001</v>
          </cell>
        </row>
        <row r="60">
          <cell r="L60">
            <v>1215.081265</v>
          </cell>
        </row>
        <row r="62">
          <cell r="L62">
            <v>5470.6894357404008</v>
          </cell>
        </row>
        <row r="70">
          <cell r="L70">
            <v>100000</v>
          </cell>
        </row>
        <row r="71">
          <cell r="L71">
            <v>62887.549322999999</v>
          </cell>
        </row>
        <row r="72">
          <cell r="L72">
            <v>104254.518753</v>
          </cell>
        </row>
        <row r="74">
          <cell r="L74">
            <v>21000</v>
          </cell>
        </row>
        <row r="75">
          <cell r="L75">
            <v>-8396.7906149999999</v>
          </cell>
        </row>
        <row r="76">
          <cell r="L76">
            <v>6419.6755311465131</v>
          </cell>
        </row>
        <row r="78">
          <cell r="L78">
            <v>12219.53814187048</v>
          </cell>
        </row>
      </sheetData>
      <sheetData sheetId="5">
        <row r="15">
          <cell r="K15">
            <v>-9981.1866820046616</v>
          </cell>
        </row>
        <row r="26">
          <cell r="K26">
            <v>-1271.6016000000047</v>
          </cell>
        </row>
        <row r="40">
          <cell r="K40">
            <v>8952.646508830001</v>
          </cell>
        </row>
      </sheetData>
      <sheetData sheetId="6">
        <row r="86">
          <cell r="C86">
            <v>63934.013284987574</v>
          </cell>
          <cell r="D86">
            <v>14521.947477207579</v>
          </cell>
          <cell r="F86">
            <v>1862.3526102075784</v>
          </cell>
          <cell r="H86">
            <v>2656.9269686075791</v>
          </cell>
          <cell r="J86">
            <v>1842.5652279999999</v>
          </cell>
          <cell r="K86">
            <v>2084.55528</v>
          </cell>
          <cell r="L86">
            <v>1717.0586920000001</v>
          </cell>
          <cell r="M86">
            <v>0</v>
          </cell>
          <cell r="N86">
            <v>8594.866549440816</v>
          </cell>
          <cell r="P86">
            <v>1557.725545</v>
          </cell>
          <cell r="Q86">
            <v>-290.41859099999999</v>
          </cell>
          <cell r="S86">
            <v>-927.29444000000001</v>
          </cell>
          <cell r="U86">
            <v>-150.591781</v>
          </cell>
        </row>
        <row r="87">
          <cell r="C87">
            <v>68942.722752543516</v>
          </cell>
          <cell r="D87">
            <v>17247.867768657277</v>
          </cell>
          <cell r="F87">
            <v>4286.085757217279</v>
          </cell>
          <cell r="H87">
            <v>4154.0745901172786</v>
          </cell>
          <cell r="J87">
            <v>61543.458687999999</v>
          </cell>
          <cell r="K87">
            <v>13435.794915057648</v>
          </cell>
          <cell r="L87">
            <v>50872.605990116776</v>
          </cell>
          <cell r="M87">
            <v>7273.2671066799994</v>
          </cell>
          <cell r="N87">
            <v>-4828.5887207729102</v>
          </cell>
          <cell r="P87">
            <v>47457.78178993451</v>
          </cell>
          <cell r="Q87">
            <v>11887.900046575509</v>
          </cell>
          <cell r="S87">
            <v>3099.4494643455087</v>
          </cell>
          <cell r="U87">
            <v>3036.1008365755088</v>
          </cell>
        </row>
        <row r="88">
          <cell r="C88">
            <v>14061.006419163627</v>
          </cell>
          <cell r="D88">
            <v>4075.7045864772472</v>
          </cell>
          <cell r="F88">
            <v>777.74799692750162</v>
          </cell>
          <cell r="H88">
            <v>726.37994710750161</v>
          </cell>
          <cell r="J88">
            <v>4060.7236547203511</v>
          </cell>
          <cell r="K88">
            <v>4955.5935450900006</v>
          </cell>
          <cell r="L88">
            <v>904.12211355981606</v>
          </cell>
          <cell r="M88">
            <v>0</v>
          </cell>
          <cell r="N88">
            <v>1885.4396987282298</v>
          </cell>
          <cell r="P88">
            <v>4444.7603989909658</v>
          </cell>
          <cell r="Q88">
            <v>1443.3464032865515</v>
          </cell>
          <cell r="S88">
            <v>527.58555091125038</v>
          </cell>
          <cell r="U88">
            <v>493.48022935125033</v>
          </cell>
        </row>
        <row r="89">
          <cell r="C89">
            <v>7791.3789560000005</v>
          </cell>
          <cell r="D89">
            <v>1402.7683271903952</v>
          </cell>
          <cell r="F89">
            <v>-109.58558147922849</v>
          </cell>
          <cell r="H89">
            <v>-184.31693129922849</v>
          </cell>
          <cell r="J89">
            <v>1343.3570456891448</v>
          </cell>
          <cell r="K89">
            <v>8817.9777560593247</v>
          </cell>
          <cell r="L89">
            <v>1981.1571786185064</v>
          </cell>
          <cell r="M89">
            <v>2159.0203036500002</v>
          </cell>
          <cell r="N89">
            <v>-1907.0040110803336</v>
          </cell>
          <cell r="P89">
            <v>1757.794576</v>
          </cell>
          <cell r="Q89">
            <v>354.48398826000022</v>
          </cell>
          <cell r="S89">
            <v>74.001752321174024</v>
          </cell>
          <cell r="U89">
            <v>54.962339141174027</v>
          </cell>
        </row>
        <row r="90">
          <cell r="C90">
            <v>12443.415860419011</v>
          </cell>
          <cell r="D90">
            <v>3274.8289806998978</v>
          </cell>
          <cell r="F90">
            <v>163.27017656784352</v>
          </cell>
          <cell r="H90">
            <v>196.72380669640208</v>
          </cell>
          <cell r="J90">
            <v>677.9451471683783</v>
          </cell>
          <cell r="K90">
            <v>5663.9540829999996</v>
          </cell>
          <cell r="L90">
            <v>1059.4026796072437</v>
          </cell>
          <cell r="M90">
            <v>679.47728119000055</v>
          </cell>
          <cell r="N90">
            <v>381.32059354460682</v>
          </cell>
          <cell r="P90">
            <v>1480.1906919999999</v>
          </cell>
          <cell r="Q90">
            <v>394.3092142702713</v>
          </cell>
          <cell r="S90">
            <v>24.531640637812078</v>
          </cell>
          <cell r="U90">
            <v>2.8918787778120785</v>
          </cell>
        </row>
        <row r="91">
          <cell r="C91">
            <v>7623.5643178918917</v>
          </cell>
          <cell r="D91">
            <v>1438.2267779855865</v>
          </cell>
          <cell r="F91">
            <v>359.45929206638891</v>
          </cell>
          <cell r="H91">
            <v>359.71581969638987</v>
          </cell>
          <cell r="J91">
            <v>2952.3830895025276</v>
          </cell>
          <cell r="K91">
            <v>3567.6826028380183</v>
          </cell>
          <cell r="L91">
            <v>4630.5078821277702</v>
          </cell>
          <cell r="M91">
            <v>0</v>
          </cell>
          <cell r="N91">
            <v>794.84300814361029</v>
          </cell>
          <cell r="P91">
            <v>1857.3688108108111</v>
          </cell>
          <cell r="Q91">
            <v>446.13450686194608</v>
          </cell>
          <cell r="S91">
            <v>120.47583757374287</v>
          </cell>
          <cell r="U91">
            <v>120.52792475374288</v>
          </cell>
        </row>
        <row r="92">
          <cell r="C92">
            <v>4773.7111944504504</v>
          </cell>
          <cell r="D92">
            <v>886.08575026439985</v>
          </cell>
          <cell r="F92">
            <v>-318.35706370390216</v>
          </cell>
          <cell r="H92">
            <v>-316.18472797948669</v>
          </cell>
          <cell r="J92">
            <v>1860.6672501102707</v>
          </cell>
          <cell r="K92">
            <v>2023.961166581802</v>
          </cell>
          <cell r="L92">
            <v>2119.6668001200001</v>
          </cell>
          <cell r="M92">
            <v>0</v>
          </cell>
          <cell r="N92">
            <v>219.71265504452214</v>
          </cell>
          <cell r="P92">
            <v>933.55</v>
          </cell>
          <cell r="Q92">
            <v>233.032295757452</v>
          </cell>
          <cell r="S92">
            <v>-22.722688723405362</v>
          </cell>
          <cell r="U92">
            <v>-22.657309694666605</v>
          </cell>
        </row>
        <row r="93">
          <cell r="C93">
            <v>2603.0804889599999</v>
          </cell>
          <cell r="D93">
            <v>1215.0254834699992</v>
          </cell>
          <cell r="F93">
            <v>-330.70315702000084</v>
          </cell>
          <cell r="H93">
            <v>-237.0039648700008</v>
          </cell>
          <cell r="J93">
            <v>593.11589300000003</v>
          </cell>
          <cell r="K93">
            <v>2211.9003031800003</v>
          </cell>
          <cell r="L93">
            <v>6465.8295810500003</v>
          </cell>
          <cell r="M93">
            <v>0</v>
          </cell>
          <cell r="N93">
            <v>-395.16603377999934</v>
          </cell>
          <cell r="P93">
            <v>550.72412739000004</v>
          </cell>
          <cell r="Q93">
            <v>259.18759808999977</v>
          </cell>
          <cell r="S93">
            <v>102.6193302999998</v>
          </cell>
          <cell r="U93">
            <v>116.3102131299998</v>
          </cell>
        </row>
        <row r="94">
          <cell r="C94">
            <v>113308.83777499999</v>
          </cell>
          <cell r="D94">
            <v>22062.230057000001</v>
          </cell>
          <cell r="F94">
            <v>287.04649299999983</v>
          </cell>
          <cell r="H94">
            <v>5402.3600260000003</v>
          </cell>
          <cell r="J94">
            <v>63597.563031999998</v>
          </cell>
          <cell r="K94">
            <v>48624.198019000003</v>
          </cell>
          <cell r="L94">
            <v>43755.706888000001</v>
          </cell>
          <cell r="M94">
            <v>53956.083545000001</v>
          </cell>
          <cell r="P94">
            <v>41635.758366000002</v>
          </cell>
          <cell r="Q94">
            <v>11042.471391999999</v>
          </cell>
          <cell r="S94">
            <v>6424.3576499999999</v>
          </cell>
          <cell r="U94">
            <v>6103.5128320000003</v>
          </cell>
        </row>
        <row r="96">
          <cell r="C96">
            <v>89963.55725174</v>
          </cell>
          <cell r="J96">
            <v>57321.544571999999</v>
          </cell>
          <cell r="P96">
            <v>36599.655637999997</v>
          </cell>
        </row>
      </sheetData>
      <sheetData sheetId="7">
        <row r="90">
          <cell r="C90">
            <v>16589.022618999999</v>
          </cell>
          <cell r="D90">
            <v>3685.0913850000002</v>
          </cell>
          <cell r="E90">
            <v>26285.288122999998</v>
          </cell>
        </row>
        <row r="91">
          <cell r="H91">
            <v>2084.55528</v>
          </cell>
        </row>
        <row r="92">
          <cell r="H92">
            <v>13435.794915057648</v>
          </cell>
        </row>
        <row r="93">
          <cell r="H93">
            <v>4955.5935450900006</v>
          </cell>
        </row>
        <row r="94">
          <cell r="H94">
            <v>8817.9777560593247</v>
          </cell>
        </row>
        <row r="95">
          <cell r="H95">
            <v>5663.9540829999996</v>
          </cell>
        </row>
        <row r="96">
          <cell r="H96">
            <v>3567.6826028380183</v>
          </cell>
        </row>
        <row r="97">
          <cell r="H97">
            <v>2023.9611665818018</v>
          </cell>
        </row>
        <row r="98">
          <cell r="H98">
            <v>2211.9003031800003</v>
          </cell>
        </row>
      </sheetData>
      <sheetData sheetId="8"/>
      <sheetData sheetId="9"/>
      <sheetData sheetId="10"/>
      <sheetData sheetId="11">
        <row r="106">
          <cell r="I106">
            <v>1842.5652305200001</v>
          </cell>
        </row>
        <row r="107">
          <cell r="I107">
            <v>61543.458687999999</v>
          </cell>
        </row>
        <row r="108">
          <cell r="I108">
            <v>4060.7236470000003</v>
          </cell>
        </row>
        <row r="109">
          <cell r="I109">
            <v>1343.3570087000001</v>
          </cell>
        </row>
        <row r="110">
          <cell r="I110">
            <v>677.94514716837807</v>
          </cell>
        </row>
        <row r="111">
          <cell r="I111">
            <v>2952.3673600025277</v>
          </cell>
        </row>
        <row r="112">
          <cell r="I112">
            <v>1860.66725</v>
          </cell>
        </row>
        <row r="113">
          <cell r="I113">
            <v>593.11589300000003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Note"/>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V8">
            <v>39164.198204236316</v>
          </cell>
        </row>
        <row r="9">
          <cell r="V9">
            <v>25002.572121320398</v>
          </cell>
        </row>
        <row r="13">
          <cell r="V13">
            <v>5674.1751744979347</v>
          </cell>
        </row>
        <row r="14">
          <cell r="V14">
            <v>5054.1634163963899</v>
          </cell>
        </row>
        <row r="19">
          <cell r="V19">
            <v>145.18578454977472</v>
          </cell>
        </row>
        <row r="20">
          <cell r="V20">
            <v>-496.05213844000002</v>
          </cell>
        </row>
        <row r="21">
          <cell r="V21">
            <v>63.737051000000001</v>
          </cell>
        </row>
      </sheetData>
      <sheetData sheetId="4">
        <row r="9">
          <cell r="M9">
            <v>23720.012486263739</v>
          </cell>
        </row>
        <row r="11">
          <cell r="M11">
            <v>85502.797916640411</v>
          </cell>
        </row>
        <row r="12">
          <cell r="M12">
            <v>220.805994</v>
          </cell>
        </row>
        <row r="14">
          <cell r="M14">
            <v>1069.6705205999999</v>
          </cell>
        </row>
        <row r="16">
          <cell r="M16">
            <v>93275.88546727541</v>
          </cell>
        </row>
        <row r="17">
          <cell r="M17">
            <v>6967.7055978048402</v>
          </cell>
        </row>
        <row r="18">
          <cell r="M18">
            <v>3770.6168096489314</v>
          </cell>
        </row>
        <row r="26">
          <cell r="M26">
            <v>300</v>
          </cell>
        </row>
        <row r="27">
          <cell r="M27">
            <v>4223.4390000000003</v>
          </cell>
        </row>
        <row r="28">
          <cell r="M28">
            <v>226312.52039886493</v>
          </cell>
        </row>
        <row r="29">
          <cell r="M29">
            <v>1413.2932290000001</v>
          </cell>
        </row>
        <row r="30">
          <cell r="M30">
            <v>579.60928342769239</v>
          </cell>
        </row>
        <row r="31">
          <cell r="M31">
            <v>3078.8719017369817</v>
          </cell>
        </row>
        <row r="32">
          <cell r="M32">
            <v>58.635114999999999</v>
          </cell>
        </row>
        <row r="41">
          <cell r="M41">
            <v>67894.41707168</v>
          </cell>
        </row>
        <row r="44">
          <cell r="M44">
            <v>54077.746260314634</v>
          </cell>
        </row>
        <row r="47">
          <cell r="M47">
            <v>1101.7544195318173</v>
          </cell>
        </row>
        <row r="48">
          <cell r="M48">
            <v>4481.1837892045451</v>
          </cell>
        </row>
        <row r="49">
          <cell r="M49">
            <v>1685.342598</v>
          </cell>
        </row>
        <row r="50">
          <cell r="M50">
            <v>1822.1865670027007</v>
          </cell>
        </row>
        <row r="52">
          <cell r="M52">
            <v>780.06969809999998</v>
          </cell>
        </row>
        <row r="53">
          <cell r="M53">
            <v>155.42209199999999</v>
          </cell>
        </row>
        <row r="58">
          <cell r="M58">
            <v>10247.821201000001</v>
          </cell>
        </row>
        <row r="60">
          <cell r="M60">
            <v>1215.081265</v>
          </cell>
        </row>
        <row r="62">
          <cell r="M62">
            <v>5502.1894357404008</v>
          </cell>
        </row>
        <row r="70">
          <cell r="M70">
            <v>100000</v>
          </cell>
        </row>
        <row r="71">
          <cell r="M71">
            <v>62887.549322999999</v>
          </cell>
        </row>
        <row r="72">
          <cell r="M72">
            <v>104254.518753</v>
          </cell>
        </row>
        <row r="74">
          <cell r="M74">
            <v>21000</v>
          </cell>
        </row>
        <row r="75">
          <cell r="M75">
            <v>-8396.7906149999999</v>
          </cell>
        </row>
        <row r="76">
          <cell r="M76">
            <v>9565.8337202778785</v>
          </cell>
        </row>
        <row r="78">
          <cell r="M78">
            <v>12219.53814187048</v>
          </cell>
        </row>
      </sheetData>
      <sheetData sheetId="5">
        <row r="15">
          <cell r="L15">
            <v>-2902.3770579337915</v>
          </cell>
        </row>
        <row r="26">
          <cell r="L26">
            <v>-161.28822966999567</v>
          </cell>
        </row>
        <row r="40">
          <cell r="L40">
            <v>3671.4361831299998</v>
          </cell>
        </row>
      </sheetData>
      <sheetData sheetId="6">
        <row r="102">
          <cell r="C102">
            <v>65841.854479155139</v>
          </cell>
          <cell r="D102">
            <v>15121.393970375142</v>
          </cell>
          <cell r="F102">
            <v>1798.7136853751419</v>
          </cell>
          <cell r="H102">
            <v>2542.9031477751423</v>
          </cell>
          <cell r="J102">
            <v>2109.4975100000001</v>
          </cell>
          <cell r="K102">
            <v>2605.193143</v>
          </cell>
          <cell r="L102">
            <v>2179.241395</v>
          </cell>
          <cell r="M102">
            <v>0</v>
          </cell>
          <cell r="N102">
            <v>7370.3544366083797</v>
          </cell>
          <cell r="P102">
            <v>1907.8411941675633</v>
          </cell>
          <cell r="Q102">
            <v>599.4464931675634</v>
          </cell>
          <cell r="S102">
            <v>-63.638924832436558</v>
          </cell>
          <cell r="U102">
            <v>-114.02382083243656</v>
          </cell>
        </row>
        <row r="103">
          <cell r="C103">
            <v>89271.1026427857</v>
          </cell>
          <cell r="D103">
            <v>22371.296029442463</v>
          </cell>
          <cell r="F103">
            <v>5556.0232845724659</v>
          </cell>
          <cell r="H103">
            <v>5374.8377816124657</v>
          </cell>
          <cell r="J103">
            <v>66243.027851000006</v>
          </cell>
          <cell r="K103">
            <v>15556.027969600647</v>
          </cell>
          <cell r="L103">
            <v>55681.003489116774</v>
          </cell>
          <cell r="M103">
            <v>7319.0324105799991</v>
          </cell>
          <cell r="N103">
            <v>-4753.609105390723</v>
          </cell>
          <cell r="P103">
            <v>20328.379890242188</v>
          </cell>
          <cell r="Q103">
            <v>5123.4282607851865</v>
          </cell>
          <cell r="S103">
            <v>1269.9375273551868</v>
          </cell>
          <cell r="U103">
            <v>1220.7631914951871</v>
          </cell>
        </row>
        <row r="104">
          <cell r="C104">
            <v>17947.480655629821</v>
          </cell>
          <cell r="D104">
            <v>5224.7113706347791</v>
          </cell>
          <cell r="F104">
            <v>1051.8372866835425</v>
          </cell>
          <cell r="H104">
            <v>997.05944594354241</v>
          </cell>
          <cell r="J104">
            <v>3028.2086641978271</v>
          </cell>
          <cell r="K104">
            <v>4611.2722954840083</v>
          </cell>
          <cell r="L104">
            <v>1434.6599995597792</v>
          </cell>
          <cell r="M104">
            <v>0</v>
          </cell>
          <cell r="N104">
            <v>3735.8679930942408</v>
          </cell>
          <cell r="P104">
            <v>3886.4742364661934</v>
          </cell>
          <cell r="Q104">
            <v>1149.0067841575317</v>
          </cell>
          <cell r="S104">
            <v>274.08928975604078</v>
          </cell>
          <cell r="U104">
            <v>270.67949883604081</v>
          </cell>
        </row>
        <row r="105">
          <cell r="C105">
            <v>10631.851968000001</v>
          </cell>
          <cell r="D105">
            <v>1953.205754020395</v>
          </cell>
          <cell r="F105">
            <v>41.635466491945209</v>
          </cell>
          <cell r="H105">
            <v>-47.19086015805479</v>
          </cell>
          <cell r="J105">
            <v>1705.0295869891452</v>
          </cell>
          <cell r="K105">
            <v>7291.2339537293246</v>
          </cell>
          <cell r="L105">
            <v>1459.7693284585066</v>
          </cell>
          <cell r="M105">
            <v>1398.1271107699999</v>
          </cell>
          <cell r="N105">
            <v>-1146.4889219085446</v>
          </cell>
          <cell r="P105">
            <v>2840.4730119999999</v>
          </cell>
          <cell r="Q105">
            <v>550.43742682999994</v>
          </cell>
          <cell r="S105">
            <v>151.2210479711737</v>
          </cell>
          <cell r="U105">
            <v>137.1260711411737</v>
          </cell>
        </row>
        <row r="106">
          <cell r="C106">
            <v>14688.156093419011</v>
          </cell>
          <cell r="D106">
            <v>3858.1464669701681</v>
          </cell>
          <cell r="F106">
            <v>237.79575553272582</v>
          </cell>
          <cell r="H106">
            <v>272.55702180128441</v>
          </cell>
          <cell r="J106">
            <v>1150.5890588406305</v>
          </cell>
          <cell r="K106">
            <v>5399.805617</v>
          </cell>
          <cell r="L106">
            <v>1119.8560002172442</v>
          </cell>
          <cell r="M106">
            <v>281.38916633000065</v>
          </cell>
          <cell r="N106">
            <v>677.89380292784858</v>
          </cell>
          <cell r="P106">
            <v>2244.740233</v>
          </cell>
          <cell r="Q106">
            <v>583.31748627027036</v>
          </cell>
          <cell r="S106">
            <v>74.525578964882314</v>
          </cell>
          <cell r="U106">
            <v>75.833215104882314</v>
          </cell>
        </row>
        <row r="107">
          <cell r="C107">
            <v>9493.2188296036038</v>
          </cell>
          <cell r="D107">
            <v>1831.1094953934244</v>
          </cell>
          <cell r="F107">
            <v>506.78917118602351</v>
          </cell>
          <cell r="H107">
            <v>507.07837711602451</v>
          </cell>
          <cell r="J107">
            <v>2665.8884235025275</v>
          </cell>
          <cell r="K107">
            <v>4165.5585551261447</v>
          </cell>
          <cell r="L107">
            <v>5956.5712808938406</v>
          </cell>
          <cell r="M107">
            <v>0</v>
          </cell>
          <cell r="N107">
            <v>1788.5730744436107</v>
          </cell>
          <cell r="P107">
            <v>1869.6545117117118</v>
          </cell>
          <cell r="Q107">
            <v>392.88271740783784</v>
          </cell>
          <cell r="S107">
            <v>147.3298791196346</v>
          </cell>
          <cell r="U107">
            <v>147.36255741963461</v>
          </cell>
        </row>
        <row r="108">
          <cell r="C108">
            <v>5587.8834880990989</v>
          </cell>
          <cell r="D108">
            <v>1119.0625727418769</v>
          </cell>
          <cell r="F108">
            <v>-343.35863583684079</v>
          </cell>
          <cell r="H108">
            <v>-341.10622083265054</v>
          </cell>
          <cell r="J108">
            <v>1744.2330001102707</v>
          </cell>
          <cell r="K108">
            <v>2504.0686473352825</v>
          </cell>
          <cell r="L108">
            <v>2350.3645226425228</v>
          </cell>
          <cell r="M108">
            <v>0</v>
          </cell>
          <cell r="N108">
            <v>70.521848829927819</v>
          </cell>
          <cell r="P108">
            <v>814.17229364864875</v>
          </cell>
          <cell r="Q108">
            <v>232.97682247747707</v>
          </cell>
          <cell r="S108">
            <v>-25.001572132938623</v>
          </cell>
          <cell r="U108">
            <v>-24.921492853163858</v>
          </cell>
        </row>
        <row r="109">
          <cell r="C109">
            <v>3261.3776339599999</v>
          </cell>
          <cell r="D109">
            <v>1489.2078802899989</v>
          </cell>
          <cell r="F109">
            <v>-213.66928620000115</v>
          </cell>
          <cell r="H109">
            <v>-96.108011050001096</v>
          </cell>
          <cell r="J109">
            <v>733.42713900000001</v>
          </cell>
          <cell r="K109">
            <v>2167.4458789999999</v>
          </cell>
          <cell r="L109">
            <v>6411.0208670000002</v>
          </cell>
          <cell r="M109">
            <v>0</v>
          </cell>
          <cell r="N109">
            <v>-392.94211726999987</v>
          </cell>
          <cell r="P109">
            <v>658.297145</v>
          </cell>
          <cell r="Q109">
            <v>274.18239681999967</v>
          </cell>
          <cell r="S109">
            <v>117.03387081999969</v>
          </cell>
          <cell r="U109">
            <v>140.8959538199997</v>
          </cell>
        </row>
        <row r="110">
          <cell r="C110">
            <v>137687.01699099998</v>
          </cell>
          <cell r="D110">
            <v>27318.177752</v>
          </cell>
          <cell r="F110">
            <v>1774.8372879999997</v>
          </cell>
          <cell r="H110">
            <v>6694.8030410000001</v>
          </cell>
          <cell r="J110">
            <v>74277.539770000003</v>
          </cell>
          <cell r="K110">
            <v>48975.279407000002</v>
          </cell>
          <cell r="L110">
            <v>45419.096466000003</v>
          </cell>
          <cell r="M110">
            <v>58895.868384000001</v>
          </cell>
          <cell r="P110">
            <v>24378.179216</v>
          </cell>
          <cell r="Q110">
            <v>5255.9476949999998</v>
          </cell>
          <cell r="S110">
            <v>1487.7907949999999</v>
          </cell>
          <cell r="U110">
            <v>1292.4430150000001</v>
          </cell>
        </row>
        <row r="112">
          <cell r="C112">
            <v>109727.57077974</v>
          </cell>
          <cell r="J112">
            <v>67933.837092999995</v>
          </cell>
          <cell r="P112">
            <v>19764.013527999999</v>
          </cell>
        </row>
      </sheetData>
      <sheetData sheetId="7">
        <row r="106">
          <cell r="H106">
            <v>2605.193143</v>
          </cell>
        </row>
        <row r="107">
          <cell r="H107">
            <v>15556.027969600647</v>
          </cell>
        </row>
        <row r="108">
          <cell r="H108">
            <v>4611.2722954840083</v>
          </cell>
        </row>
        <row r="109">
          <cell r="H109">
            <v>7291.2339537293246</v>
          </cell>
        </row>
        <row r="110">
          <cell r="H110">
            <v>5399.805617</v>
          </cell>
        </row>
        <row r="111">
          <cell r="H111">
            <v>4165.5585551261447</v>
          </cell>
        </row>
        <row r="112">
          <cell r="H112">
            <v>2504.0686473352821</v>
          </cell>
        </row>
        <row r="113">
          <cell r="H113">
            <v>2167.4458789999999</v>
          </cell>
        </row>
      </sheetData>
      <sheetData sheetId="8"/>
      <sheetData sheetId="9"/>
      <sheetData sheetId="10"/>
      <sheetData sheetId="11">
        <row r="125">
          <cell r="I125">
            <v>2109.4975099999997</v>
          </cell>
        </row>
        <row r="126">
          <cell r="I126">
            <v>66243.027850999992</v>
          </cell>
        </row>
        <row r="127">
          <cell r="I127">
            <v>3028.208607</v>
          </cell>
        </row>
        <row r="128">
          <cell r="I128">
            <v>1705.029587</v>
          </cell>
        </row>
        <row r="129">
          <cell r="I129">
            <v>1150.5890588406301</v>
          </cell>
        </row>
        <row r="130">
          <cell r="I130">
            <v>2665.8726930025282</v>
          </cell>
        </row>
        <row r="131">
          <cell r="I131">
            <v>1744.2329999999999</v>
          </cell>
        </row>
        <row r="132">
          <cell r="I132">
            <v>733.42713900000001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Note"/>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Y8">
            <v>36924.799000143081</v>
          </cell>
        </row>
        <row r="9">
          <cell r="Y9">
            <v>22726.046699324324</v>
          </cell>
        </row>
        <row r="13">
          <cell r="Y13">
            <v>5935.212801206013</v>
          </cell>
        </row>
        <row r="14">
          <cell r="Y14">
            <v>4990.8653038918837</v>
          </cell>
        </row>
        <row r="19">
          <cell r="Y19">
            <v>103.93942060045042</v>
          </cell>
        </row>
        <row r="20">
          <cell r="Y20">
            <v>-497.97310919000006</v>
          </cell>
        </row>
        <row r="21">
          <cell r="Y21">
            <v>-5.5641590000000001</v>
          </cell>
        </row>
      </sheetData>
      <sheetData sheetId="4">
        <row r="9">
          <cell r="N9">
            <v>25240.557033428959</v>
          </cell>
        </row>
        <row r="11">
          <cell r="N11">
            <v>96912.569215809461</v>
          </cell>
        </row>
        <row r="12">
          <cell r="N12">
            <v>144</v>
          </cell>
        </row>
        <row r="14">
          <cell r="N14">
            <v>1028.6226545</v>
          </cell>
        </row>
        <row r="16">
          <cell r="N16">
            <v>98085.313097015052</v>
          </cell>
        </row>
        <row r="17">
          <cell r="N17">
            <v>8843.1060449630932</v>
          </cell>
        </row>
        <row r="18">
          <cell r="N18">
            <v>9719.9121962382214</v>
          </cell>
        </row>
        <row r="26">
          <cell r="N26">
            <v>300</v>
          </cell>
        </row>
        <row r="27">
          <cell r="N27">
            <v>4223.4390000000003</v>
          </cell>
        </row>
        <row r="28">
          <cell r="N28">
            <v>225372.6004244065</v>
          </cell>
        </row>
        <row r="29">
          <cell r="N29">
            <v>1398.4164579999999</v>
          </cell>
        </row>
        <row r="30">
          <cell r="N30">
            <v>579.60928342769239</v>
          </cell>
        </row>
        <row r="31">
          <cell r="N31">
            <v>3330.700671712515</v>
          </cell>
        </row>
        <row r="32">
          <cell r="N32">
            <v>58.635114999999999</v>
          </cell>
        </row>
        <row r="41">
          <cell r="N41">
            <v>82251.662859910008</v>
          </cell>
        </row>
        <row r="44">
          <cell r="N44">
            <v>58790.830567083925</v>
          </cell>
        </row>
        <row r="47">
          <cell r="N47">
            <v>1154.9854099317197</v>
          </cell>
        </row>
        <row r="48">
          <cell r="N48">
            <v>2085.7255727296665</v>
          </cell>
        </row>
        <row r="49">
          <cell r="N49">
            <v>6257.5414849999997</v>
          </cell>
        </row>
        <row r="50">
          <cell r="N50">
            <v>2624.0604390027006</v>
          </cell>
        </row>
        <row r="52">
          <cell r="N52">
            <v>624.76784506999991</v>
          </cell>
        </row>
        <row r="53">
          <cell r="N53">
            <v>155.42209199999999</v>
          </cell>
        </row>
        <row r="58">
          <cell r="N58">
            <v>10247.821201000001</v>
          </cell>
        </row>
        <row r="60">
          <cell r="N60">
            <v>1215.081265</v>
          </cell>
        </row>
        <row r="62">
          <cell r="N62">
            <v>5425.8567864937331</v>
          </cell>
        </row>
        <row r="70">
          <cell r="N70">
            <v>100000</v>
          </cell>
        </row>
        <row r="71">
          <cell r="N71">
            <v>62887.549322999999</v>
          </cell>
        </row>
        <row r="72">
          <cell r="N72">
            <v>104254.518753</v>
          </cell>
        </row>
        <row r="74">
          <cell r="N74">
            <v>21000</v>
          </cell>
        </row>
        <row r="75">
          <cell r="N75">
            <v>-8396.7906149999999</v>
          </cell>
        </row>
        <row r="76">
          <cell r="N76">
            <v>12438.910068409188</v>
          </cell>
        </row>
        <row r="78">
          <cell r="N78">
            <v>12219.53814187048</v>
          </cell>
        </row>
      </sheetData>
      <sheetData sheetId="5">
        <row r="15">
          <cell r="M15">
            <v>-12650.694187528625</v>
          </cell>
        </row>
        <row r="26">
          <cell r="M26">
            <v>-38.798806010001215</v>
          </cell>
        </row>
        <row r="40">
          <cell r="M40">
            <v>14210.037516199998</v>
          </cell>
        </row>
      </sheetData>
      <sheetData sheetId="6">
        <row r="113">
          <cell r="C113">
            <v>244682.37200191233</v>
          </cell>
          <cell r="D113">
            <v>80286.311291868245</v>
          </cell>
          <cell r="F113">
            <v>10410.604015805002</v>
          </cell>
          <cell r="H113">
            <v>9565.8337232077502</v>
          </cell>
        </row>
        <row r="118">
          <cell r="C118">
            <v>68135.891438695689</v>
          </cell>
          <cell r="D118">
            <v>15828.466650915685</v>
          </cell>
          <cell r="F118">
            <v>1830.8935639156846</v>
          </cell>
          <cell r="H118">
            <v>2575.7333103156848</v>
          </cell>
          <cell r="J118">
            <v>2885.5493740000002</v>
          </cell>
          <cell r="K118">
            <v>5393.7840040000001</v>
          </cell>
          <cell r="L118">
            <v>4855.0157280000003</v>
          </cell>
          <cell r="M118">
            <v>9979.4828359999992</v>
          </cell>
          <cell r="N118">
            <v>-3679.0266508510786</v>
          </cell>
          <cell r="P118">
            <v>2294.0369595405427</v>
          </cell>
          <cell r="Q118">
            <v>707.07268054054259</v>
          </cell>
          <cell r="S118">
            <v>32.179878540542603</v>
          </cell>
          <cell r="U118">
            <v>32.830162540542602</v>
          </cell>
        </row>
        <row r="119">
          <cell r="C119">
            <v>108192.45539636489</v>
          </cell>
          <cell r="D119">
            <v>27119.591394277657</v>
          </cell>
          <cell r="F119">
            <v>6753.8989963176591</v>
          </cell>
          <cell r="H119">
            <v>6518.4179570276592</v>
          </cell>
          <cell r="J119">
            <v>76866.417935999998</v>
          </cell>
          <cell r="K119">
            <v>15607.731437856648</v>
          </cell>
          <cell r="L119">
            <v>53483.287370116799</v>
          </cell>
          <cell r="M119">
            <v>11664.478944189999</v>
          </cell>
          <cell r="N119">
            <v>-9337.1251259415112</v>
          </cell>
          <cell r="P119">
            <v>18921.352753579195</v>
          </cell>
          <cell r="Q119">
            <v>4748.2953648351941</v>
          </cell>
          <cell r="S119">
            <v>1197.8757117451935</v>
          </cell>
          <cell r="U119">
            <v>1143.5801754151935</v>
          </cell>
        </row>
        <row r="120">
          <cell r="C120">
            <v>19601.553823491005</v>
          </cell>
          <cell r="D120">
            <v>5781.9579691242398</v>
          </cell>
          <cell r="F120">
            <v>1136.4550851783551</v>
          </cell>
          <cell r="H120">
            <v>1067.810168058355</v>
          </cell>
          <cell r="J120">
            <v>1366.9562715237416</v>
          </cell>
          <cell r="K120">
            <v>5309.3321738599998</v>
          </cell>
          <cell r="L120">
            <v>1376.7120065597458</v>
          </cell>
          <cell r="M120">
            <v>0</v>
          </cell>
          <cell r="N120">
            <v>4441.1431764282306</v>
          </cell>
          <cell r="P120">
            <v>1654.0731678611853</v>
          </cell>
          <cell r="Q120">
            <v>557.24659848946021</v>
          </cell>
          <cell r="S120">
            <v>84.617798494812604</v>
          </cell>
          <cell r="U120">
            <v>70.750722114812618</v>
          </cell>
        </row>
        <row r="121">
          <cell r="C121">
            <v>11656.8367</v>
          </cell>
          <cell r="D121">
            <v>2121.2637341765762</v>
          </cell>
          <cell r="F121">
            <v>-28.233584177366311</v>
          </cell>
          <cell r="H121">
            <v>-112.24567705736631</v>
          </cell>
          <cell r="J121">
            <v>1302.8838759891453</v>
          </cell>
          <cell r="K121">
            <v>7209.2075627593795</v>
          </cell>
          <cell r="L121">
            <v>1778.0272493285065</v>
          </cell>
          <cell r="M121">
            <v>940.46409871999799</v>
          </cell>
          <cell r="N121">
            <v>-430.34631013519754</v>
          </cell>
          <cell r="P121">
            <v>1024.9847319999999</v>
          </cell>
          <cell r="Q121">
            <v>168.05798015618134</v>
          </cell>
          <cell r="S121">
            <v>-69.86905066931152</v>
          </cell>
          <cell r="U121">
            <v>-65.054816899311518</v>
          </cell>
        </row>
        <row r="122">
          <cell r="C122">
            <v>17159.977239419011</v>
          </cell>
          <cell r="D122">
            <v>4408.0101129611594</v>
          </cell>
          <cell r="F122">
            <v>269.16053742661887</v>
          </cell>
          <cell r="H122">
            <v>299.92356351517748</v>
          </cell>
          <cell r="J122">
            <v>1435.4909506078377</v>
          </cell>
          <cell r="K122">
            <v>5669.8093799999997</v>
          </cell>
          <cell r="L122">
            <v>2039.0270021572446</v>
          </cell>
          <cell r="M122">
            <v>0</v>
          </cell>
          <cell r="N122">
            <v>1004.5752296867377</v>
          </cell>
          <cell r="P122">
            <v>2471.8211460000002</v>
          </cell>
          <cell r="Q122">
            <v>549.86364599099159</v>
          </cell>
          <cell r="S122">
            <v>31.364781893893063</v>
          </cell>
          <cell r="U122">
            <v>27.366541713893064</v>
          </cell>
        </row>
        <row r="123">
          <cell r="C123">
            <v>12047.351843684684</v>
          </cell>
          <cell r="D123">
            <v>2331.8847182341801</v>
          </cell>
          <cell r="F123">
            <v>659.16895307190953</v>
          </cell>
          <cell r="H123">
            <v>659.53569587191055</v>
          </cell>
          <cell r="J123">
            <v>3064.7416295025278</v>
          </cell>
          <cell r="K123">
            <v>4550.5147259424857</v>
          </cell>
          <cell r="L123">
            <v>4219.6537788014884</v>
          </cell>
          <cell r="M123">
            <v>2400.5639999999999</v>
          </cell>
          <cell r="N123">
            <v>-750.29368655639132</v>
          </cell>
          <cell r="P123">
            <v>2554.1330140810801</v>
          </cell>
          <cell r="Q123">
            <v>500.77522284075593</v>
          </cell>
          <cell r="S123">
            <v>152.37978188588602</v>
          </cell>
          <cell r="U123">
            <v>152.45731875588601</v>
          </cell>
        </row>
        <row r="124">
          <cell r="C124">
            <v>7552.3429467747746</v>
          </cell>
          <cell r="D124">
            <v>1812.0364458319668</v>
          </cell>
          <cell r="F124">
            <v>-228.30993188253896</v>
          </cell>
          <cell r="H124">
            <v>-225.97593021789825</v>
          </cell>
          <cell r="J124">
            <v>2998.4010001862162</v>
          </cell>
          <cell r="K124">
            <v>2095.4299085965431</v>
          </cell>
          <cell r="L124">
            <v>1347.9760001200004</v>
          </cell>
          <cell r="M124">
            <v>1212.461</v>
          </cell>
          <cell r="N124">
            <v>-1372.1577419600715</v>
          </cell>
          <cell r="P124">
            <v>1964.4594586756759</v>
          </cell>
          <cell r="Q124">
            <v>692.97387309009002</v>
          </cell>
          <cell r="S124">
            <v>115.04870395430183</v>
          </cell>
          <cell r="U124">
            <v>115.13029061475228</v>
          </cell>
        </row>
        <row r="125">
          <cell r="C125">
            <v>3819.7330593654051</v>
          </cell>
          <cell r="D125">
            <v>1737.0242836954044</v>
          </cell>
          <cell r="F125">
            <v>-85.230181794595751</v>
          </cell>
          <cell r="H125">
            <v>45.965138355404292</v>
          </cell>
          <cell r="J125">
            <v>725.89541299999996</v>
          </cell>
          <cell r="K125">
            <v>2143.3138210000002</v>
          </cell>
          <cell r="L125">
            <v>6235.19877</v>
          </cell>
          <cell r="M125">
            <v>0</v>
          </cell>
          <cell r="N125">
            <v>-509.46346186459448</v>
          </cell>
          <cell r="P125">
            <v>558.35542540540541</v>
          </cell>
          <cell r="Q125">
            <v>247.8164034054054</v>
          </cell>
          <cell r="S125">
            <v>128.4391044054054</v>
          </cell>
          <cell r="U125">
            <v>142.07314940540539</v>
          </cell>
        </row>
        <row r="126">
          <cell r="C126">
            <v>164513.04882899998</v>
          </cell>
          <cell r="D126">
            <v>33344.828255</v>
          </cell>
          <cell r="F126">
            <v>3375.4747449999995</v>
          </cell>
          <cell r="H126">
            <v>7948.745817</v>
          </cell>
          <cell r="J126">
            <v>72621.241167999993</v>
          </cell>
          <cell r="K126">
            <v>50106.190083000001</v>
          </cell>
          <cell r="L126">
            <v>49666.941064999999</v>
          </cell>
          <cell r="M126">
            <v>56054.211981</v>
          </cell>
          <cell r="P126">
            <v>26826.031837999999</v>
          </cell>
          <cell r="Q126">
            <v>6026.6505029999998</v>
          </cell>
          <cell r="S126">
            <v>1600.637457</v>
          </cell>
          <cell r="U126">
            <v>1253.9427760000001</v>
          </cell>
        </row>
        <row r="128">
          <cell r="C128">
            <v>131072.02027474</v>
          </cell>
          <cell r="J128">
            <v>66211.008403</v>
          </cell>
          <cell r="P128">
            <v>21344.449495000001</v>
          </cell>
        </row>
      </sheetData>
      <sheetData sheetId="7">
        <row r="121">
          <cell r="H121">
            <v>5393.7840040000001</v>
          </cell>
        </row>
        <row r="122">
          <cell r="H122">
            <v>15607.731437856648</v>
          </cell>
        </row>
        <row r="123">
          <cell r="H123">
            <v>5309.3321738599998</v>
          </cell>
        </row>
        <row r="124">
          <cell r="H124">
            <v>7209.2075627593795</v>
          </cell>
        </row>
        <row r="125">
          <cell r="H125">
            <v>5669.8093799999997</v>
          </cell>
        </row>
        <row r="126">
          <cell r="H126">
            <v>4550.5147259424857</v>
          </cell>
        </row>
        <row r="127">
          <cell r="H127">
            <v>2095.4299085965431</v>
          </cell>
        </row>
        <row r="128">
          <cell r="H128">
            <v>2143.3138209999997</v>
          </cell>
        </row>
      </sheetData>
      <sheetData sheetId="8"/>
      <sheetData sheetId="9"/>
      <sheetData sheetId="10"/>
      <sheetData sheetId="11">
        <row r="144">
          <cell r="I144">
            <v>2885.5493737699999</v>
          </cell>
        </row>
        <row r="145">
          <cell r="I145">
            <v>76866.417936000013</v>
          </cell>
        </row>
        <row r="146">
          <cell r="I146">
            <v>1366.956263</v>
          </cell>
        </row>
        <row r="147">
          <cell r="I147">
            <v>1302.8838759999999</v>
          </cell>
        </row>
        <row r="148">
          <cell r="I148">
            <v>1435.49095060784</v>
          </cell>
        </row>
        <row r="149">
          <cell r="I149">
            <v>3064.7269430025281</v>
          </cell>
        </row>
        <row r="150">
          <cell r="I150">
            <v>2998.4010000000003</v>
          </cell>
        </row>
        <row r="151">
          <cell r="I151">
            <v>725.89541300000008</v>
          </cell>
        </row>
      </sheetData>
      <sheetData sheetId="12">
        <row r="160">
          <cell r="EN160">
            <v>7798384165.2413111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Note"/>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refreshError="1"/>
      <sheetData sheetId="1" refreshError="1"/>
      <sheetData sheetId="2" refreshError="1"/>
      <sheetData sheetId="3" refreshError="1">
        <row r="8">
          <cell r="AB8">
            <v>42685.837648650442</v>
          </cell>
        </row>
        <row r="14">
          <cell r="AB14">
            <v>5250.726502796042</v>
          </cell>
        </row>
        <row r="19">
          <cell r="AB19">
            <v>181.52616669999995</v>
          </cell>
        </row>
        <row r="20">
          <cell r="AB20">
            <v>-549.83103841999991</v>
          </cell>
        </row>
        <row r="21">
          <cell r="AB21">
            <v>206.57347300000001</v>
          </cell>
        </row>
      </sheetData>
      <sheetData sheetId="4" refreshError="1">
        <row r="9">
          <cell r="O9">
            <v>18432.328691906721</v>
          </cell>
        </row>
        <row r="11">
          <cell r="O11">
            <v>114817.94778165074</v>
          </cell>
        </row>
        <row r="12">
          <cell r="O12">
            <v>161.62197800000001</v>
          </cell>
        </row>
        <row r="14">
          <cell r="O14">
            <v>828.35430050000002</v>
          </cell>
        </row>
        <row r="16">
          <cell r="O16">
            <v>95117.125606400616</v>
          </cell>
        </row>
        <row r="17">
          <cell r="O17">
            <v>5950.4871537795698</v>
          </cell>
        </row>
        <row r="18">
          <cell r="O18">
            <v>4900.2109417278771</v>
          </cell>
        </row>
        <row r="26">
          <cell r="O26">
            <v>300</v>
          </cell>
        </row>
        <row r="27">
          <cell r="O27">
            <v>4223.4390000000003</v>
          </cell>
        </row>
        <row r="28">
          <cell r="O28">
            <v>224681.61661280555</v>
          </cell>
        </row>
        <row r="29">
          <cell r="O29">
            <v>1383.539687</v>
          </cell>
        </row>
        <row r="30">
          <cell r="O30">
            <v>579.60928342769239</v>
          </cell>
        </row>
        <row r="31">
          <cell r="O31">
            <v>3225.5294416880465</v>
          </cell>
        </row>
        <row r="32">
          <cell r="O32">
            <v>58.635114999999999</v>
          </cell>
        </row>
        <row r="41">
          <cell r="O41">
            <v>74722.466819110006</v>
          </cell>
        </row>
        <row r="44">
          <cell r="O44">
            <v>60940.369325370237</v>
          </cell>
        </row>
        <row r="47">
          <cell r="O47">
            <v>1251.8082252795652</v>
          </cell>
        </row>
        <row r="48">
          <cell r="O48">
            <v>5584.9074001350255</v>
          </cell>
        </row>
        <row r="49">
          <cell r="O49">
            <v>4102.8063849999999</v>
          </cell>
        </row>
        <row r="50">
          <cell r="O50">
            <v>1882.2882010027008</v>
          </cell>
        </row>
        <row r="52">
          <cell r="O52">
            <v>468.57476503999999</v>
          </cell>
        </row>
        <row r="53">
          <cell r="O53">
            <v>155.42209199999999</v>
          </cell>
        </row>
        <row r="58">
          <cell r="O58">
            <v>10247.821201000001</v>
          </cell>
        </row>
        <row r="60">
          <cell r="O60">
            <v>1215.081265</v>
          </cell>
        </row>
        <row r="62">
          <cell r="O62">
            <v>5470.1320242470665</v>
          </cell>
        </row>
        <row r="70">
          <cell r="O70">
            <v>100000</v>
          </cell>
        </row>
        <row r="71">
          <cell r="O71">
            <v>62887.549322999999</v>
          </cell>
        </row>
        <row r="72">
          <cell r="O72">
            <v>104254.518753</v>
          </cell>
        </row>
        <row r="74">
          <cell r="O74">
            <v>21000</v>
          </cell>
        </row>
        <row r="75">
          <cell r="O75">
            <v>-8396.7906149999999</v>
          </cell>
        </row>
        <row r="76">
          <cell r="O76">
            <v>16653.952288291268</v>
          </cell>
        </row>
        <row r="78">
          <cell r="O78">
            <v>12219.53814187048</v>
          </cell>
        </row>
      </sheetData>
      <sheetData sheetId="5" refreshError="1">
        <row r="15">
          <cell r="N15">
            <v>1034.5395792746185</v>
          </cell>
        </row>
        <row r="26">
          <cell r="N26">
            <v>-165.51296000999247</v>
          </cell>
        </row>
        <row r="40">
          <cell r="N40">
            <v>-7677.2549578299986</v>
          </cell>
        </row>
      </sheetData>
      <sheetData sheetId="6" refreshError="1">
        <row r="126">
          <cell r="N126">
            <v>-37433.994052000002</v>
          </cell>
        </row>
        <row r="129">
          <cell r="C129">
            <v>281607.17100205546</v>
          </cell>
          <cell r="D129">
            <v>94485.063564216864</v>
          </cell>
          <cell r="F129">
            <v>13683.278183055727</v>
          </cell>
          <cell r="H129">
            <v>12438.910042868927</v>
          </cell>
        </row>
        <row r="137">
          <cell r="C137">
            <v>78904.706689695682</v>
          </cell>
          <cell r="F137">
            <v>2573.6550494156845</v>
          </cell>
          <cell r="H137">
            <v>3223.6653178156848</v>
          </cell>
          <cell r="J137">
            <v>5524.4311029999999</v>
          </cell>
          <cell r="K137">
            <v>2841.4312220000002</v>
          </cell>
          <cell r="L137">
            <v>5527.3953970000002</v>
          </cell>
          <cell r="M137">
            <v>1676.132803</v>
          </cell>
          <cell r="N137">
            <v>-812.25970435107865</v>
          </cell>
          <cell r="P137">
            <v>10768.815251</v>
          </cell>
          <cell r="S137">
            <v>742.76148550000005</v>
          </cell>
          <cell r="U137">
            <v>647.93200750000005</v>
          </cell>
        </row>
        <row r="138">
          <cell r="C138">
            <v>120029.50678336489</v>
          </cell>
          <cell r="D138">
            <v>30116.277527013655</v>
          </cell>
          <cell r="F138">
            <v>7458.337929193659</v>
          </cell>
          <cell r="H138">
            <v>7356.0754825336589</v>
          </cell>
          <cell r="J138">
            <v>86799.303435361639</v>
          </cell>
          <cell r="K138">
            <v>15239.483165592648</v>
          </cell>
          <cell r="L138">
            <v>58423.559957116799</v>
          </cell>
          <cell r="M138">
            <v>11742.07587422</v>
          </cell>
          <cell r="N138">
            <v>-9195.4404806731418</v>
          </cell>
          <cell r="P138">
            <v>11837.051387</v>
          </cell>
          <cell r="Q138">
            <v>2996.6861327360002</v>
          </cell>
          <cell r="S138">
            <v>704.43893287599997</v>
          </cell>
          <cell r="U138">
            <v>837.65752550599996</v>
          </cell>
        </row>
        <row r="139">
          <cell r="C139">
            <v>21578.726131060248</v>
          </cell>
          <cell r="D139">
            <v>6415.1649483824931</v>
          </cell>
          <cell r="F139">
            <v>1338.4997217279747</v>
          </cell>
          <cell r="H139">
            <v>1267.3071627079744</v>
          </cell>
          <cell r="J139">
            <v>1379.5969489255995</v>
          </cell>
          <cell r="K139">
            <v>8075.6146365399982</v>
          </cell>
          <cell r="L139">
            <v>3236.8733000000002</v>
          </cell>
          <cell r="M139">
            <v>0</v>
          </cell>
          <cell r="N139">
            <v>3510.7309969684911</v>
          </cell>
          <cell r="P139">
            <v>1977.1723075692423</v>
          </cell>
          <cell r="Q139">
            <v>633.2069792582538</v>
          </cell>
          <cell r="S139">
            <v>202.04463654961944</v>
          </cell>
          <cell r="U139">
            <v>199.49699464961944</v>
          </cell>
        </row>
        <row r="140">
          <cell r="C140">
            <v>12970.911966</v>
          </cell>
          <cell r="D140">
            <v>2448.6730383229205</v>
          </cell>
          <cell r="F140">
            <v>26.232384195318289</v>
          </cell>
          <cell r="H140">
            <v>-63.467447974681711</v>
          </cell>
          <cell r="J140">
            <v>974.85300099914525</v>
          </cell>
          <cell r="K140">
            <v>7857.292679225724</v>
          </cell>
          <cell r="L140">
            <v>2653.1024426485101</v>
          </cell>
          <cell r="M140">
            <v>315.30476183999798</v>
          </cell>
          <cell r="N140">
            <v>59.531557576594423</v>
          </cell>
          <cell r="P140">
            <v>1314.0752660000001</v>
          </cell>
          <cell r="Q140">
            <v>327.4093041463442</v>
          </cell>
          <cell r="S140">
            <v>54.4659683726846</v>
          </cell>
          <cell r="U140">
            <v>48.778229082684597</v>
          </cell>
        </row>
        <row r="141">
          <cell r="C141">
            <v>19152.00752841901</v>
          </cell>
          <cell r="D141">
            <v>4976.0839190487268</v>
          </cell>
          <cell r="F141">
            <v>253.31548546776372</v>
          </cell>
          <cell r="H141">
            <v>279.60387915632231</v>
          </cell>
          <cell r="J141">
            <v>777.49954702905416</v>
          </cell>
          <cell r="K141">
            <v>6211.9772190000003</v>
          </cell>
          <cell r="L141">
            <v>1978.6019994800401</v>
          </cell>
          <cell r="M141">
            <v>820.36977305000062</v>
          </cell>
          <cell r="N141">
            <v>944.57182867447898</v>
          </cell>
          <cell r="P141">
            <v>1992.030289</v>
          </cell>
          <cell r="Q141">
            <v>568.07380608756728</v>
          </cell>
          <cell r="S141">
            <v>-15.845051958855151</v>
          </cell>
          <cell r="U141">
            <v>-20.319684358855152</v>
          </cell>
        </row>
        <row r="142">
          <cell r="C142">
            <v>18701.82649269652</v>
          </cell>
          <cell r="D142">
            <v>4042.1761718774496</v>
          </cell>
          <cell r="F142">
            <v>1072.2332768569756</v>
          </cell>
          <cell r="H142">
            <v>1101.6439771369767</v>
          </cell>
          <cell r="J142">
            <v>9109.867861579105</v>
          </cell>
          <cell r="K142">
            <v>2260.7425198691089</v>
          </cell>
          <cell r="L142">
            <v>5651.8179770049492</v>
          </cell>
          <cell r="M142">
            <v>1000.564</v>
          </cell>
          <cell r="N142">
            <v>-1085.9846261611549</v>
          </cell>
          <cell r="P142">
            <v>6654.474649011835</v>
          </cell>
          <cell r="Q142">
            <v>1710.2914536432695</v>
          </cell>
          <cell r="S142">
            <v>413.06432378506611</v>
          </cell>
          <cell r="U142">
            <v>442.10828126506613</v>
          </cell>
        </row>
        <row r="143">
          <cell r="C143">
            <v>9767.3038766126119</v>
          </cell>
          <cell r="D143">
            <v>2317.062150444578</v>
          </cell>
          <cell r="F143">
            <v>-162.198113382602</v>
          </cell>
          <cell r="H143">
            <v>-167.35231095796132</v>
          </cell>
          <cell r="J143">
            <v>3082.2599967562164</v>
          </cell>
          <cell r="K143">
            <v>3069.7444851731202</v>
          </cell>
          <cell r="L143">
            <v>3695.9380001199997</v>
          </cell>
          <cell r="M143">
            <v>1212.461</v>
          </cell>
          <cell r="N143">
            <v>-430.04002356362662</v>
          </cell>
          <cell r="P143">
            <v>2214.9609298378377</v>
          </cell>
          <cell r="Q143">
            <v>505.02570461261132</v>
          </cell>
          <cell r="S143">
            <v>66.111818499936945</v>
          </cell>
          <cell r="U143">
            <v>58.623619259936945</v>
          </cell>
        </row>
        <row r="144">
          <cell r="C144">
            <v>4099.4256808401797</v>
          </cell>
          <cell r="D144">
            <v>1892.5613331701791</v>
          </cell>
          <cell r="F144">
            <v>-60.020717319821088</v>
          </cell>
          <cell r="H144">
            <v>94.259545830178951</v>
          </cell>
          <cell r="J144">
            <v>502.52039300000001</v>
          </cell>
          <cell r="K144">
            <v>2156.2880690000002</v>
          </cell>
          <cell r="L144">
            <v>6119.7006609999999</v>
          </cell>
          <cell r="M144">
            <v>0</v>
          </cell>
          <cell r="N144">
            <v>-335.47113738981983</v>
          </cell>
          <cell r="P144">
            <v>279.69262147477468</v>
          </cell>
          <cell r="Q144">
            <v>155.53704947477465</v>
          </cell>
          <cell r="S144">
            <v>25.209464474774659</v>
          </cell>
          <cell r="U144">
            <v>48.294407474774658</v>
          </cell>
        </row>
        <row r="145">
          <cell r="C145">
            <v>190642.02518699999</v>
          </cell>
          <cell r="D145">
            <v>39669.138407999999</v>
          </cell>
          <cell r="F145">
            <v>5559.9967879999995</v>
          </cell>
          <cell r="H145">
            <v>9901.2166589999997</v>
          </cell>
          <cell r="J145">
            <v>80408.031302000003</v>
          </cell>
          <cell r="K145">
            <v>47404.551610000002</v>
          </cell>
          <cell r="L145">
            <v>47232.173419999999</v>
          </cell>
          <cell r="M145">
            <v>57955.558606999999</v>
          </cell>
          <cell r="P145">
            <v>26128.976358</v>
          </cell>
          <cell r="Q145">
            <v>6324.3101530000004</v>
          </cell>
          <cell r="S145">
            <v>2184.5220429999999</v>
          </cell>
          <cell r="U145">
            <v>1952.4708419999999</v>
          </cell>
        </row>
        <row r="147">
          <cell r="C147">
            <v>151553.43168498325</v>
          </cell>
          <cell r="J147">
            <v>73578.793829000002</v>
          </cell>
          <cell r="P147">
            <v>20481.411410243243</v>
          </cell>
        </row>
      </sheetData>
      <sheetData sheetId="7">
        <row r="137">
          <cell r="H137">
            <v>2841.4312220000002</v>
          </cell>
        </row>
        <row r="138">
          <cell r="H138">
            <v>15239.483165592648</v>
          </cell>
        </row>
        <row r="139">
          <cell r="H139">
            <v>8075.6146365399982</v>
          </cell>
        </row>
        <row r="140">
          <cell r="H140">
            <v>7857.292679225724</v>
          </cell>
        </row>
        <row r="141">
          <cell r="H141">
            <v>6211.9772190000003</v>
          </cell>
        </row>
        <row r="142">
          <cell r="H142">
            <v>2260.7425198691089</v>
          </cell>
        </row>
        <row r="143">
          <cell r="H143">
            <v>3069.7444851731198</v>
          </cell>
        </row>
        <row r="144">
          <cell r="H144">
            <v>2156.2880689999997</v>
          </cell>
        </row>
      </sheetData>
      <sheetData sheetId="8" refreshError="1"/>
      <sheetData sheetId="9" refreshError="1"/>
      <sheetData sheetId="10" refreshError="1"/>
      <sheetData sheetId="11" refreshError="1">
        <row r="164">
          <cell r="I164">
            <v>5524.4311030200006</v>
          </cell>
        </row>
        <row r="165">
          <cell r="I165">
            <v>86799.303434999994</v>
          </cell>
        </row>
        <row r="166">
          <cell r="I166">
            <v>1379.5969410000002</v>
          </cell>
        </row>
        <row r="167">
          <cell r="I167">
            <v>974.85300100000006</v>
          </cell>
        </row>
        <row r="168">
          <cell r="I168">
            <v>777.49954702905393</v>
          </cell>
        </row>
        <row r="169">
          <cell r="I169">
            <v>9109.852135079107</v>
          </cell>
        </row>
        <row r="170">
          <cell r="I170">
            <v>3082.2599949999999</v>
          </cell>
        </row>
        <row r="171">
          <cell r="I171">
            <v>73.82039300000001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Sheet1"/>
      <sheetName val="Note"/>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AD8">
            <v>44370.249687063944</v>
          </cell>
          <cell r="AE8">
            <v>44021.156098770902</v>
          </cell>
        </row>
        <row r="9">
          <cell r="AB9">
            <v>26404.634977688766</v>
          </cell>
          <cell r="AD9">
            <v>27490.910173766766</v>
          </cell>
          <cell r="AE9">
            <v>28847.399912977598</v>
          </cell>
        </row>
        <row r="13">
          <cell r="AB13">
            <v>6653.7025495635526</v>
          </cell>
          <cell r="AD13">
            <v>6345.7553357964671</v>
          </cell>
          <cell r="AE13">
            <v>5259.3096822299995</v>
          </cell>
        </row>
        <row r="14">
          <cell r="AD14">
            <v>4912.4566308055173</v>
          </cell>
          <cell r="AE14">
            <v>5177.3074022205456</v>
          </cell>
        </row>
        <row r="19">
          <cell r="AD19">
            <v>103.4</v>
          </cell>
          <cell r="AE19">
            <v>46.661209376216206</v>
          </cell>
        </row>
        <row r="20">
          <cell r="AD20">
            <v>-387.66423527713607</v>
          </cell>
          <cell r="AE20">
            <v>-449.70922519000004</v>
          </cell>
        </row>
        <row r="21">
          <cell r="AD21">
            <v>0</v>
          </cell>
          <cell r="AE21">
            <v>5.5686280000000004</v>
          </cell>
        </row>
      </sheetData>
      <sheetData sheetId="4">
        <row r="9">
          <cell r="P9">
            <v>20161.683647446716</v>
          </cell>
        </row>
        <row r="11">
          <cell r="P11">
            <v>100529.2798066806</v>
          </cell>
        </row>
        <row r="12">
          <cell r="P12">
            <v>0</v>
          </cell>
        </row>
        <row r="14">
          <cell r="P14">
            <v>819.27164087368203</v>
          </cell>
        </row>
        <row r="16">
          <cell r="P16">
            <v>96006.751835342089</v>
          </cell>
        </row>
        <row r="17">
          <cell r="P17">
            <v>6481.2406622593817</v>
          </cell>
        </row>
        <row r="18">
          <cell r="P18">
            <v>5977.9948278522606</v>
          </cell>
        </row>
        <row r="20">
          <cell r="P20">
            <v>0</v>
          </cell>
        </row>
        <row r="26">
          <cell r="P26">
            <v>300</v>
          </cell>
        </row>
        <row r="27">
          <cell r="P27">
            <v>4223.4390000000003</v>
          </cell>
        </row>
        <row r="28">
          <cell r="P28">
            <v>223865.68091984798</v>
          </cell>
        </row>
        <row r="29">
          <cell r="P29">
            <v>1368.6629170000001</v>
          </cell>
        </row>
        <row r="30">
          <cell r="P30">
            <v>579.60928342769239</v>
          </cell>
        </row>
        <row r="31">
          <cell r="P31">
            <v>3283.9415449969133</v>
          </cell>
        </row>
        <row r="32">
          <cell r="P32">
            <v>58.635114999999999</v>
          </cell>
        </row>
        <row r="41">
          <cell r="P41">
            <v>60910.345613269994</v>
          </cell>
        </row>
        <row r="44">
          <cell r="P44">
            <v>60235.271889257383</v>
          </cell>
        </row>
        <row r="47">
          <cell r="P47">
            <v>1142.6612492795043</v>
          </cell>
        </row>
        <row r="48">
          <cell r="P48">
            <v>5070.6601044794616</v>
          </cell>
        </row>
        <row r="49">
          <cell r="P49">
            <v>3630.7029790000001</v>
          </cell>
        </row>
        <row r="50">
          <cell r="P50">
            <v>2234.5227570027009</v>
          </cell>
        </row>
        <row r="52">
          <cell r="P52">
            <v>290.31670869999999</v>
          </cell>
        </row>
        <row r="53">
          <cell r="P53">
            <v>155.42209199999999</v>
          </cell>
        </row>
        <row r="58">
          <cell r="P58">
            <v>10247.821201000001</v>
          </cell>
        </row>
        <row r="60">
          <cell r="P60">
            <v>1215.081265</v>
          </cell>
        </row>
        <row r="62">
          <cell r="P62">
            <v>5564.9577375070667</v>
          </cell>
        </row>
        <row r="70">
          <cell r="P70">
            <v>100000</v>
          </cell>
        </row>
        <row r="71">
          <cell r="P71">
            <v>62887.549322999999</v>
          </cell>
        </row>
        <row r="72">
          <cell r="P72">
            <v>104254.518753</v>
          </cell>
        </row>
        <row r="74">
          <cell r="P74">
            <v>21000</v>
          </cell>
        </row>
        <row r="75">
          <cell r="P75">
            <v>-8396.7906149999999</v>
          </cell>
        </row>
        <row r="76">
          <cell r="P76">
            <v>20993.612001820245</v>
          </cell>
        </row>
        <row r="78">
          <cell r="P78">
            <v>12219.53814187048</v>
          </cell>
        </row>
      </sheetData>
      <sheetData sheetId="5">
        <row r="15">
          <cell r="O15">
            <v>15962.441473396015</v>
          </cell>
        </row>
        <row r="26">
          <cell r="O26">
            <v>-250.88218076000996</v>
          </cell>
        </row>
        <row r="40">
          <cell r="O40">
            <v>-13982.20431418</v>
          </cell>
        </row>
      </sheetData>
      <sheetData sheetId="6">
        <row r="137">
          <cell r="D137">
            <v>18889.128741415683</v>
          </cell>
          <cell r="Q137">
            <v>3060.6620905</v>
          </cell>
        </row>
        <row r="148">
          <cell r="C148">
            <v>324293.00865070592</v>
          </cell>
          <cell r="D148">
            <v>110766.26623767568</v>
          </cell>
          <cell r="F148">
            <v>18060.051804154951</v>
          </cell>
          <cell r="H148">
            <v>16653.952265248154</v>
          </cell>
        </row>
        <row r="153">
          <cell r="C153">
            <v>82312.169806803795</v>
          </cell>
          <cell r="D153">
            <v>19784.633014667932</v>
          </cell>
          <cell r="F153">
            <v>2734.2998826679336</v>
          </cell>
          <cell r="H153">
            <v>3392.4792840679343</v>
          </cell>
          <cell r="J153">
            <v>5365.3303210000004</v>
          </cell>
          <cell r="K153">
            <v>2821.7682319999999</v>
          </cell>
          <cell r="L153">
            <v>3737.3158920000001</v>
          </cell>
          <cell r="M153">
            <v>3240.6905729999999</v>
          </cell>
          <cell r="N153">
            <v>-2832.8961780988293</v>
          </cell>
          <cell r="P153">
            <v>3407.4631171081091</v>
          </cell>
          <cell r="Q153">
            <v>895.50427325224928</v>
          </cell>
          <cell r="S153">
            <v>160.64483325224924</v>
          </cell>
          <cell r="U153">
            <v>168.81396625224923</v>
          </cell>
        </row>
        <row r="154">
          <cell r="C154">
            <v>134955.47923548869</v>
          </cell>
          <cell r="D154">
            <v>33907.105683632442</v>
          </cell>
          <cell r="F154">
            <v>8523.1400849424444</v>
          </cell>
          <cell r="H154">
            <v>8330.032226952444</v>
          </cell>
          <cell r="J154">
            <v>73202.441084218997</v>
          </cell>
          <cell r="K154">
            <v>10649.422157087649</v>
          </cell>
          <cell r="L154">
            <v>41163.2099561168</v>
          </cell>
          <cell r="M154">
            <v>11121.495905269998</v>
          </cell>
          <cell r="N154">
            <v>-7916.2342711104029</v>
          </cell>
          <cell r="P154">
            <v>14925.972452123786</v>
          </cell>
          <cell r="Q154">
            <v>3790.8281566187857</v>
          </cell>
          <cell r="S154">
            <v>1064.8021557487859</v>
          </cell>
          <cell r="U154">
            <v>973.95674441878589</v>
          </cell>
        </row>
        <row r="155">
          <cell r="C155">
            <v>26700.118484180042</v>
          </cell>
          <cell r="D155">
            <v>7878.9100042849059</v>
          </cell>
          <cell r="F155">
            <v>2012.9313618586896</v>
          </cell>
          <cell r="H155">
            <v>1937.7535967886893</v>
          </cell>
          <cell r="J155">
            <v>2439.8448031588396</v>
          </cell>
          <cell r="K155">
            <v>10078.848326710002</v>
          </cell>
          <cell r="L155">
            <v>5257.2143455597397</v>
          </cell>
          <cell r="M155">
            <v>0</v>
          </cell>
          <cell r="N155">
            <v>2922.5207064782362</v>
          </cell>
          <cell r="P155">
            <v>5121.3923531197952</v>
          </cell>
          <cell r="Q155">
            <v>1463.7450559024123</v>
          </cell>
          <cell r="S155">
            <v>674.43164013071487</v>
          </cell>
          <cell r="U155">
            <v>670.44643408071499</v>
          </cell>
        </row>
        <row r="156">
          <cell r="C156">
            <v>15991.803624</v>
          </cell>
          <cell r="D156">
            <v>3115.653008242919</v>
          </cell>
          <cell r="F156">
            <v>233.48327833165689</v>
          </cell>
          <cell r="H156">
            <v>139.36147515165689</v>
          </cell>
          <cell r="J156">
            <v>1318.3487919991455</v>
          </cell>
          <cell r="K156">
            <v>7143.0079032257236</v>
          </cell>
          <cell r="L156">
            <v>2805.8638126485098</v>
          </cell>
          <cell r="M156">
            <v>0</v>
          </cell>
          <cell r="N156">
            <v>779.09087748480351</v>
          </cell>
          <cell r="P156">
            <v>3020.891658</v>
          </cell>
          <cell r="Q156">
            <v>666.97996991999821</v>
          </cell>
          <cell r="S156">
            <v>207.25089413633859</v>
          </cell>
          <cell r="U156">
            <v>202.82892312633859</v>
          </cell>
        </row>
        <row r="157">
          <cell r="C157">
            <v>22943.655791419009</v>
          </cell>
          <cell r="D157">
            <v>5790.5141609387265</v>
          </cell>
          <cell r="F157">
            <v>485.17452207548456</v>
          </cell>
          <cell r="H157">
            <v>511.85201591404314</v>
          </cell>
          <cell r="J157">
            <v>1160.6140658994593</v>
          </cell>
          <cell r="K157">
            <v>6743.3404600000003</v>
          </cell>
          <cell r="L157">
            <v>2703.5195004221441</v>
          </cell>
          <cell r="M157">
            <v>0</v>
          </cell>
          <cell r="N157">
            <v>1528.7366288244789</v>
          </cell>
          <cell r="P157">
            <v>3791.648263</v>
          </cell>
          <cell r="Q157">
            <v>814.43024188999937</v>
          </cell>
          <cell r="S157">
            <v>231.85903660772084</v>
          </cell>
          <cell r="U157">
            <v>232.24813675772086</v>
          </cell>
        </row>
        <row r="158">
          <cell r="C158">
            <v>20285.763399894717</v>
          </cell>
          <cell r="D158">
            <v>4377.2677659796482</v>
          </cell>
          <cell r="F158">
            <v>1128.8050024209708</v>
          </cell>
          <cell r="H158">
            <v>1158.3577297309719</v>
          </cell>
          <cell r="J158">
            <v>5956.2732155791055</v>
          </cell>
          <cell r="K158">
            <v>2425.9539166131094</v>
          </cell>
          <cell r="L158">
            <v>5088.9249250200783</v>
          </cell>
          <cell r="M158">
            <v>400</v>
          </cell>
          <cell r="N158">
            <v>738.45430660884404</v>
          </cell>
          <cell r="P158">
            <v>1583.936907198198</v>
          </cell>
          <cell r="Q158">
            <v>335.09159410219837</v>
          </cell>
          <cell r="S158">
            <v>56.571725563995123</v>
          </cell>
          <cell r="U158">
            <v>56.713752593995125</v>
          </cell>
        </row>
        <row r="159">
          <cell r="C159">
            <v>14167.81561303182</v>
          </cell>
          <cell r="D159">
            <v>3578.9864274052766</v>
          </cell>
          <cell r="F159">
            <v>417.51312237338965</v>
          </cell>
          <cell r="H159">
            <v>404.93142719424668</v>
          </cell>
          <cell r="J159">
            <v>2642.433801825061</v>
          </cell>
          <cell r="K159">
            <v>2889.4023837055997</v>
          </cell>
          <cell r="L159">
            <v>4250.2141724899993</v>
          </cell>
          <cell r="M159">
            <v>1212.461</v>
          </cell>
          <cell r="N159">
            <v>1147.5438066163717</v>
          </cell>
          <cell r="P159">
            <v>4400.5117364192092</v>
          </cell>
          <cell r="Q159">
            <v>1261.9242769606985</v>
          </cell>
          <cell r="S159">
            <v>579.71123575599165</v>
          </cell>
          <cell r="U159">
            <v>572.283738152208</v>
          </cell>
        </row>
        <row r="160">
          <cell r="C160">
            <v>4710.0760689032431</v>
          </cell>
          <cell r="D160">
            <v>2181.4201382332421</v>
          </cell>
          <cell r="F160">
            <v>119.22705774324204</v>
          </cell>
          <cell r="H160">
            <v>289.48702189324206</v>
          </cell>
          <cell r="J160">
            <v>371.40996899999999</v>
          </cell>
          <cell r="K160">
            <v>2180.8091370000002</v>
          </cell>
          <cell r="L160">
            <v>6050.07755</v>
          </cell>
          <cell r="M160">
            <v>0</v>
          </cell>
          <cell r="N160">
            <v>-114.51340632675669</v>
          </cell>
          <cell r="P160">
            <v>610.65038806306313</v>
          </cell>
          <cell r="Q160">
            <v>288.85880506306313</v>
          </cell>
          <cell r="S160">
            <v>179.24777506306313</v>
          </cell>
          <cell r="U160">
            <v>195.22747606306314</v>
          </cell>
        </row>
        <row r="161">
          <cell r="C161">
            <v>215781.66496999998</v>
          </cell>
          <cell r="D161">
            <v>45325.532219000001</v>
          </cell>
          <cell r="F161">
            <v>7142.6165919999994</v>
          </cell>
          <cell r="H161">
            <v>11168.3572</v>
          </cell>
          <cell r="J161">
            <v>64598.903372000001</v>
          </cell>
          <cell r="K161">
            <v>51074.199318999999</v>
          </cell>
          <cell r="L161">
            <v>45705.251353</v>
          </cell>
          <cell r="M161">
            <v>44935.698134999999</v>
          </cell>
          <cell r="P161">
            <v>25139.639782999999</v>
          </cell>
          <cell r="Q161">
            <v>5656.3938109999999</v>
          </cell>
          <cell r="S161">
            <v>1582.6198039999999</v>
          </cell>
          <cell r="U161">
            <v>1267.140541</v>
          </cell>
        </row>
        <row r="163">
          <cell r="C163">
            <v>169534.38224424451</v>
          </cell>
          <cell r="J163">
            <v>56526.319618000001</v>
          </cell>
          <cell r="P163">
            <v>17980.950559261262</v>
          </cell>
        </row>
      </sheetData>
      <sheetData sheetId="7">
        <row r="151">
          <cell r="H151">
            <v>2821.7682319999999</v>
          </cell>
        </row>
        <row r="152">
          <cell r="H152">
            <v>10649.422157087649</v>
          </cell>
        </row>
        <row r="153">
          <cell r="H153">
            <v>10078.848326710002</v>
          </cell>
        </row>
        <row r="154">
          <cell r="H154">
            <v>7143.0079032257236</v>
          </cell>
        </row>
        <row r="155">
          <cell r="H155">
            <v>6743.3404600000003</v>
          </cell>
        </row>
        <row r="156">
          <cell r="H156">
            <v>2425.9539166131094</v>
          </cell>
        </row>
        <row r="157">
          <cell r="H157">
            <v>2889.4023837055997</v>
          </cell>
        </row>
        <row r="158">
          <cell r="H158">
            <v>2180.8091369999997</v>
          </cell>
        </row>
      </sheetData>
      <sheetData sheetId="8"/>
      <sheetData sheetId="9"/>
      <sheetData sheetId="10"/>
      <sheetData sheetId="11">
        <row r="183">
          <cell r="I183">
            <v>5365.3303210000004</v>
          </cell>
        </row>
        <row r="185">
          <cell r="I185">
            <v>73202.441084000006</v>
          </cell>
        </row>
        <row r="187">
          <cell r="I187">
            <v>2439.844803</v>
          </cell>
        </row>
        <row r="188">
          <cell r="I188">
            <v>1318.348792</v>
          </cell>
        </row>
        <row r="189">
          <cell r="I189">
            <v>1160.61406589946</v>
          </cell>
        </row>
        <row r="190">
          <cell r="I190">
            <v>5956.2574900115387</v>
          </cell>
        </row>
        <row r="191">
          <cell r="I191">
            <v>2642.433801801802</v>
          </cell>
        </row>
        <row r="192">
          <cell r="I192">
            <v>86.181153000000009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Sheet1"/>
      <sheetName val="Note"/>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AG8">
            <v>47674.035322844386</v>
          </cell>
          <cell r="AH8">
            <v>50221.340084298572</v>
          </cell>
        </row>
        <row r="9">
          <cell r="AG9">
            <v>29510.659207151824</v>
          </cell>
          <cell r="AH9">
            <v>31692.769829140914</v>
          </cell>
        </row>
        <row r="13">
          <cell r="AG13">
            <v>6483.3227666505918</v>
          </cell>
          <cell r="AH13">
            <v>6840.1362589999999</v>
          </cell>
        </row>
        <row r="14">
          <cell r="AG14">
            <v>5194.2791735990913</v>
          </cell>
          <cell r="AH14">
            <v>5279.9427385274057</v>
          </cell>
        </row>
        <row r="19">
          <cell r="AG19">
            <v>103.4</v>
          </cell>
          <cell r="AH19">
            <v>311.19194029225218</v>
          </cell>
        </row>
        <row r="20">
          <cell r="AG20">
            <v>-377.52092260352504</v>
          </cell>
          <cell r="AH20">
            <v>-430.35772183174186</v>
          </cell>
        </row>
        <row r="21">
          <cell r="AH21">
            <v>8.9085350000000005</v>
          </cell>
        </row>
      </sheetData>
      <sheetData sheetId="4">
        <row r="9">
          <cell r="Q9">
            <v>25874.454602866703</v>
          </cell>
        </row>
        <row r="11">
          <cell r="Q11">
            <v>93195.393699540407</v>
          </cell>
        </row>
        <row r="12">
          <cell r="Q12">
            <v>22.594999999999999</v>
          </cell>
        </row>
        <row r="14">
          <cell r="Q14">
            <v>122.33910787368201</v>
          </cell>
        </row>
        <row r="16">
          <cell r="Q16">
            <v>101053.87312255164</v>
          </cell>
        </row>
        <row r="17">
          <cell r="Q17">
            <v>4854.0929665447466</v>
          </cell>
        </row>
        <row r="18">
          <cell r="Q18">
            <v>7637.0603227814408</v>
          </cell>
        </row>
        <row r="20">
          <cell r="Q20">
            <v>204.489801</v>
          </cell>
        </row>
        <row r="26">
          <cell r="Q26">
            <v>300</v>
          </cell>
        </row>
        <row r="27">
          <cell r="Q27">
            <v>4223.4390000000003</v>
          </cell>
        </row>
        <row r="28">
          <cell r="Q28">
            <v>223898.33990417243</v>
          </cell>
        </row>
        <row r="29">
          <cell r="Q29">
            <v>1353.786145</v>
          </cell>
        </row>
        <row r="30">
          <cell r="Q30">
            <v>579.60928342769239</v>
          </cell>
        </row>
        <row r="31">
          <cell r="Q31">
            <v>3534.3536483057783</v>
          </cell>
        </row>
        <row r="32">
          <cell r="Q32">
            <v>58.635114999999999</v>
          </cell>
        </row>
        <row r="41">
          <cell r="Q41">
            <v>49800.25290842</v>
          </cell>
        </row>
        <row r="44">
          <cell r="Q44">
            <v>66072.953626756658</v>
          </cell>
        </row>
        <row r="47">
          <cell r="Q47">
            <v>1027.5282003999635</v>
          </cell>
        </row>
        <row r="48">
          <cell r="Q48">
            <v>4629.4687654633144</v>
          </cell>
        </row>
        <row r="49">
          <cell r="Q49">
            <v>6918.7619169999998</v>
          </cell>
        </row>
        <row r="50">
          <cell r="Q50">
            <v>1469.3215710027007</v>
          </cell>
        </row>
        <row r="52">
          <cell r="Q52">
            <v>142.52312397999998</v>
          </cell>
        </row>
        <row r="53">
          <cell r="Q53">
            <v>155.42209199999999</v>
          </cell>
        </row>
        <row r="58">
          <cell r="Q58">
            <v>10247.821201000001</v>
          </cell>
        </row>
        <row r="60">
          <cell r="Q60">
            <v>1532.5137219999999</v>
          </cell>
        </row>
        <row r="62">
          <cell r="Q62">
            <v>5659.2329752604001</v>
          </cell>
        </row>
        <row r="70">
          <cell r="Q70">
            <v>100000</v>
          </cell>
        </row>
        <row r="71">
          <cell r="Q71">
            <v>62887.549322999999</v>
          </cell>
        </row>
        <row r="72">
          <cell r="Q72">
            <v>104254.518753</v>
          </cell>
        </row>
        <row r="74">
          <cell r="Q74">
            <v>21000</v>
          </cell>
        </row>
        <row r="75">
          <cell r="Q75">
            <v>-8396.7906149999999</v>
          </cell>
        </row>
        <row r="76">
          <cell r="Q76">
            <v>27291.846012911003</v>
          </cell>
        </row>
        <row r="78">
          <cell r="Q78">
            <v>12219.53814187048</v>
          </cell>
        </row>
      </sheetData>
      <sheetData sheetId="5">
        <row r="15">
          <cell r="P15">
            <v>17812.666233878794</v>
          </cell>
        </row>
        <row r="26">
          <cell r="P26">
            <v>-1167.6573817335388</v>
          </cell>
        </row>
        <row r="40">
          <cell r="P40">
            <v>-10932.237894569998</v>
          </cell>
        </row>
      </sheetData>
      <sheetData sheetId="6">
        <row r="169">
          <cell r="C169">
            <v>94218.36548940379</v>
          </cell>
          <cell r="D169">
            <v>22662.492978667931</v>
          </cell>
          <cell r="F169">
            <v>3360.3515566679316</v>
          </cell>
          <cell r="H169">
            <v>4039.4511590679322</v>
          </cell>
          <cell r="J169">
            <v>12083.506558999999</v>
          </cell>
          <cell r="K169">
            <v>4255.004183</v>
          </cell>
          <cell r="L169">
            <v>9539.1024600000001</v>
          </cell>
          <cell r="M169">
            <v>2894.975657</v>
          </cell>
          <cell r="P169">
            <v>11906.195682599999</v>
          </cell>
          <cell r="Q169">
            <v>2877.8599639999979</v>
          </cell>
          <cell r="S169">
            <v>626.05167399999812</v>
          </cell>
          <cell r="U169">
            <v>646.97187499999814</v>
          </cell>
        </row>
        <row r="170">
          <cell r="C170">
            <v>141678.31495467341</v>
          </cell>
          <cell r="D170">
            <v>35547.567377792511</v>
          </cell>
          <cell r="F170">
            <v>8950.693329292515</v>
          </cell>
          <cell r="H170">
            <v>8667.5824424025159</v>
          </cell>
          <cell r="J170">
            <v>48932.565500518998</v>
          </cell>
          <cell r="K170">
            <v>10941.450204062992</v>
          </cell>
          <cell r="L170">
            <v>18422.588206116776</v>
          </cell>
          <cell r="M170">
            <v>11196.234221379998</v>
          </cell>
          <cell r="N170">
            <v>-7277.6325608707866</v>
          </cell>
          <cell r="P170">
            <v>6722.8357191847281</v>
          </cell>
          <cell r="Q170">
            <v>1640.4616941600714</v>
          </cell>
          <cell r="S170">
            <v>427.55324435007145</v>
          </cell>
          <cell r="U170">
            <v>337.55021545007145</v>
          </cell>
        </row>
        <row r="171">
          <cell r="C171">
            <v>36452.980544706501</v>
          </cell>
          <cell r="D171">
            <v>10342.600694551516</v>
          </cell>
          <cell r="F171">
            <v>2675.2017219999998</v>
          </cell>
          <cell r="H171">
            <v>2594.638100449999</v>
          </cell>
          <cell r="J171">
            <v>5459.5442163432053</v>
          </cell>
          <cell r="K171">
            <v>8254.5029501299996</v>
          </cell>
          <cell r="L171">
            <v>4668.4835231443703</v>
          </cell>
          <cell r="M171">
            <v>0</v>
          </cell>
          <cell r="N171">
            <v>2753.1997069982417</v>
          </cell>
          <cell r="P171">
            <v>9752.862060526455</v>
          </cell>
          <cell r="Q171">
            <v>2463.690690266611</v>
          </cell>
          <cell r="S171">
            <v>662.27036014130999</v>
          </cell>
          <cell r="U171">
            <v>656.88450366130996</v>
          </cell>
        </row>
        <row r="172">
          <cell r="C172">
            <v>19533.201969000002</v>
          </cell>
          <cell r="D172">
            <v>3942.6086990579197</v>
          </cell>
          <cell r="F172">
            <v>522.39370914424785</v>
          </cell>
          <cell r="H172">
            <v>426.73473699424778</v>
          </cell>
          <cell r="J172">
            <v>2873.6230089991454</v>
          </cell>
          <cell r="K172">
            <v>9405.8391682257225</v>
          </cell>
          <cell r="L172">
            <v>5541.1830136485059</v>
          </cell>
          <cell r="M172">
            <v>1161.17792691</v>
          </cell>
          <cell r="N172">
            <v>-545.69893967019993</v>
          </cell>
          <cell r="P172">
            <v>3541.3983450000001</v>
          </cell>
          <cell r="Q172">
            <v>826.95569081500048</v>
          </cell>
          <cell r="S172">
            <v>288.91043081259096</v>
          </cell>
          <cell r="U172">
            <v>287.37326184259092</v>
          </cell>
        </row>
        <row r="173">
          <cell r="C173">
            <v>26138.577159419008</v>
          </cell>
          <cell r="D173">
            <v>6433.4556428576452</v>
          </cell>
          <cell r="F173">
            <v>666.5227661818526</v>
          </cell>
          <cell r="H173">
            <v>690.72248722041115</v>
          </cell>
          <cell r="J173">
            <v>1304.5173993512162</v>
          </cell>
          <cell r="K173">
            <v>5582.442916</v>
          </cell>
          <cell r="L173">
            <v>751.80200179214387</v>
          </cell>
          <cell r="M173">
            <v>419.17076613000057</v>
          </cell>
          <cell r="N173">
            <v>238.53367223602277</v>
          </cell>
          <cell r="P173">
            <v>3194.9213679999998</v>
          </cell>
          <cell r="Q173">
            <v>642.94148191891861</v>
          </cell>
          <cell r="S173">
            <v>181.34824410636807</v>
          </cell>
          <cell r="U173">
            <v>178.87047130636805</v>
          </cell>
        </row>
        <row r="174">
          <cell r="C174">
            <v>22193.626911458679</v>
          </cell>
          <cell r="D174">
            <v>4754.4909968232587</v>
          </cell>
          <cell r="F174">
            <v>1270.5853311063779</v>
          </cell>
          <cell r="H174">
            <v>1300.2864458346369</v>
          </cell>
          <cell r="J174">
            <v>3790.2014269070328</v>
          </cell>
          <cell r="K174">
            <v>4537.7210404666303</v>
          </cell>
          <cell r="L174">
            <v>6022.2901750000001</v>
          </cell>
          <cell r="M174">
            <v>0</v>
          </cell>
          <cell r="N174">
            <v>1526.9387858402383</v>
          </cell>
          <cell r="P174">
            <v>1907.8635115639634</v>
          </cell>
          <cell r="Q174">
            <v>377.22323084361028</v>
          </cell>
          <cell r="S174">
            <v>141.780328685407</v>
          </cell>
          <cell r="U174">
            <v>141.9287161036651</v>
          </cell>
        </row>
        <row r="175">
          <cell r="C175">
            <v>18891.102906284072</v>
          </cell>
          <cell r="D175">
            <v>4845.4549118704672</v>
          </cell>
          <cell r="F175">
            <v>941.83818921963916</v>
          </cell>
          <cell r="H175">
            <v>921.90088423274858</v>
          </cell>
          <cell r="J175">
            <v>5099.340008420827</v>
          </cell>
          <cell r="K175">
            <v>2565.5335956662861</v>
          </cell>
          <cell r="L175">
            <v>3236.4998627091895</v>
          </cell>
          <cell r="M175">
            <v>1212.461</v>
          </cell>
          <cell r="N175">
            <v>-919.7535054010616</v>
          </cell>
          <cell r="P175">
            <v>4723.2872932522523</v>
          </cell>
          <cell r="Q175">
            <v>1266.4684844651908</v>
          </cell>
          <cell r="S175">
            <v>524.32506684624957</v>
          </cell>
          <cell r="U175">
            <v>516.9694570385019</v>
          </cell>
        </row>
        <row r="176">
          <cell r="C176">
            <v>5806.4962905518914</v>
          </cell>
          <cell r="D176">
            <v>2448.2286888818908</v>
          </cell>
          <cell r="F176">
            <v>255.0803343918908</v>
          </cell>
          <cell r="H176">
            <v>438.8421785418908</v>
          </cell>
          <cell r="J176">
            <v>709.11612700000001</v>
          </cell>
          <cell r="K176">
            <v>1641.228104</v>
          </cell>
          <cell r="L176">
            <v>5492.9671049999997</v>
          </cell>
          <cell r="M176">
            <v>0</v>
          </cell>
          <cell r="N176">
            <v>-239.31229667810794</v>
          </cell>
          <cell r="P176">
            <v>1096.4202216486487</v>
          </cell>
          <cell r="Q176">
            <v>266.80855064864875</v>
          </cell>
          <cell r="S176">
            <v>135.85327664864874</v>
          </cell>
          <cell r="U176">
            <v>149.35515664864874</v>
          </cell>
        </row>
        <row r="177">
          <cell r="C177">
            <v>250486.26014099998</v>
          </cell>
          <cell r="D177">
            <v>53491.692712999997</v>
          </cell>
          <cell r="F177">
            <v>10563.01525</v>
          </cell>
          <cell r="H177">
            <v>14550.68758</v>
          </cell>
          <cell r="J177">
            <v>52364.211038000001</v>
          </cell>
          <cell r="K177">
            <v>53870.150960999999</v>
          </cell>
          <cell r="L177">
            <v>51796.673864999997</v>
          </cell>
          <cell r="M177">
            <v>32916.233336999998</v>
          </cell>
          <cell r="P177">
            <v>34704.595171000001</v>
          </cell>
          <cell r="Q177">
            <v>8166.1604939999997</v>
          </cell>
          <cell r="S177">
            <v>3420.3986580000001</v>
          </cell>
          <cell r="U177">
            <v>3382.3303799999999</v>
          </cell>
        </row>
        <row r="179">
          <cell r="C179">
            <v>196863.42153272199</v>
          </cell>
          <cell r="J179">
            <v>39398.636585</v>
          </cell>
          <cell r="P179">
            <v>27329.039288477477</v>
          </cell>
        </row>
      </sheetData>
      <sheetData sheetId="7">
        <row r="165">
          <cell r="H165">
            <v>4255.004183</v>
          </cell>
        </row>
        <row r="166">
          <cell r="H166">
            <v>10941.450204062992</v>
          </cell>
        </row>
        <row r="167">
          <cell r="H167">
            <v>8254.5029501299996</v>
          </cell>
        </row>
        <row r="168">
          <cell r="H168">
            <v>9405.8391682257225</v>
          </cell>
        </row>
        <row r="169">
          <cell r="H169">
            <v>5582.442916</v>
          </cell>
        </row>
        <row r="170">
          <cell r="H170">
            <v>4537.7210404666303</v>
          </cell>
        </row>
        <row r="171">
          <cell r="H171">
            <v>2565.5335956662857</v>
          </cell>
        </row>
        <row r="172">
          <cell r="H172">
            <v>1641.228104</v>
          </cell>
        </row>
      </sheetData>
      <sheetData sheetId="8"/>
      <sheetData sheetId="9"/>
      <sheetData sheetId="10"/>
      <sheetData sheetId="11">
        <row r="204">
          <cell r="I204">
            <v>12083.506535926899</v>
          </cell>
        </row>
        <row r="206">
          <cell r="I206">
            <v>48932.565500518991</v>
          </cell>
        </row>
        <row r="208">
          <cell r="I208">
            <v>5459.5442039999998</v>
          </cell>
        </row>
        <row r="209">
          <cell r="I209">
            <v>2873.3430060000001</v>
          </cell>
        </row>
        <row r="210">
          <cell r="I210">
            <v>1304.5173993512201</v>
          </cell>
        </row>
        <row r="212">
          <cell r="I212">
            <v>3790.2014269070278</v>
          </cell>
        </row>
        <row r="213">
          <cell r="I213">
            <v>5099.3400073226121</v>
          </cell>
        </row>
        <row r="214">
          <cell r="I214">
            <v>159.65261299999997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MOVE"/>
      <sheetName val="01"/>
      <sheetName val="2"/>
      <sheetName val="3A"/>
      <sheetName val="3B"/>
      <sheetName val="3C"/>
      <sheetName val="4"/>
      <sheetName val="4A.1"/>
      <sheetName val="4A.2"/>
      <sheetName val="4A.3"/>
      <sheetName val="4A.4"/>
      <sheetName val="4A.5"/>
      <sheetName val="4A.6"/>
      <sheetName val="4A.7"/>
      <sheetName val="4A.8"/>
      <sheetName val="4B"/>
      <sheetName val="5A"/>
      <sheetName val="5B"/>
      <sheetName val="5C"/>
      <sheetName val="6A"/>
      <sheetName val="6B"/>
      <sheetName val="8"/>
      <sheetName val="9"/>
      <sheetName val="10"/>
      <sheetName val="11"/>
      <sheetName val="12"/>
      <sheetName val="13"/>
      <sheetName val="14"/>
      <sheetName val="15"/>
      <sheetName val="16"/>
      <sheetName val="17"/>
      <sheetName val="18"/>
      <sheetName val="19"/>
      <sheetName val="20"/>
      <sheetName val="21"/>
      <sheetName val="22"/>
      <sheetName val="23"/>
      <sheetName val="25"/>
      <sheetName val="26"/>
      <sheetName val="27"/>
      <sheetName val="28"/>
      <sheetName val="PC"/>
      <sheetName val="Art_22"/>
      <sheetName val="4A_11"/>
      <sheetName val="4A_21"/>
      <sheetName val="4A_31"/>
      <sheetName val="4A_41"/>
      <sheetName val="4A_51"/>
      <sheetName val="4A_61"/>
      <sheetName val="4A_71"/>
      <sheetName val="4A_81"/>
      <sheetName val="4A_1"/>
      <sheetName val="4A_2"/>
      <sheetName val="4A_3"/>
      <sheetName val="4A_4"/>
      <sheetName val="4A_5"/>
      <sheetName val="4A_6"/>
      <sheetName val="4A_7"/>
      <sheetName val="4A_8"/>
      <sheetName val="Premi_Iuran"/>
      <sheetName val="Rincian_Iuran"/>
      <sheetName val="USDt_FS(4)"/>
      <sheetName val="General"/>
      <sheetName val="1c"/>
      <sheetName val="Dumtk_2008"/>
      <sheetName val="Detail_BS"/>
      <sheetName val="GLOBAL"/>
      <sheetName val="1a"/>
      <sheetName val="OTHER_INCOME_&amp;_BY_PERDIVISI"/>
      <sheetName val="Sheet1"/>
      <sheetName val="GM_Data"/>
      <sheetName val="GS_Data"/>
      <sheetName val="GSJ_Data"/>
      <sheetName val="HO_Data"/>
      <sheetName val="SO_Data"/>
      <sheetName val="Worksheet"/>
      <sheetName val="C.6"/>
      <sheetName val="MC TIRE"/>
      <sheetName val="工数データ"/>
      <sheetName val="Permanent info"/>
      <sheetName val="GeneralInfo"/>
      <sheetName val="4A_12"/>
      <sheetName val="4A_22"/>
      <sheetName val="4A_32"/>
      <sheetName val="4A_42"/>
      <sheetName val="4A_52"/>
      <sheetName val="4A_62"/>
      <sheetName val="4A_72"/>
      <sheetName val="4A_82"/>
      <sheetName val="C_6"/>
      <sheetName val="4A_13"/>
      <sheetName val="4A_23"/>
      <sheetName val="4A_33"/>
      <sheetName val="4A_43"/>
      <sheetName val="4A_53"/>
      <sheetName val="4A_63"/>
      <sheetName val="4A_73"/>
      <sheetName val="4A_83"/>
      <sheetName val="C_61"/>
    </sheetNames>
    <sheetDataSet>
      <sheetData sheetId="0" refreshError="1"/>
      <sheetData sheetId="1" refreshError="1">
        <row r="1">
          <cell r="C1" t="str">
            <v>Currency</v>
          </cell>
          <cell r="D1" t="str">
            <v>Begin</v>
          </cell>
          <cell r="E1" t="str">
            <v>January</v>
          </cell>
          <cell r="F1" t="str">
            <v>February</v>
          </cell>
          <cell r="G1" t="str">
            <v>March</v>
          </cell>
          <cell r="H1" t="str">
            <v>April</v>
          </cell>
          <cell r="I1" t="str">
            <v>May</v>
          </cell>
          <cell r="J1" t="str">
            <v>June</v>
          </cell>
          <cell r="K1" t="str">
            <v>July</v>
          </cell>
          <cell r="L1" t="str">
            <v>August</v>
          </cell>
          <cell r="M1" t="str">
            <v>September</v>
          </cell>
          <cell r="N1" t="str">
            <v>October</v>
          </cell>
          <cell r="O1" t="str">
            <v>November</v>
          </cell>
          <cell r="P1" t="str">
            <v>December</v>
          </cell>
        </row>
        <row r="2">
          <cell r="C2" t="str">
            <v>IDR</v>
          </cell>
          <cell r="E2">
            <v>169372900</v>
          </cell>
          <cell r="F2">
            <v>5333100</v>
          </cell>
          <cell r="G2">
            <v>-7069900</v>
          </cell>
        </row>
        <row r="3">
          <cell r="C3" t="str">
            <v>IDR</v>
          </cell>
          <cell r="E3">
            <v>5981029</v>
          </cell>
          <cell r="F3">
            <v>0</v>
          </cell>
          <cell r="G3">
            <v>1298077</v>
          </cell>
        </row>
        <row r="4">
          <cell r="C4" t="str">
            <v>IDR</v>
          </cell>
          <cell r="E4">
            <v>5792596</v>
          </cell>
          <cell r="F4">
            <v>0</v>
          </cell>
          <cell r="G4">
            <v>-5469462</v>
          </cell>
        </row>
        <row r="5">
          <cell r="C5" t="str">
            <v>IDR</v>
          </cell>
          <cell r="E5">
            <v>7168460</v>
          </cell>
          <cell r="F5">
            <v>0</v>
          </cell>
          <cell r="G5">
            <v>0</v>
          </cell>
        </row>
        <row r="6">
          <cell r="C6" t="str">
            <v>IDR</v>
          </cell>
          <cell r="E6">
            <v>25216918121</v>
          </cell>
          <cell r="F6">
            <v>-13124011601</v>
          </cell>
          <cell r="G6">
            <v>-12037964530</v>
          </cell>
        </row>
        <row r="7">
          <cell r="C7" t="str">
            <v>IDR</v>
          </cell>
          <cell r="E7">
            <v>2375258276</v>
          </cell>
          <cell r="F7">
            <v>-885538076</v>
          </cell>
          <cell r="G7">
            <v>5658369105</v>
          </cell>
        </row>
        <row r="8">
          <cell r="C8" t="str">
            <v>IDR</v>
          </cell>
          <cell r="E8">
            <v>2040791</v>
          </cell>
          <cell r="F8">
            <v>874150</v>
          </cell>
          <cell r="G8">
            <v>-893747</v>
          </cell>
        </row>
        <row r="9">
          <cell r="C9" t="str">
            <v>IDR</v>
          </cell>
          <cell r="E9">
            <v>1666162</v>
          </cell>
          <cell r="F9">
            <v>-18787</v>
          </cell>
          <cell r="G9">
            <v>0</v>
          </cell>
        </row>
        <row r="10">
          <cell r="C10" t="str">
            <v>IDR</v>
          </cell>
          <cell r="E10">
            <v>8751259</v>
          </cell>
          <cell r="F10">
            <v>0</v>
          </cell>
          <cell r="G10">
            <v>-20000</v>
          </cell>
        </row>
        <row r="11">
          <cell r="C11" t="str">
            <v>IDR</v>
          </cell>
          <cell r="E11">
            <v>1783000</v>
          </cell>
          <cell r="F11">
            <v>-31000</v>
          </cell>
          <cell r="G11">
            <v>0</v>
          </cell>
        </row>
        <row r="12">
          <cell r="C12" t="str">
            <v>IDR</v>
          </cell>
          <cell r="E12">
            <v>357154428</v>
          </cell>
          <cell r="F12">
            <v>2128015</v>
          </cell>
          <cell r="G12">
            <v>0</v>
          </cell>
        </row>
        <row r="13">
          <cell r="C13" t="str">
            <v>IDR</v>
          </cell>
          <cell r="E13">
            <v>21787292</v>
          </cell>
          <cell r="F13">
            <v>-14946</v>
          </cell>
          <cell r="G13">
            <v>0</v>
          </cell>
        </row>
        <row r="14">
          <cell r="C14" t="str">
            <v>IDR</v>
          </cell>
          <cell r="E14">
            <v>65869851</v>
          </cell>
          <cell r="F14">
            <v>0</v>
          </cell>
          <cell r="G14">
            <v>160803</v>
          </cell>
        </row>
        <row r="15">
          <cell r="C15" t="str">
            <v>IDR</v>
          </cell>
          <cell r="E15">
            <v>13016508947</v>
          </cell>
          <cell r="F15">
            <v>634800378</v>
          </cell>
          <cell r="G15">
            <v>-2315849216</v>
          </cell>
        </row>
        <row r="16">
          <cell r="C16" t="str">
            <v>IDR</v>
          </cell>
          <cell r="E16">
            <v>55424315038</v>
          </cell>
          <cell r="F16">
            <v>1238516474</v>
          </cell>
          <cell r="G16">
            <v>5983809944</v>
          </cell>
        </row>
        <row r="17">
          <cell r="C17" t="str">
            <v>IDR</v>
          </cell>
          <cell r="E17">
            <v>119188325025</v>
          </cell>
          <cell r="F17">
            <v>9958293921</v>
          </cell>
          <cell r="G17">
            <v>23373695683</v>
          </cell>
        </row>
        <row r="18">
          <cell r="C18" t="str">
            <v>IDR</v>
          </cell>
          <cell r="E18">
            <v>21238240282</v>
          </cell>
          <cell r="F18">
            <v>-959596802</v>
          </cell>
          <cell r="G18">
            <v>3892003068</v>
          </cell>
        </row>
        <row r="19">
          <cell r="C19" t="str">
            <v>IDR</v>
          </cell>
          <cell r="E19">
            <v>76361633</v>
          </cell>
          <cell r="F19">
            <v>0</v>
          </cell>
          <cell r="G19">
            <v>0</v>
          </cell>
        </row>
        <row r="20">
          <cell r="C20" t="str">
            <v>IDR</v>
          </cell>
          <cell r="E20">
            <v>262180307</v>
          </cell>
          <cell r="F20">
            <v>0</v>
          </cell>
          <cell r="G20">
            <v>0</v>
          </cell>
        </row>
        <row r="21">
          <cell r="C21" t="str">
            <v>IDR</v>
          </cell>
          <cell r="E21">
            <v>144445206</v>
          </cell>
          <cell r="F21">
            <v>-5600000</v>
          </cell>
          <cell r="G21">
            <v>-3350000</v>
          </cell>
        </row>
        <row r="22">
          <cell r="C22" t="str">
            <v>IDR</v>
          </cell>
          <cell r="E22">
            <v>0</v>
          </cell>
          <cell r="F22">
            <v>6409955</v>
          </cell>
          <cell r="G22">
            <v>38601786</v>
          </cell>
        </row>
        <row r="23">
          <cell r="C23" t="str">
            <v>IDR</v>
          </cell>
          <cell r="E23">
            <v>956210883</v>
          </cell>
          <cell r="F23">
            <v>4138046</v>
          </cell>
          <cell r="G23">
            <v>-361370049</v>
          </cell>
        </row>
        <row r="24">
          <cell r="C24" t="str">
            <v>IDR</v>
          </cell>
          <cell r="E24">
            <v>4020785220</v>
          </cell>
          <cell r="F24">
            <v>-295117583</v>
          </cell>
          <cell r="G24">
            <v>0</v>
          </cell>
        </row>
        <row r="25">
          <cell r="C25" t="str">
            <v>IDR</v>
          </cell>
          <cell r="E25">
            <v>-54248658033</v>
          </cell>
          <cell r="F25">
            <v>5270797160</v>
          </cell>
          <cell r="G25">
            <v>-27194266664</v>
          </cell>
        </row>
        <row r="26">
          <cell r="C26" t="str">
            <v>IDR</v>
          </cell>
          <cell r="E26">
            <v>8342524369</v>
          </cell>
          <cell r="F26">
            <v>0</v>
          </cell>
          <cell r="G26">
            <v>8565880624</v>
          </cell>
        </row>
        <row r="27">
          <cell r="C27" t="str">
            <v>IDR</v>
          </cell>
          <cell r="E27">
            <v>2714215457</v>
          </cell>
          <cell r="F27">
            <v>-149637066</v>
          </cell>
          <cell r="G27">
            <v>-576670933</v>
          </cell>
        </row>
        <row r="28">
          <cell r="C28" t="str">
            <v>IDR</v>
          </cell>
          <cell r="E28">
            <v>97957377133</v>
          </cell>
          <cell r="F28">
            <v>3012588271</v>
          </cell>
          <cell r="G28">
            <v>4422099555</v>
          </cell>
        </row>
        <row r="29">
          <cell r="C29" t="str">
            <v>IDR</v>
          </cell>
          <cell r="E29">
            <v>396660762</v>
          </cell>
          <cell r="F29">
            <v>-126395</v>
          </cell>
          <cell r="G29">
            <v>6749704</v>
          </cell>
        </row>
        <row r="30">
          <cell r="C30" t="str">
            <v>IDR</v>
          </cell>
          <cell r="E30">
            <v>21279652991</v>
          </cell>
          <cell r="F30">
            <v>1378419070</v>
          </cell>
          <cell r="G30">
            <v>1391002901</v>
          </cell>
        </row>
        <row r="31">
          <cell r="C31" t="str">
            <v>IDR</v>
          </cell>
          <cell r="E31">
            <v>1426368684</v>
          </cell>
          <cell r="F31">
            <v>105644620</v>
          </cell>
          <cell r="G31">
            <v>105644620</v>
          </cell>
        </row>
        <row r="32">
          <cell r="C32" t="str">
            <v>IDR</v>
          </cell>
          <cell r="E32">
            <v>2860030947</v>
          </cell>
          <cell r="F32">
            <v>-436848624</v>
          </cell>
          <cell r="G32">
            <v>12333730473</v>
          </cell>
        </row>
        <row r="33">
          <cell r="C33" t="str">
            <v>IDR</v>
          </cell>
          <cell r="E33">
            <v>19558426358</v>
          </cell>
          <cell r="F33">
            <v>-382677194</v>
          </cell>
          <cell r="G33">
            <v>855801931</v>
          </cell>
        </row>
        <row r="34">
          <cell r="C34" t="str">
            <v>IDR</v>
          </cell>
          <cell r="E34">
            <v>0</v>
          </cell>
          <cell r="F34">
            <v>0</v>
          </cell>
          <cell r="G34">
            <v>0</v>
          </cell>
        </row>
        <row r="35">
          <cell r="C35" t="str">
            <v>IDR</v>
          </cell>
          <cell r="E35">
            <v>0</v>
          </cell>
          <cell r="F35">
            <v>0</v>
          </cell>
          <cell r="G35">
            <v>1114000</v>
          </cell>
        </row>
        <row r="36">
          <cell r="C36" t="str">
            <v>IDR</v>
          </cell>
          <cell r="E36">
            <v>40221395147</v>
          </cell>
          <cell r="F36">
            <v>0</v>
          </cell>
          <cell r="G36">
            <v>0</v>
          </cell>
        </row>
        <row r="37">
          <cell r="C37" t="str">
            <v>IDR</v>
          </cell>
          <cell r="E37">
            <v>249764155824</v>
          </cell>
          <cell r="F37">
            <v>0</v>
          </cell>
          <cell r="G37">
            <v>-11563655744</v>
          </cell>
        </row>
        <row r="38">
          <cell r="C38" t="str">
            <v>IDR</v>
          </cell>
          <cell r="E38">
            <v>6078926102</v>
          </cell>
          <cell r="F38">
            <v>0</v>
          </cell>
          <cell r="G38">
            <v>-1056637288</v>
          </cell>
        </row>
        <row r="39">
          <cell r="C39" t="str">
            <v>IDR</v>
          </cell>
          <cell r="E39">
            <v>5552697553</v>
          </cell>
          <cell r="F39">
            <v>22360000</v>
          </cell>
          <cell r="G39">
            <v>32150000</v>
          </cell>
        </row>
        <row r="40">
          <cell r="C40" t="str">
            <v>IDR</v>
          </cell>
          <cell r="E40">
            <v>1365561779</v>
          </cell>
          <cell r="F40">
            <v>0</v>
          </cell>
          <cell r="G40">
            <v>0</v>
          </cell>
        </row>
        <row r="41">
          <cell r="C41" t="str">
            <v>IDR</v>
          </cell>
          <cell r="E41">
            <v>-9259618639</v>
          </cell>
          <cell r="F41">
            <v>-267237645</v>
          </cell>
          <cell r="G41">
            <v>-295870236</v>
          </cell>
        </row>
        <row r="42">
          <cell r="C42" t="str">
            <v>IDR</v>
          </cell>
          <cell r="E42">
            <v>-119282187451</v>
          </cell>
          <cell r="F42">
            <v>-4789997503</v>
          </cell>
          <cell r="G42">
            <v>2763107608</v>
          </cell>
        </row>
        <row r="43">
          <cell r="C43" t="str">
            <v>IDR</v>
          </cell>
          <cell r="E43">
            <v>-5128586600</v>
          </cell>
          <cell r="F43">
            <v>-199335066</v>
          </cell>
          <cell r="G43">
            <v>830613652</v>
          </cell>
        </row>
        <row r="44">
          <cell r="C44" t="str">
            <v>IDR</v>
          </cell>
          <cell r="E44">
            <v>-4248746800</v>
          </cell>
          <cell r="F44">
            <v>-189851327</v>
          </cell>
          <cell r="G44">
            <v>-183366188</v>
          </cell>
        </row>
        <row r="45">
          <cell r="C45" t="str">
            <v>IDR</v>
          </cell>
          <cell r="E45">
            <v>-949511642</v>
          </cell>
          <cell r="F45">
            <v>-26188860</v>
          </cell>
          <cell r="G45">
            <v>-28994807</v>
          </cell>
        </row>
        <row r="46">
          <cell r="C46" t="str">
            <v>IDR</v>
          </cell>
          <cell r="E46">
            <v>0</v>
          </cell>
          <cell r="F46">
            <v>0</v>
          </cell>
          <cell r="G46">
            <v>0</v>
          </cell>
        </row>
        <row r="47">
          <cell r="C47" t="str">
            <v>IDR</v>
          </cell>
          <cell r="E47">
            <v>0</v>
          </cell>
          <cell r="F47">
            <v>0</v>
          </cell>
          <cell r="G47">
            <v>2059749</v>
          </cell>
        </row>
        <row r="48">
          <cell r="C48" t="str">
            <v>IDR</v>
          </cell>
          <cell r="E48">
            <v>0</v>
          </cell>
          <cell r="F48">
            <v>0</v>
          </cell>
          <cell r="G48">
            <v>0</v>
          </cell>
        </row>
        <row r="49">
          <cell r="C49" t="str">
            <v>IDR</v>
          </cell>
          <cell r="E49">
            <v>-3574201498</v>
          </cell>
          <cell r="F49">
            <v>3718933981</v>
          </cell>
          <cell r="G49">
            <v>56342923</v>
          </cell>
        </row>
        <row r="50">
          <cell r="C50" t="str">
            <v>IDR</v>
          </cell>
          <cell r="E50">
            <v>0</v>
          </cell>
          <cell r="F50">
            <v>0</v>
          </cell>
          <cell r="G50">
            <v>0</v>
          </cell>
        </row>
        <row r="51">
          <cell r="C51" t="str">
            <v>IDR</v>
          </cell>
          <cell r="E51">
            <v>-182172350</v>
          </cell>
          <cell r="F51">
            <v>961745149</v>
          </cell>
          <cell r="G51">
            <v>-817927279</v>
          </cell>
        </row>
        <row r="52">
          <cell r="C52" t="str">
            <v>IDR</v>
          </cell>
          <cell r="E52">
            <v>-151147977617</v>
          </cell>
          <cell r="F52">
            <v>0</v>
          </cell>
          <cell r="G52">
            <v>0</v>
          </cell>
        </row>
        <row r="53">
          <cell r="C53" t="str">
            <v>IDR</v>
          </cell>
          <cell r="E53">
            <v>308331999189</v>
          </cell>
          <cell r="F53">
            <v>0</v>
          </cell>
          <cell r="G53">
            <v>0</v>
          </cell>
        </row>
        <row r="54">
          <cell r="C54" t="str">
            <v>IDR</v>
          </cell>
          <cell r="E54">
            <v>-206807592718</v>
          </cell>
          <cell r="F54">
            <v>0</v>
          </cell>
          <cell r="G54">
            <v>0</v>
          </cell>
        </row>
        <row r="55">
          <cell r="C55" t="str">
            <v>IDR</v>
          </cell>
          <cell r="E55">
            <v>67983760710</v>
          </cell>
          <cell r="F55">
            <v>0</v>
          </cell>
          <cell r="G55">
            <v>0</v>
          </cell>
        </row>
        <row r="56">
          <cell r="C56" t="str">
            <v>IDR</v>
          </cell>
          <cell r="E56">
            <v>-18360189564</v>
          </cell>
          <cell r="F56">
            <v>0</v>
          </cell>
          <cell r="G56">
            <v>0</v>
          </cell>
        </row>
        <row r="57">
          <cell r="C57" t="str">
            <v>IDR</v>
          </cell>
          <cell r="E57">
            <v>-88736578207</v>
          </cell>
          <cell r="F57">
            <v>19614920168</v>
          </cell>
          <cell r="G57">
            <v>-12893506017</v>
          </cell>
        </row>
        <row r="58">
          <cell r="C58" t="str">
            <v>IDR</v>
          </cell>
          <cell r="E58">
            <v>-2129800363</v>
          </cell>
          <cell r="F58">
            <v>-333258596</v>
          </cell>
          <cell r="G58">
            <v>-187498730</v>
          </cell>
        </row>
        <row r="59">
          <cell r="C59" t="str">
            <v>IDR</v>
          </cell>
          <cell r="E59">
            <v>-16728593664</v>
          </cell>
          <cell r="F59">
            <v>-9329273830</v>
          </cell>
          <cell r="G59">
            <v>6273553938</v>
          </cell>
        </row>
        <row r="60">
          <cell r="C60" t="str">
            <v>IDR</v>
          </cell>
          <cell r="E60">
            <v>0</v>
          </cell>
          <cell r="F60">
            <v>-15414810</v>
          </cell>
          <cell r="G60">
            <v>-21908853</v>
          </cell>
        </row>
        <row r="61">
          <cell r="C61" t="str">
            <v>IDR</v>
          </cell>
          <cell r="E61">
            <v>0</v>
          </cell>
          <cell r="F61">
            <v>0</v>
          </cell>
          <cell r="G61">
            <v>0</v>
          </cell>
        </row>
        <row r="62">
          <cell r="C62" t="str">
            <v>IDR</v>
          </cell>
          <cell r="E62">
            <v>-1400000000</v>
          </cell>
          <cell r="F62">
            <v>-18806663727</v>
          </cell>
          <cell r="G62">
            <v>-1213862360</v>
          </cell>
        </row>
        <row r="63">
          <cell r="C63" t="str">
            <v>IDR</v>
          </cell>
          <cell r="E63">
            <v>-82588647</v>
          </cell>
          <cell r="F63">
            <v>0</v>
          </cell>
          <cell r="G63">
            <v>37843475</v>
          </cell>
        </row>
        <row r="64">
          <cell r="C64" t="str">
            <v>IDR</v>
          </cell>
          <cell r="E64">
            <v>0</v>
          </cell>
          <cell r="F64">
            <v>0</v>
          </cell>
          <cell r="G64">
            <v>-727395</v>
          </cell>
        </row>
        <row r="65">
          <cell r="C65" t="str">
            <v>IDR</v>
          </cell>
          <cell r="E65">
            <v>-43859927616</v>
          </cell>
          <cell r="F65">
            <v>-6950440603</v>
          </cell>
          <cell r="G65">
            <v>10439375427</v>
          </cell>
        </row>
        <row r="66">
          <cell r="C66" t="str">
            <v>IDR</v>
          </cell>
          <cell r="E66">
            <v>0</v>
          </cell>
          <cell r="F66">
            <v>0</v>
          </cell>
          <cell r="G66">
            <v>0</v>
          </cell>
        </row>
        <row r="67">
          <cell r="C67" t="str">
            <v>IDR</v>
          </cell>
          <cell r="E67">
            <v>-2326303546</v>
          </cell>
          <cell r="F67">
            <v>-198403624</v>
          </cell>
          <cell r="G67">
            <v>-215718668</v>
          </cell>
        </row>
        <row r="68">
          <cell r="C68" t="str">
            <v>IDR</v>
          </cell>
          <cell r="E68">
            <v>0</v>
          </cell>
          <cell r="F68">
            <v>0</v>
          </cell>
          <cell r="G68">
            <v>0</v>
          </cell>
        </row>
        <row r="69">
          <cell r="C69" t="str">
            <v>IDR</v>
          </cell>
          <cell r="E69">
            <v>-2754591358</v>
          </cell>
          <cell r="F69">
            <v>441272954</v>
          </cell>
          <cell r="G69">
            <v>-931696170</v>
          </cell>
        </row>
        <row r="70">
          <cell r="C70" t="str">
            <v>IDR</v>
          </cell>
          <cell r="E70">
            <v>0</v>
          </cell>
          <cell r="F70">
            <v>0</v>
          </cell>
          <cell r="G70">
            <v>0</v>
          </cell>
        </row>
        <row r="71">
          <cell r="C71" t="str">
            <v>IDR</v>
          </cell>
          <cell r="E71">
            <v>-29334531</v>
          </cell>
          <cell r="F71">
            <v>-2299675220</v>
          </cell>
          <cell r="G71">
            <v>1090442470</v>
          </cell>
        </row>
        <row r="72">
          <cell r="C72" t="str">
            <v>IDR</v>
          </cell>
          <cell r="E72">
            <v>-7670496184</v>
          </cell>
          <cell r="F72">
            <v>3563171245</v>
          </cell>
          <cell r="G72">
            <v>447000000</v>
          </cell>
        </row>
        <row r="73">
          <cell r="C73" t="str">
            <v>IDR</v>
          </cell>
          <cell r="E73">
            <v>-15000000</v>
          </cell>
          <cell r="F73">
            <v>0</v>
          </cell>
          <cell r="G73">
            <v>0</v>
          </cell>
        </row>
        <row r="74">
          <cell r="C74" t="str">
            <v>IDR</v>
          </cell>
          <cell r="E74">
            <v>-2373213841</v>
          </cell>
          <cell r="F74">
            <v>96752717</v>
          </cell>
          <cell r="G74">
            <v>-1648075258</v>
          </cell>
        </row>
        <row r="75">
          <cell r="C75" t="str">
            <v>IDR</v>
          </cell>
          <cell r="E75">
            <v>-2528503849</v>
          </cell>
          <cell r="F75">
            <v>457581160</v>
          </cell>
          <cell r="G75">
            <v>481639519</v>
          </cell>
        </row>
        <row r="76">
          <cell r="C76" t="str">
            <v>IDR</v>
          </cell>
          <cell r="E76">
            <v>0</v>
          </cell>
          <cell r="F76">
            <v>0</v>
          </cell>
          <cell r="G76">
            <v>0</v>
          </cell>
        </row>
        <row r="77">
          <cell r="C77" t="str">
            <v>IDR</v>
          </cell>
          <cell r="E77">
            <v>-11380337392</v>
          </cell>
          <cell r="F77">
            <v>2180295201</v>
          </cell>
          <cell r="G77">
            <v>16041425</v>
          </cell>
        </row>
        <row r="78">
          <cell r="C78" t="str">
            <v>IDR</v>
          </cell>
          <cell r="E78">
            <v>-22897767115</v>
          </cell>
          <cell r="F78">
            <v>8534742641</v>
          </cell>
          <cell r="G78">
            <v>187226570</v>
          </cell>
        </row>
        <row r="79">
          <cell r="C79" t="str">
            <v>IDR</v>
          </cell>
          <cell r="E79">
            <v>-145129215</v>
          </cell>
          <cell r="F79">
            <v>-9485563</v>
          </cell>
          <cell r="G79">
            <v>1048219</v>
          </cell>
        </row>
        <row r="80">
          <cell r="C80" t="str">
            <v>IDR</v>
          </cell>
          <cell r="E80">
            <v>-2391898635</v>
          </cell>
          <cell r="F80">
            <v>0</v>
          </cell>
          <cell r="G80">
            <v>0</v>
          </cell>
        </row>
        <row r="81">
          <cell r="C81" t="str">
            <v>IDR</v>
          </cell>
          <cell r="E81">
            <v>3738836739</v>
          </cell>
          <cell r="F81">
            <v>-332679603</v>
          </cell>
          <cell r="G81">
            <v>-964972061</v>
          </cell>
        </row>
        <row r="82">
          <cell r="C82" t="str">
            <v>IDR</v>
          </cell>
          <cell r="E82">
            <v>-109143328089</v>
          </cell>
          <cell r="F82">
            <v>-2799529906</v>
          </cell>
          <cell r="G82">
            <v>-3887184974</v>
          </cell>
        </row>
        <row r="83">
          <cell r="C83" t="str">
            <v>IDR</v>
          </cell>
          <cell r="E83">
            <v>-46909164428</v>
          </cell>
          <cell r="F83">
            <v>2070169328</v>
          </cell>
          <cell r="G83">
            <v>1859595443</v>
          </cell>
        </row>
        <row r="84">
          <cell r="C84" t="str">
            <v>IDR</v>
          </cell>
          <cell r="E84">
            <v>-17898000000</v>
          </cell>
          <cell r="F84">
            <v>0</v>
          </cell>
          <cell r="G84">
            <v>0</v>
          </cell>
        </row>
        <row r="85">
          <cell r="C85" t="str">
            <v>IDR</v>
          </cell>
          <cell r="E85">
            <v>-138176194647</v>
          </cell>
          <cell r="F85">
            <v>0</v>
          </cell>
          <cell r="G85">
            <v>0</v>
          </cell>
        </row>
        <row r="86">
          <cell r="C86" t="str">
            <v>IDR</v>
          </cell>
          <cell r="E86">
            <v>6710513209</v>
          </cell>
          <cell r="F86">
            <v>0</v>
          </cell>
          <cell r="G86">
            <v>0</v>
          </cell>
        </row>
        <row r="87">
          <cell r="C87" t="str">
            <v>IDR</v>
          </cell>
          <cell r="E87">
            <v>-1575976855</v>
          </cell>
          <cell r="F87">
            <v>-1906246340</v>
          </cell>
          <cell r="G87">
            <v>-2211190360</v>
          </cell>
        </row>
        <row r="88">
          <cell r="C88" t="str">
            <v>IDR</v>
          </cell>
          <cell r="E88">
            <v>-4838227205</v>
          </cell>
          <cell r="F88">
            <v>-6127683492</v>
          </cell>
          <cell r="G88">
            <v>-9947151817</v>
          </cell>
        </row>
        <row r="89">
          <cell r="C89" t="str">
            <v>IDR</v>
          </cell>
          <cell r="E89">
            <v>-31881091839</v>
          </cell>
          <cell r="F89">
            <v>-44047950614</v>
          </cell>
          <cell r="G89">
            <v>-46472838646</v>
          </cell>
        </row>
        <row r="90">
          <cell r="C90" t="str">
            <v>IDR</v>
          </cell>
          <cell r="E90">
            <v>0</v>
          </cell>
          <cell r="F90">
            <v>0</v>
          </cell>
          <cell r="G90">
            <v>-6389816</v>
          </cell>
        </row>
        <row r="91">
          <cell r="C91" t="str">
            <v>IDR</v>
          </cell>
          <cell r="E91">
            <v>0</v>
          </cell>
          <cell r="F91">
            <v>-275107136</v>
          </cell>
          <cell r="G91">
            <v>-400629512</v>
          </cell>
        </row>
        <row r="92">
          <cell r="C92" t="str">
            <v>IDR</v>
          </cell>
          <cell r="E92">
            <v>0</v>
          </cell>
          <cell r="F92">
            <v>-497016581</v>
          </cell>
          <cell r="G92">
            <v>-809167485</v>
          </cell>
        </row>
        <row r="93">
          <cell r="C93" t="str">
            <v>IDR</v>
          </cell>
          <cell r="E93">
            <v>464730500</v>
          </cell>
          <cell r="F93">
            <v>2151183280</v>
          </cell>
          <cell r="G93">
            <v>-132166760</v>
          </cell>
        </row>
        <row r="94">
          <cell r="C94" t="str">
            <v>IDR</v>
          </cell>
          <cell r="E94">
            <v>0</v>
          </cell>
          <cell r="F94">
            <v>0</v>
          </cell>
          <cell r="G94">
            <v>0</v>
          </cell>
        </row>
        <row r="95">
          <cell r="C95" t="str">
            <v>IDR</v>
          </cell>
          <cell r="E95">
            <v>0</v>
          </cell>
          <cell r="F95">
            <v>0</v>
          </cell>
          <cell r="G95">
            <v>0</v>
          </cell>
        </row>
        <row r="96">
          <cell r="C96" t="str">
            <v>IDR</v>
          </cell>
          <cell r="E96">
            <v>1603214921</v>
          </cell>
          <cell r="F96">
            <v>1916823306</v>
          </cell>
          <cell r="G96">
            <v>2276036441</v>
          </cell>
        </row>
        <row r="97">
          <cell r="C97" t="str">
            <v>IDR</v>
          </cell>
          <cell r="E97">
            <v>0</v>
          </cell>
          <cell r="F97">
            <v>0</v>
          </cell>
          <cell r="G97">
            <v>0</v>
          </cell>
        </row>
        <row r="98">
          <cell r="C98" t="str">
            <v>IDR</v>
          </cell>
          <cell r="E98">
            <v>92201656</v>
          </cell>
          <cell r="F98">
            <v>-42235295</v>
          </cell>
          <cell r="G98">
            <v>0</v>
          </cell>
        </row>
        <row r="99">
          <cell r="C99" t="str">
            <v>IDR</v>
          </cell>
          <cell r="E99">
            <v>285562495</v>
          </cell>
          <cell r="F99">
            <v>229917500</v>
          </cell>
          <cell r="G99">
            <v>459021350</v>
          </cell>
        </row>
        <row r="100">
          <cell r="C100" t="str">
            <v>IDR</v>
          </cell>
          <cell r="E100">
            <v>316536000</v>
          </cell>
          <cell r="F100">
            <v>307285000</v>
          </cell>
          <cell r="G100">
            <v>222216000</v>
          </cell>
        </row>
        <row r="101">
          <cell r="C101" t="str">
            <v>IDR</v>
          </cell>
          <cell r="E101">
            <v>278304090</v>
          </cell>
          <cell r="F101">
            <v>405977346</v>
          </cell>
          <cell r="G101">
            <v>192878474</v>
          </cell>
        </row>
        <row r="102">
          <cell r="C102" t="str">
            <v>IDR</v>
          </cell>
          <cell r="E102">
            <v>38413393</v>
          </cell>
          <cell r="F102">
            <v>18854240</v>
          </cell>
          <cell r="G102">
            <v>12956580</v>
          </cell>
        </row>
        <row r="103">
          <cell r="C103" t="str">
            <v>IDR</v>
          </cell>
          <cell r="E103">
            <v>1085000</v>
          </cell>
          <cell r="F103">
            <v>0</v>
          </cell>
          <cell r="G103">
            <v>90310000</v>
          </cell>
        </row>
        <row r="104">
          <cell r="C104" t="str">
            <v>IDR</v>
          </cell>
          <cell r="E104">
            <v>625000</v>
          </cell>
          <cell r="F104">
            <v>330000</v>
          </cell>
          <cell r="G104">
            <v>1135000</v>
          </cell>
        </row>
        <row r="105">
          <cell r="C105" t="str">
            <v>IDR</v>
          </cell>
          <cell r="E105">
            <v>1464312340</v>
          </cell>
          <cell r="F105">
            <v>-429706637</v>
          </cell>
          <cell r="G105">
            <v>1669747547</v>
          </cell>
        </row>
        <row r="106">
          <cell r="C106" t="str">
            <v>IDR</v>
          </cell>
          <cell r="E106">
            <v>2600000</v>
          </cell>
          <cell r="F106">
            <v>8500000</v>
          </cell>
          <cell r="G106">
            <v>2600000</v>
          </cell>
        </row>
        <row r="107">
          <cell r="C107" t="str">
            <v>IDR</v>
          </cell>
          <cell r="E107">
            <v>4052863825</v>
          </cell>
          <cell r="F107">
            <v>7116901203</v>
          </cell>
          <cell r="G107">
            <v>10964310735</v>
          </cell>
        </row>
        <row r="108">
          <cell r="C108" t="str">
            <v>IDR</v>
          </cell>
          <cell r="E108">
            <v>0</v>
          </cell>
          <cell r="F108">
            <v>253408320</v>
          </cell>
          <cell r="G108">
            <v>184860576</v>
          </cell>
        </row>
        <row r="109">
          <cell r="C109" t="str">
            <v>IDR</v>
          </cell>
          <cell r="E109">
            <v>45966500</v>
          </cell>
          <cell r="F109">
            <v>25631000</v>
          </cell>
          <cell r="G109">
            <v>468098000</v>
          </cell>
        </row>
        <row r="110">
          <cell r="C110" t="str">
            <v>IDR</v>
          </cell>
          <cell r="E110">
            <v>1109214319</v>
          </cell>
          <cell r="F110">
            <v>409836110</v>
          </cell>
          <cell r="G110">
            <v>3274221499</v>
          </cell>
        </row>
        <row r="111">
          <cell r="C111" t="str">
            <v>IDR</v>
          </cell>
          <cell r="E111">
            <v>0</v>
          </cell>
          <cell r="F111">
            <v>20000</v>
          </cell>
          <cell r="G111">
            <v>0</v>
          </cell>
        </row>
        <row r="112">
          <cell r="C112" t="str">
            <v>IDR</v>
          </cell>
          <cell r="E112">
            <v>0</v>
          </cell>
          <cell r="F112">
            <v>0</v>
          </cell>
          <cell r="G112">
            <v>0</v>
          </cell>
        </row>
        <row r="113">
          <cell r="C113" t="str">
            <v>IDR</v>
          </cell>
          <cell r="E113">
            <v>670921699</v>
          </cell>
          <cell r="F113">
            <v>671592330</v>
          </cell>
          <cell r="G113">
            <v>719134289</v>
          </cell>
        </row>
        <row r="114">
          <cell r="C114" t="str">
            <v>IDR</v>
          </cell>
          <cell r="E114">
            <v>1397939891</v>
          </cell>
          <cell r="F114">
            <v>1423478313</v>
          </cell>
          <cell r="G114">
            <v>1269513358</v>
          </cell>
        </row>
        <row r="115">
          <cell r="C115" t="str">
            <v>IDR</v>
          </cell>
          <cell r="E115">
            <v>100799818</v>
          </cell>
          <cell r="F115">
            <v>99133567</v>
          </cell>
          <cell r="G115">
            <v>98817678</v>
          </cell>
        </row>
        <row r="116">
          <cell r="C116" t="str">
            <v>IDR</v>
          </cell>
          <cell r="E116">
            <v>5670377</v>
          </cell>
          <cell r="F116">
            <v>3649038</v>
          </cell>
          <cell r="G116">
            <v>14695988</v>
          </cell>
        </row>
        <row r="117">
          <cell r="C117" t="str">
            <v>IDR</v>
          </cell>
          <cell r="E117">
            <v>201904745</v>
          </cell>
          <cell r="F117">
            <v>205422924</v>
          </cell>
          <cell r="G117">
            <v>383323868</v>
          </cell>
        </row>
        <row r="118">
          <cell r="C118" t="str">
            <v>IDR</v>
          </cell>
          <cell r="E118">
            <v>453375000</v>
          </cell>
          <cell r="F118">
            <v>49425000</v>
          </cell>
          <cell r="G118">
            <v>73930000</v>
          </cell>
        </row>
        <row r="119">
          <cell r="C119" t="str">
            <v>IDR</v>
          </cell>
          <cell r="E119">
            <v>80241765</v>
          </cell>
          <cell r="F119">
            <v>79233920</v>
          </cell>
          <cell r="G119">
            <v>83087595</v>
          </cell>
        </row>
        <row r="120">
          <cell r="C120" t="str">
            <v>IDR</v>
          </cell>
          <cell r="E120">
            <v>0</v>
          </cell>
          <cell r="F120">
            <v>0</v>
          </cell>
          <cell r="G120">
            <v>1465000</v>
          </cell>
        </row>
        <row r="121">
          <cell r="C121" t="str">
            <v>IDR</v>
          </cell>
          <cell r="E121">
            <v>0</v>
          </cell>
          <cell r="F121">
            <v>0</v>
          </cell>
          <cell r="G121">
            <v>0</v>
          </cell>
        </row>
        <row r="122">
          <cell r="C122" t="str">
            <v>IDR</v>
          </cell>
          <cell r="E122">
            <v>12864973</v>
          </cell>
          <cell r="F122">
            <v>5978576</v>
          </cell>
          <cell r="G122">
            <v>1767891</v>
          </cell>
        </row>
        <row r="123">
          <cell r="C123" t="str">
            <v>IDR</v>
          </cell>
          <cell r="E123">
            <v>9310500</v>
          </cell>
          <cell r="F123">
            <v>4226000</v>
          </cell>
          <cell r="G123">
            <v>16329734</v>
          </cell>
        </row>
        <row r="124">
          <cell r="C124" t="str">
            <v>IDR</v>
          </cell>
          <cell r="E124">
            <v>450000</v>
          </cell>
          <cell r="F124">
            <v>450000</v>
          </cell>
          <cell r="G124">
            <v>450000</v>
          </cell>
        </row>
        <row r="125">
          <cell r="C125" t="str">
            <v>IDR</v>
          </cell>
          <cell r="E125">
            <v>0</v>
          </cell>
          <cell r="F125">
            <v>1651540</v>
          </cell>
          <cell r="G125">
            <v>0</v>
          </cell>
        </row>
        <row r="126">
          <cell r="C126" t="str">
            <v>IDR</v>
          </cell>
          <cell r="E126">
            <v>7045662286</v>
          </cell>
          <cell r="F126">
            <v>13106273839</v>
          </cell>
          <cell r="G126">
            <v>9564305630</v>
          </cell>
        </row>
        <row r="127">
          <cell r="C127" t="str">
            <v>IDR</v>
          </cell>
          <cell r="E127">
            <v>826397220</v>
          </cell>
          <cell r="F127">
            <v>801226122</v>
          </cell>
          <cell r="G127">
            <v>827947371</v>
          </cell>
        </row>
        <row r="128">
          <cell r="C128" t="str">
            <v>IDR</v>
          </cell>
          <cell r="E128">
            <v>0</v>
          </cell>
          <cell r="F128">
            <v>51972481</v>
          </cell>
          <cell r="G128">
            <v>35131037</v>
          </cell>
        </row>
        <row r="129">
          <cell r="C129" t="str">
            <v>IDR</v>
          </cell>
          <cell r="E129">
            <v>87016000</v>
          </cell>
          <cell r="F129">
            <v>44133902</v>
          </cell>
          <cell r="G129">
            <v>0</v>
          </cell>
        </row>
        <row r="130">
          <cell r="C130" t="str">
            <v>IDR</v>
          </cell>
          <cell r="E130">
            <v>0</v>
          </cell>
          <cell r="F130">
            <v>452819082</v>
          </cell>
          <cell r="G130">
            <v>52843294</v>
          </cell>
        </row>
        <row r="131">
          <cell r="C131" t="str">
            <v>IDR</v>
          </cell>
          <cell r="E131">
            <v>3348752</v>
          </cell>
          <cell r="F131">
            <v>0</v>
          </cell>
          <cell r="G131">
            <v>0</v>
          </cell>
        </row>
        <row r="132">
          <cell r="C132" t="str">
            <v>IDR</v>
          </cell>
          <cell r="E132">
            <v>0</v>
          </cell>
          <cell r="F132">
            <v>51522750</v>
          </cell>
          <cell r="G132">
            <v>-36940000</v>
          </cell>
        </row>
        <row r="133">
          <cell r="C133" t="str">
            <v>IDR</v>
          </cell>
          <cell r="E133">
            <v>-55568704</v>
          </cell>
          <cell r="F133">
            <v>0</v>
          </cell>
          <cell r="G133">
            <v>-12333730473</v>
          </cell>
        </row>
        <row r="134">
          <cell r="C134" t="str">
            <v>IDR</v>
          </cell>
          <cell r="E134">
            <v>52612005</v>
          </cell>
          <cell r="F134">
            <v>87759282</v>
          </cell>
          <cell r="G134">
            <v>75954338</v>
          </cell>
        </row>
        <row r="135">
          <cell r="C135" t="str">
            <v>IDR</v>
          </cell>
          <cell r="E135">
            <v>6822711</v>
          </cell>
          <cell r="F135">
            <v>13856666</v>
          </cell>
          <cell r="G135">
            <v>29024800</v>
          </cell>
        </row>
        <row r="136">
          <cell r="C136" t="str">
            <v>IDR</v>
          </cell>
          <cell r="E136">
            <v>0</v>
          </cell>
          <cell r="F136">
            <v>0</v>
          </cell>
          <cell r="G136">
            <v>1700000</v>
          </cell>
        </row>
        <row r="137">
          <cell r="C137" t="str">
            <v>IDR</v>
          </cell>
          <cell r="E137">
            <v>16839401</v>
          </cell>
          <cell r="F137">
            <v>38922527</v>
          </cell>
          <cell r="G137">
            <v>81515376</v>
          </cell>
        </row>
        <row r="138">
          <cell r="C138" t="str">
            <v>IDR</v>
          </cell>
          <cell r="E138">
            <v>30803821</v>
          </cell>
          <cell r="F138">
            <v>139632250</v>
          </cell>
          <cell r="G138">
            <v>102206153</v>
          </cell>
        </row>
        <row r="139">
          <cell r="C139" t="str">
            <v>IDR</v>
          </cell>
          <cell r="E139">
            <v>20904021</v>
          </cell>
          <cell r="F139">
            <v>0</v>
          </cell>
          <cell r="G139">
            <v>0</v>
          </cell>
        </row>
        <row r="140">
          <cell r="C140" t="str">
            <v>IDR</v>
          </cell>
          <cell r="E140">
            <v>80496000</v>
          </cell>
          <cell r="F140">
            <v>13177450</v>
          </cell>
          <cell r="G140">
            <v>38007780</v>
          </cell>
        </row>
        <row r="141">
          <cell r="C141" t="str">
            <v>IDR</v>
          </cell>
          <cell r="E141">
            <v>0</v>
          </cell>
          <cell r="F141">
            <v>3103789</v>
          </cell>
          <cell r="G141">
            <v>3729761</v>
          </cell>
        </row>
        <row r="142">
          <cell r="C142" t="str">
            <v>IDR</v>
          </cell>
          <cell r="E142">
            <v>1000000</v>
          </cell>
          <cell r="F142">
            <v>2000000</v>
          </cell>
          <cell r="G142">
            <v>3300000</v>
          </cell>
        </row>
        <row r="143">
          <cell r="C143" t="str">
            <v>IDR</v>
          </cell>
          <cell r="E143">
            <v>73159844</v>
          </cell>
          <cell r="F143">
            <v>0</v>
          </cell>
          <cell r="G143">
            <v>0</v>
          </cell>
        </row>
        <row r="144">
          <cell r="C144" t="str">
            <v>IDR</v>
          </cell>
          <cell r="E144">
            <v>0</v>
          </cell>
          <cell r="F144">
            <v>-6630001</v>
          </cell>
          <cell r="G144">
            <v>182280000</v>
          </cell>
        </row>
        <row r="145">
          <cell r="C145" t="str">
            <v>IDR</v>
          </cell>
          <cell r="E145">
            <v>0</v>
          </cell>
          <cell r="F145">
            <v>0</v>
          </cell>
          <cell r="G145">
            <v>0</v>
          </cell>
        </row>
        <row r="146">
          <cell r="C146" t="str">
            <v>IDR</v>
          </cell>
          <cell r="E146">
            <v>207228153</v>
          </cell>
          <cell r="F146">
            <v>233537876</v>
          </cell>
          <cell r="G146">
            <v>232908409</v>
          </cell>
        </row>
        <row r="147">
          <cell r="C147" t="str">
            <v>IDR</v>
          </cell>
          <cell r="E147">
            <v>469200</v>
          </cell>
          <cell r="F147">
            <v>18488800</v>
          </cell>
          <cell r="G147">
            <v>16600000</v>
          </cell>
        </row>
        <row r="148">
          <cell r="C148" t="str">
            <v>IDR</v>
          </cell>
          <cell r="E148">
            <v>231594881</v>
          </cell>
          <cell r="F148">
            <v>211243588</v>
          </cell>
          <cell r="G148">
            <v>200153841</v>
          </cell>
        </row>
        <row r="149">
          <cell r="C149" t="str">
            <v>IDR</v>
          </cell>
          <cell r="E149">
            <v>0</v>
          </cell>
          <cell r="F149">
            <v>0</v>
          </cell>
          <cell r="G149">
            <v>0</v>
          </cell>
        </row>
        <row r="150">
          <cell r="C150" t="str">
            <v>IDR</v>
          </cell>
          <cell r="E150">
            <v>0</v>
          </cell>
          <cell r="F150">
            <v>0</v>
          </cell>
          <cell r="G150">
            <v>0</v>
          </cell>
        </row>
        <row r="151">
          <cell r="C151" t="str">
            <v>IDR</v>
          </cell>
          <cell r="E151">
            <v>0</v>
          </cell>
          <cell r="F151">
            <v>137737200</v>
          </cell>
          <cell r="G151">
            <v>185592000</v>
          </cell>
        </row>
        <row r="152">
          <cell r="C152" t="str">
            <v>IDR</v>
          </cell>
          <cell r="E152">
            <v>331000</v>
          </cell>
          <cell r="F152">
            <v>32946000</v>
          </cell>
          <cell r="G152">
            <v>1500000</v>
          </cell>
        </row>
        <row r="153">
          <cell r="C153" t="str">
            <v>IDR</v>
          </cell>
          <cell r="E153">
            <v>248194877</v>
          </cell>
          <cell r="F153">
            <v>102335208</v>
          </cell>
          <cell r="G153">
            <v>104838966</v>
          </cell>
        </row>
        <row r="154">
          <cell r="C154" t="str">
            <v>IDR</v>
          </cell>
          <cell r="E154">
            <v>0</v>
          </cell>
          <cell r="F154">
            <v>0</v>
          </cell>
          <cell r="G154">
            <v>13535811</v>
          </cell>
        </row>
        <row r="155">
          <cell r="C155" t="str">
            <v>IDR</v>
          </cell>
          <cell r="E155">
            <v>20682390</v>
          </cell>
          <cell r="F155">
            <v>108705700</v>
          </cell>
          <cell r="G155">
            <v>43179415</v>
          </cell>
        </row>
        <row r="156">
          <cell r="C156" t="str">
            <v>IDR</v>
          </cell>
          <cell r="E156">
            <v>0</v>
          </cell>
          <cell r="F156">
            <v>0</v>
          </cell>
          <cell r="G156">
            <v>2232171</v>
          </cell>
        </row>
        <row r="157">
          <cell r="C157" t="str">
            <v>IDR</v>
          </cell>
          <cell r="E157">
            <v>0</v>
          </cell>
          <cell r="F157">
            <v>1140000</v>
          </cell>
          <cell r="G157">
            <v>6379026</v>
          </cell>
        </row>
        <row r="158">
          <cell r="C158" t="str">
            <v>IDR</v>
          </cell>
          <cell r="E158">
            <v>56629787</v>
          </cell>
          <cell r="F158">
            <v>0</v>
          </cell>
          <cell r="G158">
            <v>22420000</v>
          </cell>
        </row>
        <row r="159">
          <cell r="C159" t="str">
            <v>IDR</v>
          </cell>
          <cell r="E159">
            <v>34857878</v>
          </cell>
          <cell r="F159">
            <v>172500000</v>
          </cell>
          <cell r="G159">
            <v>39560000</v>
          </cell>
        </row>
        <row r="160">
          <cell r="C160" t="str">
            <v>IDR</v>
          </cell>
          <cell r="E160">
            <v>0</v>
          </cell>
          <cell r="F160">
            <v>0</v>
          </cell>
          <cell r="G160">
            <v>0</v>
          </cell>
        </row>
        <row r="161">
          <cell r="C161" t="str">
            <v>IDR</v>
          </cell>
          <cell r="E161">
            <v>17140745</v>
          </cell>
          <cell r="F161">
            <v>13421600</v>
          </cell>
          <cell r="G161">
            <v>24046524</v>
          </cell>
        </row>
        <row r="162">
          <cell r="C162" t="str">
            <v>IDR</v>
          </cell>
          <cell r="E162">
            <v>450000</v>
          </cell>
          <cell r="F162">
            <v>1985740</v>
          </cell>
          <cell r="G162">
            <v>0</v>
          </cell>
        </row>
        <row r="163">
          <cell r="C163" t="str">
            <v>IDR</v>
          </cell>
          <cell r="E163">
            <v>79718366</v>
          </cell>
          <cell r="F163">
            <v>55226750</v>
          </cell>
          <cell r="G163">
            <v>83535323</v>
          </cell>
        </row>
        <row r="164">
          <cell r="C164" t="str">
            <v>IDR</v>
          </cell>
          <cell r="E164">
            <v>15212238</v>
          </cell>
          <cell r="F164">
            <v>44949117</v>
          </cell>
          <cell r="G164">
            <v>32503814</v>
          </cell>
        </row>
        <row r="165">
          <cell r="C165" t="str">
            <v>IDR</v>
          </cell>
          <cell r="E165">
            <v>97346806</v>
          </cell>
          <cell r="F165">
            <v>11166334</v>
          </cell>
          <cell r="G165">
            <v>72525962</v>
          </cell>
        </row>
        <row r="166">
          <cell r="C166" t="str">
            <v>IDR</v>
          </cell>
          <cell r="E166">
            <v>142993281</v>
          </cell>
          <cell r="F166">
            <v>50599036</v>
          </cell>
          <cell r="G166">
            <v>52975370</v>
          </cell>
        </row>
        <row r="167">
          <cell r="C167" t="str">
            <v>IDR</v>
          </cell>
          <cell r="E167">
            <v>4830500</v>
          </cell>
          <cell r="F167">
            <v>3564000</v>
          </cell>
          <cell r="G167">
            <v>3996500</v>
          </cell>
        </row>
        <row r="168">
          <cell r="C168" t="str">
            <v>IDR</v>
          </cell>
          <cell r="E168">
            <v>40885556</v>
          </cell>
          <cell r="F168">
            <v>8263550</v>
          </cell>
          <cell r="G168">
            <v>17695121</v>
          </cell>
        </row>
        <row r="169">
          <cell r="C169" t="str">
            <v>IDR</v>
          </cell>
          <cell r="E169">
            <v>21542656</v>
          </cell>
          <cell r="F169">
            <v>0</v>
          </cell>
          <cell r="G169">
            <v>103125145</v>
          </cell>
        </row>
        <row r="170">
          <cell r="C170" t="str">
            <v>IDR</v>
          </cell>
          <cell r="E170">
            <v>663350000</v>
          </cell>
          <cell r="F170">
            <v>703012978</v>
          </cell>
          <cell r="G170">
            <v>886823335</v>
          </cell>
        </row>
        <row r="171">
          <cell r="C171" t="str">
            <v>IDR</v>
          </cell>
          <cell r="E171">
            <v>6600212</v>
          </cell>
          <cell r="F171">
            <v>31022263</v>
          </cell>
          <cell r="G171">
            <v>43931387</v>
          </cell>
        </row>
        <row r="172">
          <cell r="C172" t="str">
            <v>IDR</v>
          </cell>
          <cell r="E172">
            <v>19099363</v>
          </cell>
          <cell r="F172">
            <v>81301977</v>
          </cell>
          <cell r="G172">
            <v>67009702</v>
          </cell>
        </row>
        <row r="173">
          <cell r="C173" t="str">
            <v>IDR</v>
          </cell>
          <cell r="E173">
            <v>5502063034</v>
          </cell>
          <cell r="F173">
            <v>4583522778</v>
          </cell>
          <cell r="G173">
            <v>4868583514</v>
          </cell>
        </row>
        <row r="174">
          <cell r="C174" t="str">
            <v>IDR</v>
          </cell>
          <cell r="E174">
            <v>0</v>
          </cell>
          <cell r="F174">
            <v>725000</v>
          </cell>
          <cell r="G174">
            <v>8895000</v>
          </cell>
        </row>
        <row r="175">
          <cell r="C175" t="str">
            <v>IDR</v>
          </cell>
          <cell r="E175">
            <v>0</v>
          </cell>
          <cell r="F175">
            <v>16964000</v>
          </cell>
          <cell r="G175">
            <v>42919600</v>
          </cell>
        </row>
        <row r="176">
          <cell r="C176" t="str">
            <v>IDR</v>
          </cell>
          <cell r="E176">
            <v>1160792475</v>
          </cell>
          <cell r="F176">
            <v>-1142765966</v>
          </cell>
          <cell r="G176">
            <v>21948453</v>
          </cell>
        </row>
        <row r="177">
          <cell r="C177" t="str">
            <v>IDR</v>
          </cell>
          <cell r="E177">
            <v>0</v>
          </cell>
          <cell r="F177">
            <v>0</v>
          </cell>
          <cell r="G177">
            <v>8000</v>
          </cell>
        </row>
        <row r="178">
          <cell r="C178" t="str">
            <v>IDR</v>
          </cell>
          <cell r="E178">
            <v>71237460</v>
          </cell>
          <cell r="F178">
            <v>74524465</v>
          </cell>
          <cell r="G178">
            <v>91553679</v>
          </cell>
        </row>
        <row r="179">
          <cell r="C179" t="str">
            <v>IDR</v>
          </cell>
          <cell r="E179">
            <v>9476500</v>
          </cell>
          <cell r="F179">
            <v>130453700</v>
          </cell>
          <cell r="G179">
            <v>44259500</v>
          </cell>
        </row>
        <row r="180">
          <cell r="C180" t="str">
            <v>IDR</v>
          </cell>
          <cell r="E180">
            <v>360000</v>
          </cell>
          <cell r="F180">
            <v>0</v>
          </cell>
          <cell r="G180">
            <v>1820000</v>
          </cell>
        </row>
        <row r="181">
          <cell r="C181" t="str">
            <v>IDR</v>
          </cell>
          <cell r="E181">
            <v>424618929</v>
          </cell>
          <cell r="F181">
            <v>-507087151</v>
          </cell>
          <cell r="G181">
            <v>85440322</v>
          </cell>
        </row>
        <row r="182">
          <cell r="C182" t="str">
            <v>IDR</v>
          </cell>
          <cell r="E182">
            <v>1934000</v>
          </cell>
          <cell r="F182">
            <v>11907000</v>
          </cell>
          <cell r="G182">
            <v>383041748</v>
          </cell>
        </row>
        <row r="183">
          <cell r="C183" t="str">
            <v>IDR</v>
          </cell>
          <cell r="E183">
            <v>9351504</v>
          </cell>
          <cell r="F183">
            <v>69004525</v>
          </cell>
          <cell r="G183">
            <v>29963184</v>
          </cell>
        </row>
        <row r="184">
          <cell r="C184" t="str">
            <v>IDR</v>
          </cell>
          <cell r="E184">
            <v>4858937454</v>
          </cell>
          <cell r="F184">
            <v>10653427868</v>
          </cell>
          <cell r="G184">
            <v>11745199839</v>
          </cell>
        </row>
        <row r="185">
          <cell r="C185" t="str">
            <v>IDR</v>
          </cell>
          <cell r="E185">
            <v>0</v>
          </cell>
          <cell r="F185">
            <v>0</v>
          </cell>
          <cell r="G185">
            <v>0</v>
          </cell>
        </row>
        <row r="186">
          <cell r="C186" t="str">
            <v>IDR</v>
          </cell>
          <cell r="E186">
            <v>0</v>
          </cell>
          <cell r="F186">
            <v>0</v>
          </cell>
          <cell r="G186">
            <v>0</v>
          </cell>
        </row>
        <row r="187">
          <cell r="C187" t="str">
            <v>IDR</v>
          </cell>
          <cell r="E187">
            <v>2116338081</v>
          </cell>
          <cell r="F187">
            <v>684798911</v>
          </cell>
          <cell r="G187">
            <v>710522610</v>
          </cell>
        </row>
        <row r="188">
          <cell r="C188" t="str">
            <v>IDR</v>
          </cell>
          <cell r="E188">
            <v>389128875</v>
          </cell>
          <cell r="F188">
            <v>-295814553</v>
          </cell>
          <cell r="G188">
            <v>0</v>
          </cell>
        </row>
        <row r="189">
          <cell r="C189" t="str">
            <v>IDR</v>
          </cell>
          <cell r="E189">
            <v>212799279</v>
          </cell>
          <cell r="F189">
            <v>53689888</v>
          </cell>
          <cell r="G189">
            <v>1499059876</v>
          </cell>
        </row>
        <row r="190">
          <cell r="C190" t="str">
            <v>IDR</v>
          </cell>
          <cell r="E190">
            <v>0</v>
          </cell>
          <cell r="F190">
            <v>0</v>
          </cell>
          <cell r="G190">
            <v>0</v>
          </cell>
        </row>
        <row r="191">
          <cell r="C191" t="str">
            <v>IDR</v>
          </cell>
          <cell r="E191">
            <v>273176266</v>
          </cell>
          <cell r="F191">
            <v>181859423</v>
          </cell>
          <cell r="G191">
            <v>520952146</v>
          </cell>
        </row>
        <row r="192">
          <cell r="C192" t="str">
            <v>IDR</v>
          </cell>
          <cell r="E192">
            <v>4110700</v>
          </cell>
          <cell r="F192">
            <v>5949875</v>
          </cell>
          <cell r="G192">
            <v>11186975</v>
          </cell>
        </row>
        <row r="193">
          <cell r="C193" t="str">
            <v>IDR</v>
          </cell>
          <cell r="E193">
            <v>45229303</v>
          </cell>
          <cell r="F193">
            <v>0</v>
          </cell>
          <cell r="G193">
            <v>0</v>
          </cell>
        </row>
        <row r="194">
          <cell r="C194" t="str">
            <v>IDR</v>
          </cell>
          <cell r="E194">
            <v>19045100</v>
          </cell>
          <cell r="F194">
            <v>32322729</v>
          </cell>
          <cell r="G194">
            <v>91850000</v>
          </cell>
        </row>
        <row r="195">
          <cell r="C195" t="str">
            <v>IDR</v>
          </cell>
          <cell r="E195">
            <v>2581149</v>
          </cell>
          <cell r="F195">
            <v>0</v>
          </cell>
          <cell r="G195">
            <v>5162299</v>
          </cell>
        </row>
        <row r="196">
          <cell r="C196" t="str">
            <v>IDR</v>
          </cell>
          <cell r="E196">
            <v>16861012</v>
          </cell>
          <cell r="F196">
            <v>0</v>
          </cell>
          <cell r="G196">
            <v>0</v>
          </cell>
        </row>
        <row r="197">
          <cell r="C197" t="str">
            <v>IDR</v>
          </cell>
          <cell r="E197">
            <v>8411340</v>
          </cell>
          <cell r="F197">
            <v>0</v>
          </cell>
          <cell r="G197">
            <v>21587000</v>
          </cell>
        </row>
        <row r="198">
          <cell r="C198" t="str">
            <v>IDR</v>
          </cell>
          <cell r="E198">
            <v>-46178211</v>
          </cell>
          <cell r="F198">
            <v>-13662147</v>
          </cell>
          <cell r="G198">
            <v>-60795559</v>
          </cell>
        </row>
        <row r="199">
          <cell r="C199" t="str">
            <v>IDR</v>
          </cell>
          <cell r="E199">
            <v>445810315</v>
          </cell>
          <cell r="F199">
            <v>381814833</v>
          </cell>
          <cell r="G199">
            <v>387558614</v>
          </cell>
        </row>
        <row r="200">
          <cell r="C200" t="str">
            <v>IDR</v>
          </cell>
          <cell r="E200">
            <v>-126059594</v>
          </cell>
          <cell r="F200">
            <v>-332678192</v>
          </cell>
          <cell r="G200">
            <v>-4270531</v>
          </cell>
        </row>
        <row r="201">
          <cell r="C201" t="str">
            <v>IDR</v>
          </cell>
          <cell r="E201">
            <v>0</v>
          </cell>
          <cell r="F201">
            <v>0</v>
          </cell>
          <cell r="G201">
            <v>0</v>
          </cell>
        </row>
        <row r="202">
          <cell r="C202" t="str">
            <v>IDR</v>
          </cell>
          <cell r="E202">
            <v>0</v>
          </cell>
          <cell r="F202">
            <v>0</v>
          </cell>
          <cell r="G202">
            <v>0</v>
          </cell>
        </row>
        <row r="203">
          <cell r="C203" t="str">
            <v>IDR</v>
          </cell>
          <cell r="E203">
            <v>34174430</v>
          </cell>
          <cell r="F203">
            <v>437891242</v>
          </cell>
          <cell r="G203">
            <v>84490883</v>
          </cell>
        </row>
        <row r="204">
          <cell r="C204" t="str">
            <v>IDR</v>
          </cell>
          <cell r="E204">
            <v>0</v>
          </cell>
          <cell r="F204">
            <v>0</v>
          </cell>
          <cell r="G204">
            <v>0</v>
          </cell>
        </row>
        <row r="205">
          <cell r="C205" t="str">
            <v>IDR</v>
          </cell>
          <cell r="E205">
            <v>0</v>
          </cell>
          <cell r="F205">
            <v>0</v>
          </cell>
          <cell r="G205">
            <v>0</v>
          </cell>
        </row>
        <row r="206">
          <cell r="C206" t="str">
            <v>IDR</v>
          </cell>
          <cell r="E206">
            <v>0</v>
          </cell>
          <cell r="F206">
            <v>0</v>
          </cell>
          <cell r="G206">
            <v>0</v>
          </cell>
        </row>
        <row r="207">
          <cell r="C207" t="str">
            <v>IDR</v>
          </cell>
          <cell r="E207">
            <v>45337068</v>
          </cell>
          <cell r="F207">
            <v>0</v>
          </cell>
          <cell r="G207">
            <v>-2104678252</v>
          </cell>
        </row>
        <row r="208">
          <cell r="C208" t="str">
            <v>IDR</v>
          </cell>
          <cell r="E208">
            <v>28155619</v>
          </cell>
          <cell r="F208">
            <v>19749637</v>
          </cell>
          <cell r="G208">
            <v>21648428</v>
          </cell>
        </row>
        <row r="209">
          <cell r="C209" t="str">
            <v>IDR</v>
          </cell>
          <cell r="E209">
            <v>0</v>
          </cell>
          <cell r="F209">
            <v>0</v>
          </cell>
          <cell r="G209">
            <v>-38380494</v>
          </cell>
        </row>
        <row r="210">
          <cell r="C210" t="str">
            <v>IDR</v>
          </cell>
          <cell r="E210">
            <v>-303542448</v>
          </cell>
          <cell r="F210">
            <v>42727713</v>
          </cell>
          <cell r="G210">
            <v>28863892</v>
          </cell>
        </row>
        <row r="211">
          <cell r="C211" t="str">
            <v>IDR</v>
          </cell>
          <cell r="E211">
            <v>6084006776</v>
          </cell>
          <cell r="F211">
            <v>5472610401</v>
          </cell>
          <cell r="G211">
            <v>5500720025</v>
          </cell>
        </row>
        <row r="212">
          <cell r="C212" t="str">
            <v>IDR</v>
          </cell>
          <cell r="E212">
            <v>0</v>
          </cell>
          <cell r="F212">
            <v>0</v>
          </cell>
          <cell r="G212">
            <v>0</v>
          </cell>
        </row>
        <row r="213">
          <cell r="C213" t="str">
            <v>IDR</v>
          </cell>
          <cell r="E213">
            <v>133539010</v>
          </cell>
          <cell r="F213">
            <v>0</v>
          </cell>
          <cell r="G213">
            <v>-133539010</v>
          </cell>
        </row>
        <row r="214">
          <cell r="C214" t="str">
            <v>IDR</v>
          </cell>
          <cell r="E214">
            <v>0</v>
          </cell>
          <cell r="F214">
            <v>0</v>
          </cell>
          <cell r="G214">
            <v>0</v>
          </cell>
        </row>
        <row r="215">
          <cell r="C215" t="str">
            <v>IDR</v>
          </cell>
          <cell r="E215">
            <v>108000</v>
          </cell>
          <cell r="F215">
            <v>4950000</v>
          </cell>
          <cell r="G215">
            <v>3000000</v>
          </cell>
        </row>
        <row r="216">
          <cell r="C216" t="str">
            <v>IDR</v>
          </cell>
          <cell r="E216">
            <v>1907000</v>
          </cell>
          <cell r="F216">
            <v>54000000</v>
          </cell>
          <cell r="G216">
            <v>12236000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 COnly"/>
      <sheetName val="BS COnly"/>
      <sheetName val="CF Conly"/>
      <sheetName val="PL Konsol"/>
      <sheetName val="BS konsol"/>
      <sheetName val="CF Konsol"/>
      <sheetName val="DH"/>
      <sheetName val="INV"/>
      <sheetName val="RE SBF"/>
      <sheetName val="INV COnly"/>
      <sheetName val="AR"/>
      <sheetName val="Aging AR"/>
      <sheetName val="WS KONSOL"/>
      <sheetName val="REPORT"/>
      <sheetName val="Note"/>
      <sheetName val="Sheet1"/>
      <sheetName val="Aset Tetap"/>
      <sheetName val="Modal"/>
      <sheetName val="Deviden"/>
      <sheetName val="Sheet5"/>
      <sheetName val="Rasio"/>
      <sheetName val="Top"/>
      <sheetName val="Detail Aset"/>
      <sheetName val="Detail L&amp;Equitas"/>
      <sheetName val="Perpajakan"/>
      <sheetName val="Modals"/>
      <sheetName val="Sheet3"/>
      <sheetName val="Sheet2"/>
    </sheetNames>
    <sheetDataSet>
      <sheetData sheetId="0"/>
      <sheetData sheetId="1"/>
      <sheetData sheetId="2"/>
      <sheetData sheetId="3">
        <row r="8">
          <cell r="AJ8">
            <v>45996.557499898874</v>
          </cell>
          <cell r="AK8">
            <v>102192.15859329994</v>
          </cell>
          <cell r="AP8">
            <v>467203.08245197381</v>
          </cell>
        </row>
        <row r="9">
          <cell r="AJ9">
            <v>28697.871008396542</v>
          </cell>
          <cell r="AK9">
            <v>66694.482099965055</v>
          </cell>
          <cell r="AP9">
            <v>317331.4873845565</v>
          </cell>
        </row>
        <row r="13">
          <cell r="AJ13">
            <v>6403.1594559894747</v>
          </cell>
          <cell r="AK13">
            <v>17208.054798713678</v>
          </cell>
          <cell r="AP13">
            <v>64566.275871996389</v>
          </cell>
        </row>
        <row r="14">
          <cell r="AJ14">
            <v>5237.1127256104364</v>
          </cell>
          <cell r="AK14">
            <v>7624.6079885759882</v>
          </cell>
          <cell r="AP14">
            <v>58841.126493400043</v>
          </cell>
        </row>
        <row r="19">
          <cell r="AJ19">
            <v>103.4</v>
          </cell>
          <cell r="AK19">
            <v>48.193945386669178</v>
          </cell>
          <cell r="AP19">
            <v>1825.3940027367785</v>
          </cell>
        </row>
        <row r="20">
          <cell r="AJ20">
            <v>-342.52760020769171</v>
          </cell>
          <cell r="AK20">
            <v>-584.36110868000003</v>
          </cell>
          <cell r="AP20">
            <v>-5802.2215208800008</v>
          </cell>
        </row>
        <row r="21">
          <cell r="AK21">
            <v>54.385258999999998</v>
          </cell>
          <cell r="AP21">
            <v>543.95093137999993</v>
          </cell>
        </row>
      </sheetData>
      <sheetData sheetId="4">
        <row r="9">
          <cell r="R9">
            <v>59162.472746895546</v>
          </cell>
        </row>
        <row r="11">
          <cell r="R11">
            <v>68621.014672877747</v>
          </cell>
        </row>
        <row r="12">
          <cell r="R12">
            <v>7.7249999999999996</v>
          </cell>
        </row>
        <row r="14">
          <cell r="R14">
            <v>91.156588999999997</v>
          </cell>
        </row>
        <row r="16">
          <cell r="R16">
            <v>88150.115606890977</v>
          </cell>
        </row>
        <row r="17">
          <cell r="R17">
            <v>2879.7912484398889</v>
          </cell>
        </row>
        <row r="18">
          <cell r="R18">
            <v>11335.849032797032</v>
          </cell>
        </row>
        <row r="20">
          <cell r="R20">
            <v>106.15645000000001</v>
          </cell>
        </row>
        <row r="26">
          <cell r="R26">
            <v>300</v>
          </cell>
        </row>
        <row r="27">
          <cell r="R27">
            <v>4223.4390000000003</v>
          </cell>
        </row>
        <row r="28">
          <cell r="R28">
            <v>223150.11339509321</v>
          </cell>
        </row>
        <row r="29">
          <cell r="R29">
            <v>1338.909375</v>
          </cell>
        </row>
        <row r="30">
          <cell r="R30">
            <v>579.60928342769239</v>
          </cell>
        </row>
        <row r="31">
          <cell r="R31">
            <v>3591.719235611311</v>
          </cell>
        </row>
        <row r="32">
          <cell r="R32">
            <v>58.635114999999999</v>
          </cell>
        </row>
        <row r="41">
          <cell r="R41">
            <v>42731.368931110002</v>
          </cell>
        </row>
        <row r="44">
          <cell r="R44">
            <v>66252.732926510012</v>
          </cell>
        </row>
        <row r="47">
          <cell r="R47">
            <v>1187.4870741300244</v>
          </cell>
        </row>
        <row r="48">
          <cell r="R48">
            <v>2698.6271045035401</v>
          </cell>
        </row>
        <row r="49">
          <cell r="R49">
            <v>2781.9448695900001</v>
          </cell>
        </row>
        <row r="50">
          <cell r="R50">
            <v>753.23773800270078</v>
          </cell>
        </row>
        <row r="52">
          <cell r="R52">
            <v>25.75196163999999</v>
          </cell>
        </row>
        <row r="62">
          <cell r="R62">
            <v>5789.9057130137326</v>
          </cell>
        </row>
        <row r="70">
          <cell r="R70">
            <v>100000</v>
          </cell>
        </row>
        <row r="71">
          <cell r="R71">
            <v>62887.549322999999</v>
          </cell>
        </row>
        <row r="72">
          <cell r="R72">
            <v>104254.518753</v>
          </cell>
        </row>
        <row r="74">
          <cell r="R74">
            <v>21000</v>
          </cell>
        </row>
        <row r="75">
          <cell r="R75">
            <v>-8396.7906149999999</v>
          </cell>
        </row>
        <row r="76">
          <cell r="R76">
            <v>37475.077814662902</v>
          </cell>
        </row>
      </sheetData>
      <sheetData sheetId="5">
        <row r="15">
          <cell r="Q15">
            <v>40899.525088618204</v>
          </cell>
        </row>
        <row r="26">
          <cell r="Q26">
            <v>-434.10887467972105</v>
          </cell>
        </row>
        <row r="40">
          <cell r="Q40">
            <v>-7177.3980056500013</v>
          </cell>
        </row>
      </sheetData>
      <sheetData sheetId="6">
        <row r="180">
          <cell r="C180">
            <v>418535.50483377534</v>
          </cell>
          <cell r="D180">
            <v>144468.59270350315</v>
          </cell>
          <cell r="F180">
            <v>29205.682188004455</v>
          </cell>
          <cell r="H180">
            <v>27291.846014744384</v>
          </cell>
        </row>
        <row r="186">
          <cell r="C186">
            <v>107485.97825118847</v>
          </cell>
          <cell r="D186">
            <v>26049.116093452612</v>
          </cell>
          <cell r="F186">
            <v>4109.8800524526114</v>
          </cell>
          <cell r="H186">
            <v>4783.567569852612</v>
          </cell>
          <cell r="J186">
            <v>4478.8997650000001</v>
          </cell>
          <cell r="K186">
            <v>3280.6670159999999</v>
          </cell>
          <cell r="L186">
            <v>7156.2459019999997</v>
          </cell>
          <cell r="M186">
            <v>4749.7659139999996</v>
          </cell>
          <cell r="N186">
            <v>1668.6946766858482</v>
          </cell>
          <cell r="P186">
            <v>13267.61276178468</v>
          </cell>
          <cell r="Q186">
            <v>3386.6231147846793</v>
          </cell>
          <cell r="S186">
            <v>749.52849578467942</v>
          </cell>
          <cell r="U186">
            <v>744.11641078467937</v>
          </cell>
        </row>
        <row r="187">
          <cell r="C187">
            <v>172428.86604767339</v>
          </cell>
          <cell r="D187">
            <v>42916.062507792558</v>
          </cell>
          <cell r="F187">
            <v>10634.775517322565</v>
          </cell>
          <cell r="H187">
            <v>10028.943834172565</v>
          </cell>
          <cell r="J187">
            <v>35888.012165499524</v>
          </cell>
          <cell r="K187">
            <v>8341.4596757185409</v>
          </cell>
          <cell r="L187">
            <v>9703.2617061167748</v>
          </cell>
          <cell r="M187">
            <v>8943.5468316999977</v>
          </cell>
          <cell r="N187">
            <v>-2832.0934764498024</v>
          </cell>
          <cell r="P187">
            <v>30750.551092999998</v>
          </cell>
          <cell r="Q187">
            <v>7368.4951300000494</v>
          </cell>
          <cell r="S187">
            <v>1684.0821880300493</v>
          </cell>
          <cell r="U187">
            <v>1361.3613917700493</v>
          </cell>
        </row>
        <row r="188">
          <cell r="C188">
            <v>50544.13437060338</v>
          </cell>
          <cell r="D188">
            <v>14271.079928098166</v>
          </cell>
          <cell r="F188">
            <v>3682.0393071380149</v>
          </cell>
          <cell r="H188">
            <v>3598.7082072390144</v>
          </cell>
          <cell r="J188">
            <v>1810.5607599987566</v>
          </cell>
          <cell r="K188">
            <v>3971.5732920140026</v>
          </cell>
          <cell r="L188">
            <v>1648.1044999999999</v>
          </cell>
          <cell r="M188">
            <v>0</v>
          </cell>
          <cell r="N188">
            <v>8511.484294321639</v>
          </cell>
          <cell r="P188">
            <v>14091.153825896881</v>
          </cell>
          <cell r="Q188">
            <v>3928.47923354665</v>
          </cell>
          <cell r="S188">
            <v>1006.8375851380152</v>
          </cell>
          <cell r="U188">
            <v>1004.0701067890153</v>
          </cell>
        </row>
        <row r="189">
          <cell r="C189">
            <v>30046.255269000001</v>
          </cell>
          <cell r="D189">
            <v>7566.0709400579199</v>
          </cell>
          <cell r="F189">
            <v>1472.0648686626719</v>
          </cell>
          <cell r="H189">
            <v>1369.7253190826718</v>
          </cell>
          <cell r="J189">
            <v>2120.8500399991453</v>
          </cell>
          <cell r="K189">
            <v>7738.787929225723</v>
          </cell>
          <cell r="L189">
            <v>4647.6825426485066</v>
          </cell>
          <cell r="M189">
            <v>0</v>
          </cell>
          <cell r="N189">
            <v>1840.2189588998001</v>
          </cell>
          <cell r="P189">
            <v>10513.0533</v>
          </cell>
          <cell r="Q189">
            <v>3623.4622410000002</v>
          </cell>
          <cell r="S189">
            <v>949.67115951842402</v>
          </cell>
          <cell r="U189">
            <v>942.99058208842405</v>
          </cell>
        </row>
        <row r="190">
          <cell r="C190">
            <v>35347.772459956308</v>
          </cell>
          <cell r="D190">
            <v>8862.5591693949464</v>
          </cell>
          <cell r="F190">
            <v>1311.129563721792</v>
          </cell>
          <cell r="H190">
            <v>1334.5795145654522</v>
          </cell>
          <cell r="J190">
            <v>6880.0475718516673</v>
          </cell>
          <cell r="K190">
            <v>5133.6714959999999</v>
          </cell>
          <cell r="L190">
            <v>5306.037493732143</v>
          </cell>
          <cell r="M190">
            <v>459.20907041000078</v>
          </cell>
          <cell r="N190">
            <v>404.20601007342384</v>
          </cell>
          <cell r="P190">
            <v>9209.1953005372998</v>
          </cell>
          <cell r="Q190">
            <v>2429.1035265373002</v>
          </cell>
          <cell r="S190">
            <v>644.60679753993941</v>
          </cell>
          <cell r="U190">
            <v>643.85702734504105</v>
          </cell>
        </row>
        <row r="191">
          <cell r="C191">
            <v>30316.488727260479</v>
          </cell>
          <cell r="D191">
            <v>6789.463625827444</v>
          </cell>
          <cell r="F191">
            <v>1651.5941748223604</v>
          </cell>
          <cell r="H191">
            <v>1681.3592990206193</v>
          </cell>
          <cell r="J191">
            <v>2591.9076369070326</v>
          </cell>
          <cell r="K191">
            <v>1877.7165393893599</v>
          </cell>
          <cell r="L191">
            <v>2316.2555012721919</v>
          </cell>
          <cell r="M191">
            <v>0</v>
          </cell>
          <cell r="N191">
            <v>1536.7166097076047</v>
          </cell>
          <cell r="P191">
            <v>8122.8618158017989</v>
          </cell>
          <cell r="Q191">
            <v>2034.9726290041856</v>
          </cell>
          <cell r="S191">
            <v>381.00884371598244</v>
          </cell>
          <cell r="U191">
            <v>381.07285318598247</v>
          </cell>
        </row>
        <row r="192">
          <cell r="C192">
            <v>30167.841116293079</v>
          </cell>
          <cell r="D192">
            <v>7285.3419176926654</v>
          </cell>
          <cell r="F192">
            <v>1619.4867468979487</v>
          </cell>
          <cell r="H192">
            <v>1587.4597753816258</v>
          </cell>
          <cell r="J192">
            <v>8427.2060796216174</v>
          </cell>
          <cell r="K192">
            <v>1995.8553875433583</v>
          </cell>
          <cell r="L192">
            <v>4748.2954000600002</v>
          </cell>
          <cell r="M192">
            <v>3712.4609999999998</v>
          </cell>
          <cell r="N192">
            <v>-2788.0206078209303</v>
          </cell>
          <cell r="P192">
            <v>11276.738210009009</v>
          </cell>
          <cell r="Q192">
            <v>2439.8870058221987</v>
          </cell>
          <cell r="S192">
            <v>677.64855767830966</v>
          </cell>
          <cell r="U192">
            <v>665.55889114887725</v>
          </cell>
        </row>
        <row r="193">
          <cell r="C193">
            <v>6699.9262447861256</v>
          </cell>
          <cell r="D193">
            <v>2693.5280891161251</v>
          </cell>
          <cell r="F193">
            <v>394.24177362612511</v>
          </cell>
          <cell r="H193">
            <v>595.19798377612517</v>
          </cell>
          <cell r="J193">
            <v>40.204253000000001</v>
          </cell>
          <cell r="K193">
            <v>1582.5878620000001</v>
          </cell>
          <cell r="L193">
            <v>4285.1610520000004</v>
          </cell>
          <cell r="M193">
            <v>0</v>
          </cell>
          <cell r="N193">
            <v>-569.84358644387362</v>
          </cell>
          <cell r="P193">
            <v>893.42995423423429</v>
          </cell>
          <cell r="Q193">
            <v>245.29940023423433</v>
          </cell>
          <cell r="S193">
            <v>139.16143923423434</v>
          </cell>
          <cell r="U193">
            <v>156.35580523423434</v>
          </cell>
        </row>
        <row r="194">
          <cell r="C194">
            <v>291577.54186899995</v>
          </cell>
          <cell r="D194">
            <v>63533.046856999994</v>
          </cell>
          <cell r="F194">
            <v>14995.483821000002</v>
          </cell>
          <cell r="H194">
            <v>18834.536244999999</v>
          </cell>
          <cell r="J194">
            <v>43047.660491000002</v>
          </cell>
          <cell r="K194">
            <v>54227.796409000002</v>
          </cell>
          <cell r="L194">
            <v>63098.298051999998</v>
          </cell>
          <cell r="M194">
            <v>24866.386115000001</v>
          </cell>
          <cell r="P194">
            <v>41091.281728000002</v>
          </cell>
          <cell r="Q194">
            <v>10041.354144000001</v>
          </cell>
          <cell r="S194">
            <v>4432.4685710000003</v>
          </cell>
          <cell r="U194">
            <v>4283.8486650000004</v>
          </cell>
        </row>
        <row r="196">
          <cell r="C196">
            <v>233887.14092868596</v>
          </cell>
          <cell r="J196">
            <v>36656.609089999998</v>
          </cell>
          <cell r="P196">
            <v>37023.719395963955</v>
          </cell>
        </row>
      </sheetData>
      <sheetData sheetId="7">
        <row r="179">
          <cell r="H179">
            <v>3280.6670159999999</v>
          </cell>
        </row>
        <row r="180">
          <cell r="H180">
            <v>8341.4596757185409</v>
          </cell>
        </row>
        <row r="181">
          <cell r="H181">
            <v>3971.5732920140026</v>
          </cell>
        </row>
        <row r="182">
          <cell r="H182">
            <v>7738.787929225723</v>
          </cell>
        </row>
        <row r="183">
          <cell r="H183">
            <v>5133.6714959999999</v>
          </cell>
        </row>
        <row r="184">
          <cell r="H184">
            <v>1877.7165393893599</v>
          </cell>
        </row>
        <row r="185">
          <cell r="H185">
            <v>1995.8553875433583</v>
          </cell>
        </row>
        <row r="186">
          <cell r="H186">
            <v>1582.5878619999999</v>
          </cell>
        </row>
      </sheetData>
      <sheetData sheetId="8"/>
      <sheetData sheetId="9"/>
      <sheetData sheetId="10"/>
      <sheetData sheetId="11">
        <row r="227">
          <cell r="I227">
            <v>4478.8997649501498</v>
          </cell>
        </row>
        <row r="229">
          <cell r="I229">
            <v>35888.012165499502</v>
          </cell>
        </row>
        <row r="231">
          <cell r="I231">
            <v>1810.5607600000001</v>
          </cell>
        </row>
        <row r="232">
          <cell r="I232">
            <v>2120.8500469999999</v>
          </cell>
        </row>
        <row r="233">
          <cell r="I233">
            <v>6880.04757185167</v>
          </cell>
        </row>
        <row r="235">
          <cell r="I235">
            <v>2591.9075366025281</v>
          </cell>
        </row>
        <row r="236">
          <cell r="I236">
            <v>8427.2060796216247</v>
          </cell>
        </row>
        <row r="237">
          <cell r="I237">
            <v>35.304753000000005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Aging AR"/>
      <sheetName val="DH"/>
      <sheetName val="INV"/>
      <sheetName val="RE SBF"/>
      <sheetName val="INV COnly"/>
      <sheetName val="WS KONSOL"/>
      <sheetName val="Rasio"/>
      <sheetName val="Sheet1"/>
      <sheetName val="REPORT"/>
      <sheetName val="Sheet3"/>
      <sheetName val="Sheet2"/>
      <sheetName val="Modal"/>
    </sheetNames>
    <sheetDataSet>
      <sheetData sheetId="0"/>
      <sheetData sheetId="1"/>
      <sheetData sheetId="2"/>
      <sheetData sheetId="3">
        <row r="8">
          <cell r="C8">
            <v>23866.584046801796</v>
          </cell>
        </row>
        <row r="22">
          <cell r="C22">
            <v>0</v>
          </cell>
        </row>
      </sheetData>
      <sheetData sheetId="4">
        <row r="9">
          <cell r="E9">
            <v>18938.275782629895</v>
          </cell>
        </row>
      </sheetData>
      <sheetData sheetId="5">
        <row r="15">
          <cell r="F15">
            <v>-13823.730520453801</v>
          </cell>
        </row>
      </sheetData>
      <sheetData sheetId="6">
        <row r="7">
          <cell r="I7">
            <v>210.3715</v>
          </cell>
        </row>
      </sheetData>
      <sheetData sheetId="7">
        <row r="6">
          <cell r="C6">
            <v>5905.3449720720764</v>
          </cell>
        </row>
        <row r="16">
          <cell r="H16"/>
        </row>
      </sheetData>
      <sheetData sheetId="8">
        <row r="19">
          <cell r="H19">
            <v>9208.3127410400011</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Aging AR"/>
      <sheetName val="DH"/>
      <sheetName val="INV"/>
      <sheetName val="RE SBF"/>
      <sheetName val="INV COnly"/>
      <sheetName val="WS KONSOL"/>
      <sheetName val="Deviden"/>
      <sheetName val="Sheet5"/>
      <sheetName val="Rasio"/>
      <sheetName val="Sheet1"/>
      <sheetName val="REPORT"/>
      <sheetName val="Sheet3"/>
      <sheetName val="Sheet2"/>
      <sheetName val="Modal"/>
    </sheetNames>
    <sheetDataSet>
      <sheetData sheetId="0" refreshError="1"/>
      <sheetData sheetId="1" refreshError="1"/>
      <sheetData sheetId="2" refreshError="1"/>
      <sheetData sheetId="3">
        <row r="8">
          <cell r="C8">
            <v>34402.84670248648</v>
          </cell>
        </row>
      </sheetData>
      <sheetData sheetId="4">
        <row r="9">
          <cell r="E9">
            <v>17573.560585223855</v>
          </cell>
        </row>
        <row r="27">
          <cell r="E27">
            <v>4223.4390000000003</v>
          </cell>
        </row>
        <row r="70">
          <cell r="E70">
            <v>100000</v>
          </cell>
        </row>
        <row r="71">
          <cell r="E71">
            <v>62887.54932312548</v>
          </cell>
        </row>
      </sheetData>
      <sheetData sheetId="5">
        <row r="15">
          <cell r="F15">
            <v>-26262.164306500163</v>
          </cell>
        </row>
      </sheetData>
      <sheetData sheetId="6">
        <row r="9">
          <cell r="I9">
            <v>23525.719193550001</v>
          </cell>
        </row>
      </sheetData>
      <sheetData sheetId="7">
        <row r="6">
          <cell r="C6">
            <v>22000.433311710931</v>
          </cell>
        </row>
      </sheetData>
      <sheetData sheetId="8">
        <row r="19">
          <cell r="H19">
            <v>15219.027350839999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Aging AR"/>
      <sheetName val="DH"/>
      <sheetName val="INV"/>
      <sheetName val="INV COnly"/>
      <sheetName val="WS KONSOL"/>
      <sheetName val="Rasio"/>
      <sheetName val="Sheet1"/>
      <sheetName val="REPORT"/>
      <sheetName val="Modal"/>
    </sheetNames>
    <sheetDataSet>
      <sheetData sheetId="0"/>
      <sheetData sheetId="1"/>
      <sheetData sheetId="2"/>
      <sheetData sheetId="3">
        <row r="8">
          <cell r="U8">
            <v>32887.257437363638</v>
          </cell>
        </row>
      </sheetData>
      <sheetData sheetId="4">
        <row r="9">
          <cell r="J9">
            <v>14859.092270721532</v>
          </cell>
        </row>
        <row r="47">
          <cell r="D47">
            <v>0</v>
          </cell>
        </row>
      </sheetData>
      <sheetData sheetId="5">
        <row r="4">
          <cell r="M4">
            <v>176156.94720907276</v>
          </cell>
        </row>
      </sheetData>
      <sheetData sheetId="6"/>
      <sheetData sheetId="7">
        <row r="6">
          <cell r="J6">
            <v>4131.8864249999997</v>
          </cell>
        </row>
      </sheetData>
      <sheetData sheetId="8"/>
      <sheetData sheetId="9"/>
      <sheetData sheetId="10">
        <row r="85">
          <cell r="E85">
            <v>6378484183.5027266</v>
          </cell>
        </row>
      </sheetData>
      <sheetData sheetId="11"/>
      <sheetData sheetId="12"/>
      <sheetData sheetId="13"/>
      <sheetData sheetId="1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COnly"/>
      <sheetName val="BS COnly"/>
      <sheetName val="CF Conly"/>
      <sheetName val="PL Konsol"/>
      <sheetName val="BS konsol"/>
      <sheetName val="CF Konsol"/>
      <sheetName val="Aging AR"/>
      <sheetName val="DH"/>
      <sheetName val="INV"/>
      <sheetName val="RE SBF"/>
      <sheetName val="INV COnly"/>
      <sheetName val="WS KONSOL"/>
      <sheetName val="Deviden"/>
      <sheetName val="Sheet5"/>
      <sheetName val="Rasio"/>
      <sheetName val="Sheet1"/>
      <sheetName val="REPORT"/>
      <sheetName val="Sheet3"/>
      <sheetName val="Sheet2"/>
      <sheetName val="Modal"/>
    </sheetNames>
    <sheetDataSet>
      <sheetData sheetId="0" refreshError="1"/>
      <sheetData sheetId="1" refreshError="1"/>
      <sheetData sheetId="2" refreshError="1"/>
      <sheetData sheetId="3">
        <row r="8">
          <cell r="I8">
            <v>32429.368610978661</v>
          </cell>
        </row>
      </sheetData>
      <sheetData sheetId="4">
        <row r="9">
          <cell r="F9">
            <v>29815.840686</v>
          </cell>
        </row>
        <row r="74">
          <cell r="F74">
            <v>21000</v>
          </cell>
        </row>
      </sheetData>
      <sheetData sheetId="5">
        <row r="15">
          <cell r="F15">
            <v>-26271.607510500158</v>
          </cell>
        </row>
      </sheetData>
      <sheetData sheetId="6">
        <row r="46">
          <cell r="I46">
            <v>5668.319058</v>
          </cell>
        </row>
      </sheetData>
      <sheetData sheetId="7">
        <row r="33">
          <cell r="C33">
            <v>76320.309577680848</v>
          </cell>
        </row>
      </sheetData>
      <sheetData sheetId="8">
        <row r="40">
          <cell r="G40">
            <v>-1538.540516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single"/>
      <sheetName val="BSsingle"/>
      <sheetName val="CFsingle"/>
      <sheetName val="PL Konsol"/>
      <sheetName val="BS konsol"/>
      <sheetName val="CF Konsol"/>
      <sheetName val="Rekap"/>
      <sheetName val="Inventory"/>
      <sheetName val="AR"/>
      <sheetName val="PH1"/>
      <sheetName val="Modal"/>
    </sheetNames>
    <sheetDataSet>
      <sheetData sheetId="0"/>
      <sheetData sheetId="1"/>
      <sheetData sheetId="2"/>
      <sheetData sheetId="3"/>
      <sheetData sheetId="4"/>
      <sheetData sheetId="5"/>
      <sheetData sheetId="6">
        <row r="83">
          <cell r="P83">
            <v>-30890.524148999997</v>
          </cell>
        </row>
        <row r="86">
          <cell r="C86">
            <v>140442.17512954981</v>
          </cell>
          <cell r="D86">
            <v>100087.93677469915</v>
          </cell>
          <cell r="E86">
            <v>0.71266296383101302</v>
          </cell>
          <cell r="F86">
            <v>40354.238354850655</v>
          </cell>
          <cell r="G86">
            <v>0.28733703616898698</v>
          </cell>
          <cell r="H86">
            <v>-2445.6875735826225</v>
          </cell>
          <cell r="I86">
            <v>-1.2619251236493028E-2</v>
          </cell>
          <cell r="J86">
            <v>-3334.8616289583852</v>
          </cell>
          <cell r="K86">
            <v>-1.2283410209428069</v>
          </cell>
          <cell r="L86">
            <v>30280.909573120516</v>
          </cell>
          <cell r="M86">
            <v>91152.971421728129</v>
          </cell>
          <cell r="N86">
            <v>28622.402025113115</v>
          </cell>
          <cell r="O86">
            <v>55156.33527797</v>
          </cell>
          <cell r="P86">
            <v>-23368.227917726817</v>
          </cell>
          <cell r="R86">
            <v>23004.995178346802</v>
          </cell>
          <cell r="S86">
            <v>15164.036627872742</v>
          </cell>
          <cell r="T86">
            <v>0.65916278227024905</v>
          </cell>
          <cell r="U86">
            <v>7840.9585504740626</v>
          </cell>
          <cell r="V86">
            <v>0.34083721772975106</v>
          </cell>
          <cell r="W86">
            <v>-538.14078014704944</v>
          </cell>
          <cell r="X86">
            <v>-1.4903861440343186E-2</v>
          </cell>
          <cell r="Y86">
            <v>-637.67528159326571</v>
          </cell>
          <cell r="Z86">
            <v>1.184959967945596</v>
          </cell>
        </row>
      </sheetData>
      <sheetData sheetId="7"/>
      <sheetData sheetId="8"/>
      <sheetData sheetId="9">
        <row r="17">
          <cell r="J17">
            <v>109734.07940900001</v>
          </cell>
        </row>
      </sheetData>
      <sheetData sheetId="10"/>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single"/>
      <sheetName val="BSsingle"/>
      <sheetName val="CFsingle"/>
      <sheetName val="PL Konsol"/>
      <sheetName val="BS konsol"/>
      <sheetName val="CF Konsol"/>
      <sheetName val="Rekap"/>
      <sheetName val="Inventory"/>
      <sheetName val="AR"/>
      <sheetName val="PH1"/>
      <sheetName val="Modal"/>
    </sheetNames>
    <sheetDataSet>
      <sheetData sheetId="0">
        <row r="9">
          <cell r="U9">
            <v>94471.409463738732</v>
          </cell>
        </row>
      </sheetData>
      <sheetData sheetId="1"/>
      <sheetData sheetId="2">
        <row r="7">
          <cell r="L7">
            <v>-37245.138338999997</v>
          </cell>
        </row>
      </sheetData>
      <sheetData sheetId="3">
        <row r="8">
          <cell r="U8">
            <v>202695.91946390865</v>
          </cell>
        </row>
      </sheetData>
      <sheetData sheetId="4"/>
      <sheetData sheetId="5"/>
      <sheetData sheetId="6">
        <row r="103">
          <cell r="C103">
            <v>205518.17379767605</v>
          </cell>
          <cell r="F103">
            <v>66124.685208952375</v>
          </cell>
          <cell r="H103">
            <v>6977.316523783461</v>
          </cell>
          <cell r="J103">
            <v>6419.6755340764357</v>
          </cell>
          <cell r="P103">
            <v>-33349.714599731458</v>
          </cell>
        </row>
      </sheetData>
      <sheetData sheetId="7"/>
      <sheetData sheetId="8"/>
      <sheetData sheetId="9"/>
      <sheetData sheetId="10"/>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single"/>
      <sheetName val="BSsingle"/>
      <sheetName val="CFsingle"/>
      <sheetName val="PL Konsol"/>
      <sheetName val="BS konsol"/>
      <sheetName val="CF Konsol"/>
      <sheetName val="Rekap"/>
      <sheetName val="Inventory"/>
      <sheetName val="AR"/>
      <sheetName val="Modal"/>
    </sheetNames>
    <sheetDataSet>
      <sheetData sheetId="0" refreshError="1"/>
      <sheetData sheetId="1" refreshError="1"/>
      <sheetData sheetId="2" refreshError="1"/>
      <sheetData sheetId="3" refreshError="1"/>
      <sheetData sheetId="4" refreshError="1"/>
      <sheetData sheetId="5" refreshError="1"/>
      <sheetData sheetId="6">
        <row r="168">
          <cell r="P168">
            <v>-27308.507263</v>
          </cell>
        </row>
        <row r="171">
          <cell r="C171">
            <v>368314.16474947677</v>
          </cell>
          <cell r="F171">
            <v>125940.0224223851</v>
          </cell>
          <cell r="H171">
            <v>22797.190904413812</v>
          </cell>
          <cell r="J171">
            <v>20993.611977693228</v>
          </cell>
          <cell r="P171">
            <v>-31905.804792523253</v>
          </cell>
        </row>
      </sheetData>
      <sheetData sheetId="7" refreshError="1"/>
      <sheetData sheetId="8" refreshError="1"/>
      <sheetData sheetId="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
      <sheetName val="Perbandinan LK Audit - UnAudit"/>
    </sheetNames>
    <sheetDataSet>
      <sheetData sheetId="0"/>
      <sheetData sheetId="1">
        <row r="13">
          <cell r="G13">
            <v>7115792940</v>
          </cell>
        </row>
        <row r="14">
          <cell r="G14">
            <v>33589055184</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single"/>
      <sheetName val="BSsingle"/>
      <sheetName val="CFsingle"/>
      <sheetName val="PL Konsol"/>
      <sheetName val="BS konsol"/>
      <sheetName val="CF Konsol"/>
      <sheetName val="Rekap"/>
      <sheetName val="Inventory"/>
      <sheetName val="AR"/>
      <sheetName val="Modal"/>
    </sheetNames>
    <sheetDataSet>
      <sheetData sheetId="0" refreshError="1"/>
      <sheetData sheetId="1" refreshError="1"/>
      <sheetData sheetId="2">
        <row r="7">
          <cell r="Q7">
            <v>-6834.5636330000052</v>
          </cell>
        </row>
      </sheetData>
      <sheetData sheetId="3" refreshError="1"/>
      <sheetData sheetId="4" refreshError="1"/>
      <sheetData sheetId="5">
        <row r="7">
          <cell r="Q7">
            <v>-13888.300704644458</v>
          </cell>
        </row>
      </sheetData>
      <sheetData sheetId="6"/>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e BS Exc TP"/>
      <sheetName val="Working Capital"/>
      <sheetName val="Sheet1"/>
      <sheetName val="Console BS"/>
      <sheetName val="CR"/>
      <sheetName val="HE"/>
      <sheetName val="WS"/>
      <sheetName val="LT"/>
      <sheetName val="PSI"/>
      <sheetName val="WY"/>
      <sheetName val="WY-TPL"/>
      <sheetName val="TP"/>
      <sheetName val="FT"/>
      <sheetName val="RD"/>
      <sheetName val="BTN"/>
      <sheetName val="CC"/>
      <sheetName val="Console_BS_Exc_TP"/>
      <sheetName val="Working_Capital"/>
      <sheetName val="Console_BS"/>
      <sheetName val="CF"/>
      <sheetName val="Console_BS_Exc_TP1"/>
      <sheetName val="Working_Capital1"/>
      <sheetName val="Console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Y49"/>
  <sheetViews>
    <sheetView tabSelected="1" topLeftCell="B1" zoomScale="90" zoomScaleNormal="90" workbookViewId="0">
      <pane xSplit="1" ySplit="6" topLeftCell="AJ31" activePane="bottomRight" state="frozen"/>
      <selection activeCell="B1" sqref="B1"/>
      <selection pane="topRight" activeCell="C1" sqref="C1"/>
      <selection pane="bottomLeft" activeCell="B7" sqref="B7"/>
      <selection pane="bottomRight" activeCell="AN38" sqref="AN38"/>
    </sheetView>
  </sheetViews>
  <sheetFormatPr defaultColWidth="9.1328125" defaultRowHeight="14.75" x14ac:dyDescent="0.75"/>
  <cols>
    <col min="1" max="1" width="9.1328125" style="66"/>
    <col min="2" max="2" width="34" style="66" customWidth="1"/>
    <col min="3" max="4" width="10.81640625" style="66" hidden="1" customWidth="1"/>
    <col min="5" max="5" width="10.81640625" style="109" hidden="1" customWidth="1"/>
    <col min="6" max="7" width="10.81640625" style="66" hidden="1" customWidth="1"/>
    <col min="8" max="8" width="10.81640625" style="109" hidden="1" customWidth="1"/>
    <col min="9" max="10" width="10.81640625" style="66" hidden="1" customWidth="1"/>
    <col min="11" max="11" width="10.81640625" style="109" hidden="1" customWidth="1"/>
    <col min="12" max="13" width="10.81640625" style="66" hidden="1" customWidth="1"/>
    <col min="14" max="14" width="10.81640625" style="109" hidden="1" customWidth="1"/>
    <col min="15" max="16" width="10.81640625" style="66" hidden="1" customWidth="1"/>
    <col min="17" max="17" width="10.81640625" style="109" hidden="1" customWidth="1"/>
    <col min="18" max="19" width="10.81640625" style="66" hidden="1" customWidth="1"/>
    <col min="20" max="20" width="10.81640625" style="109" hidden="1" customWidth="1"/>
    <col min="21" max="22" width="10.81640625" style="66" hidden="1" customWidth="1"/>
    <col min="23" max="23" width="10.81640625" style="109" hidden="1" customWidth="1"/>
    <col min="24" max="25" width="10.81640625" style="66" hidden="1" customWidth="1"/>
    <col min="26" max="26" width="10.81640625" style="109" hidden="1" customWidth="1"/>
    <col min="27" max="28" width="10.81640625" style="66" hidden="1" customWidth="1"/>
    <col min="29" max="29" width="10.81640625" style="109" hidden="1" customWidth="1"/>
    <col min="30" max="31" width="10.81640625" style="66" hidden="1" customWidth="1"/>
    <col min="32" max="32" width="10.81640625" style="109" hidden="1" customWidth="1"/>
    <col min="33" max="34" width="10.81640625" style="66" hidden="1" customWidth="1"/>
    <col min="35" max="35" width="10.81640625" style="109" hidden="1" customWidth="1"/>
    <col min="36" max="37" width="10.81640625" style="66" customWidth="1"/>
    <col min="38" max="38" width="10.81640625" style="109" customWidth="1"/>
    <col min="39" max="41" width="10.81640625" style="66" customWidth="1"/>
    <col min="42" max="43" width="10.81640625" style="254" customWidth="1"/>
    <col min="44" max="44" width="9.1328125" style="254"/>
    <col min="45" max="45" width="11.08984375" style="66" bestFit="1" customWidth="1"/>
    <col min="46" max="46" width="13.36328125" style="66" customWidth="1"/>
    <col min="47" max="47" width="11.08984375" style="66" bestFit="1" customWidth="1"/>
    <col min="48" max="49" width="12.1328125" style="66" bestFit="1" customWidth="1"/>
    <col min="50" max="50" width="9.81640625" style="66" customWidth="1"/>
    <col min="51" max="16384" width="9.1328125" style="66"/>
  </cols>
  <sheetData>
    <row r="2" spans="2:51" x14ac:dyDescent="0.75">
      <c r="B2" s="65" t="s">
        <v>132</v>
      </c>
    </row>
    <row r="3" spans="2:51" x14ac:dyDescent="0.75">
      <c r="B3" s="65" t="s">
        <v>61</v>
      </c>
    </row>
    <row r="4" spans="2:51" ht="15.5" thickBot="1" x14ac:dyDescent="0.9">
      <c r="B4" s="67" t="s">
        <v>201</v>
      </c>
    </row>
    <row r="5" spans="2:51" ht="14.4" customHeight="1" x14ac:dyDescent="0.75">
      <c r="B5" s="600" t="s">
        <v>62</v>
      </c>
      <c r="C5" s="474"/>
      <c r="D5" s="393" t="s">
        <v>63</v>
      </c>
      <c r="E5" s="154"/>
      <c r="F5" s="153"/>
      <c r="G5" s="393" t="s">
        <v>206</v>
      </c>
      <c r="H5" s="154"/>
      <c r="I5" s="153"/>
      <c r="J5" s="393" t="s">
        <v>208</v>
      </c>
      <c r="K5" s="154"/>
      <c r="L5" s="153"/>
      <c r="M5" s="393" t="s">
        <v>211</v>
      </c>
      <c r="N5" s="154"/>
      <c r="O5" s="153"/>
      <c r="P5" s="393" t="s">
        <v>213</v>
      </c>
      <c r="Q5" s="154"/>
      <c r="R5" s="153"/>
      <c r="S5" s="393" t="s">
        <v>215</v>
      </c>
      <c r="T5" s="154"/>
      <c r="U5" s="153"/>
      <c r="V5" s="393" t="s">
        <v>217</v>
      </c>
      <c r="W5" s="154"/>
      <c r="X5" s="153"/>
      <c r="Y5" s="393" t="s">
        <v>219</v>
      </c>
      <c r="Z5" s="154"/>
      <c r="AA5" s="153"/>
      <c r="AB5" s="393" t="s">
        <v>222</v>
      </c>
      <c r="AC5" s="154"/>
      <c r="AD5" s="153"/>
      <c r="AE5" s="393" t="s">
        <v>224</v>
      </c>
      <c r="AF5" s="154"/>
      <c r="AG5" s="153"/>
      <c r="AH5" s="393" t="s">
        <v>226</v>
      </c>
      <c r="AI5" s="154"/>
      <c r="AJ5" s="153"/>
      <c r="AK5" s="393" t="s">
        <v>187</v>
      </c>
      <c r="AL5" s="154"/>
      <c r="AM5" s="602" t="s">
        <v>228</v>
      </c>
      <c r="AN5" s="603"/>
      <c r="AO5" s="599"/>
      <c r="AP5" s="598" t="s">
        <v>229</v>
      </c>
      <c r="AQ5" s="599"/>
      <c r="AR5" s="268"/>
      <c r="AS5" s="77"/>
      <c r="AT5" s="77"/>
      <c r="AU5" s="77"/>
      <c r="AV5" s="77"/>
    </row>
    <row r="6" spans="2:51" ht="15.5" thickBot="1" x14ac:dyDescent="0.9">
      <c r="B6" s="601"/>
      <c r="C6" s="475" t="s">
        <v>64</v>
      </c>
      <c r="D6" s="156" t="s">
        <v>65</v>
      </c>
      <c r="E6" s="157" t="s">
        <v>66</v>
      </c>
      <c r="F6" s="155" t="s">
        <v>64</v>
      </c>
      <c r="G6" s="156" t="s">
        <v>65</v>
      </c>
      <c r="H6" s="157" t="s">
        <v>66</v>
      </c>
      <c r="I6" s="155" t="s">
        <v>64</v>
      </c>
      <c r="J6" s="156" t="s">
        <v>65</v>
      </c>
      <c r="K6" s="157" t="s">
        <v>66</v>
      </c>
      <c r="L6" s="155" t="s">
        <v>64</v>
      </c>
      <c r="M6" s="156" t="s">
        <v>65</v>
      </c>
      <c r="N6" s="157" t="s">
        <v>66</v>
      </c>
      <c r="O6" s="155" t="s">
        <v>64</v>
      </c>
      <c r="P6" s="156" t="s">
        <v>65</v>
      </c>
      <c r="Q6" s="157" t="s">
        <v>66</v>
      </c>
      <c r="R6" s="155" t="s">
        <v>64</v>
      </c>
      <c r="S6" s="156" t="s">
        <v>65</v>
      </c>
      <c r="T6" s="157" t="s">
        <v>66</v>
      </c>
      <c r="U6" s="155" t="s">
        <v>64</v>
      </c>
      <c r="V6" s="156" t="s">
        <v>65</v>
      </c>
      <c r="W6" s="157" t="s">
        <v>66</v>
      </c>
      <c r="X6" s="155" t="s">
        <v>64</v>
      </c>
      <c r="Y6" s="156" t="s">
        <v>65</v>
      </c>
      <c r="Z6" s="157" t="s">
        <v>66</v>
      </c>
      <c r="AA6" s="155" t="s">
        <v>64</v>
      </c>
      <c r="AB6" s="156" t="s">
        <v>65</v>
      </c>
      <c r="AC6" s="157" t="s">
        <v>66</v>
      </c>
      <c r="AD6" s="155" t="s">
        <v>64</v>
      </c>
      <c r="AE6" s="156" t="s">
        <v>65</v>
      </c>
      <c r="AF6" s="157" t="s">
        <v>66</v>
      </c>
      <c r="AG6" s="155" t="s">
        <v>64</v>
      </c>
      <c r="AH6" s="156" t="s">
        <v>65</v>
      </c>
      <c r="AI6" s="157" t="s">
        <v>66</v>
      </c>
      <c r="AJ6" s="155" t="s">
        <v>64</v>
      </c>
      <c r="AK6" s="156" t="s">
        <v>65</v>
      </c>
      <c r="AL6" s="157" t="s">
        <v>66</v>
      </c>
      <c r="AM6" s="255" t="s">
        <v>64</v>
      </c>
      <c r="AN6" s="256" t="s">
        <v>65</v>
      </c>
      <c r="AO6" s="344" t="s">
        <v>66</v>
      </c>
      <c r="AP6" s="256" t="s">
        <v>65</v>
      </c>
      <c r="AQ6" s="257" t="s">
        <v>67</v>
      </c>
      <c r="AR6" s="268"/>
      <c r="AS6" s="77"/>
      <c r="AT6" s="77"/>
      <c r="AU6" s="77"/>
      <c r="AV6" s="77"/>
    </row>
    <row r="7" spans="2:51" x14ac:dyDescent="0.75">
      <c r="B7" s="158"/>
      <c r="C7" s="476"/>
      <c r="D7" s="402"/>
      <c r="E7" s="160"/>
      <c r="F7" s="401"/>
      <c r="G7" s="402"/>
      <c r="H7" s="160"/>
      <c r="I7" s="401"/>
      <c r="J7" s="402"/>
      <c r="K7" s="160"/>
      <c r="L7" s="401"/>
      <c r="M7" s="402"/>
      <c r="N7" s="160"/>
      <c r="O7" s="401"/>
      <c r="P7" s="402"/>
      <c r="Q7" s="160"/>
      <c r="R7" s="401"/>
      <c r="S7" s="402"/>
      <c r="T7" s="160"/>
      <c r="U7" s="401"/>
      <c r="V7" s="402"/>
      <c r="W7" s="160"/>
      <c r="X7" s="401"/>
      <c r="Y7" s="402"/>
      <c r="Z7" s="160"/>
      <c r="AA7" s="401"/>
      <c r="AB7" s="402"/>
      <c r="AC7" s="160"/>
      <c r="AD7" s="401"/>
      <c r="AE7" s="402"/>
      <c r="AF7" s="160"/>
      <c r="AG7" s="401"/>
      <c r="AH7" s="402"/>
      <c r="AI7" s="160"/>
      <c r="AJ7" s="401"/>
      <c r="AK7" s="402"/>
      <c r="AL7" s="160"/>
      <c r="AM7" s="379"/>
      <c r="AN7" s="259"/>
      <c r="AO7" s="345"/>
      <c r="AP7" s="259"/>
      <c r="AQ7" s="260"/>
      <c r="AR7" s="268"/>
      <c r="AS7" s="77"/>
      <c r="AT7" s="77"/>
      <c r="AU7" s="77"/>
      <c r="AV7" s="77"/>
    </row>
    <row r="8" spans="2:51" x14ac:dyDescent="0.75">
      <c r="B8" s="163" t="s">
        <v>135</v>
      </c>
      <c r="C8" s="477"/>
      <c r="D8" s="159"/>
      <c r="E8" s="160"/>
      <c r="F8" s="79"/>
      <c r="G8" s="159"/>
      <c r="H8" s="160"/>
      <c r="I8" s="79"/>
      <c r="J8" s="159"/>
      <c r="K8" s="160"/>
      <c r="L8" s="79"/>
      <c r="M8" s="159"/>
      <c r="N8" s="160"/>
      <c r="O8" s="79"/>
      <c r="P8" s="159"/>
      <c r="Q8" s="160"/>
      <c r="R8" s="79"/>
      <c r="S8" s="159"/>
      <c r="T8" s="160"/>
      <c r="U8" s="79"/>
      <c r="V8" s="159"/>
      <c r="W8" s="160"/>
      <c r="X8" s="79"/>
      <c r="Y8" s="159"/>
      <c r="Z8" s="160"/>
      <c r="AA8" s="79"/>
      <c r="AB8" s="159"/>
      <c r="AC8" s="160"/>
      <c r="AD8" s="79"/>
      <c r="AE8" s="159"/>
      <c r="AF8" s="160"/>
      <c r="AG8" s="79"/>
      <c r="AH8" s="159"/>
      <c r="AI8" s="160"/>
      <c r="AJ8" s="79"/>
      <c r="AK8" s="159"/>
      <c r="AL8" s="160"/>
      <c r="AM8" s="258"/>
      <c r="AN8" s="259"/>
      <c r="AO8" s="345"/>
      <c r="AP8" s="263"/>
      <c r="AQ8" s="260"/>
      <c r="AR8" s="268"/>
      <c r="AS8" s="77"/>
      <c r="AT8" s="77"/>
      <c r="AU8" s="77"/>
      <c r="AV8" s="77"/>
    </row>
    <row r="9" spans="2:51" x14ac:dyDescent="0.75">
      <c r="B9" s="479" t="s">
        <v>189</v>
      </c>
      <c r="C9" s="477">
        <f>'[53]PL COnly'!D27</f>
        <v>15051.017671171168</v>
      </c>
      <c r="D9" s="80">
        <f>'[53]PL COnly'!E27</f>
        <v>8909.5021629999992</v>
      </c>
      <c r="E9" s="160">
        <f>D9/C9</f>
        <v>0.59195347169549384</v>
      </c>
      <c r="F9" s="80">
        <f>'[54]PL COnly'!$G$27</f>
        <v>15243.532679729728</v>
      </c>
      <c r="G9" s="80">
        <f>'[54]PL COnly'!$H$27</f>
        <v>6471.7145030000001</v>
      </c>
      <c r="H9" s="160">
        <f>G9/F9</f>
        <v>0.42455476948633047</v>
      </c>
      <c r="I9" s="80">
        <f>'[55]PL COnly'!J27</f>
        <v>14281.875555405404</v>
      </c>
      <c r="J9" s="80">
        <f>'[55]PL COnly'!K27</f>
        <v>8370.8297230000007</v>
      </c>
      <c r="K9" s="160">
        <f>J9/I9</f>
        <v>0.58611557638393008</v>
      </c>
      <c r="L9" s="80">
        <f>'[56]PL COnly'!M27</f>
        <v>12929.025781756758</v>
      </c>
      <c r="M9" s="80">
        <f>'[56]PL COnly'!N27</f>
        <v>6821.8567629999998</v>
      </c>
      <c r="N9" s="160">
        <f>M9/L9</f>
        <v>0.52763888618938659</v>
      </c>
      <c r="O9" s="80">
        <f>'[57]PL COnly'!P27</f>
        <v>18402.085870945943</v>
      </c>
      <c r="P9" s="80">
        <f>'[57]PL COnly'!Q27</f>
        <v>9822.0781910000005</v>
      </c>
      <c r="Q9" s="160">
        <f>P9/O9</f>
        <v>0.53374809029163095</v>
      </c>
      <c r="R9" s="80">
        <f>'[57]PL COnly'!S27</f>
        <v>18563.871904729727</v>
      </c>
      <c r="S9" s="80">
        <f>'[58]PL COnly'!T27</f>
        <v>33887.511765000003</v>
      </c>
      <c r="T9" s="160">
        <f>S9/R9</f>
        <v>1.8254549449011281</v>
      </c>
      <c r="U9" s="80">
        <f>'[57]PL COnly'!V27</f>
        <v>21630.805364189189</v>
      </c>
      <c r="V9" s="80">
        <f>'[59]PL COnly'!W27</f>
        <v>18592.226497</v>
      </c>
      <c r="W9" s="160">
        <f>V9/U9</f>
        <v>0.85952539371374037</v>
      </c>
      <c r="X9" s="80">
        <f>'[57]PL COnly'!Y27</f>
        <v>21367.371195270265</v>
      </c>
      <c r="Y9" s="80">
        <f>'[60]PL COnly'!Z27</f>
        <v>18677.546258999999</v>
      </c>
      <c r="Z9" s="160">
        <f>Y9/X9</f>
        <v>0.87411530825721473</v>
      </c>
      <c r="AA9" s="80">
        <f>'[57]PL COnly'!AB27</f>
        <v>23329.288608783783</v>
      </c>
      <c r="AB9" s="80">
        <f>'[61]PL COnly'!AC27</f>
        <v>16095.604224000001</v>
      </c>
      <c r="AC9" s="160">
        <f>AB9/AA9</f>
        <v>0.68993120595798174</v>
      </c>
      <c r="AD9" s="80">
        <f>'[62]PL COnly'!AE27</f>
        <v>24551.017527702705</v>
      </c>
      <c r="AE9" s="80">
        <f>'[62]PL COnly'!AF27</f>
        <v>15236.691062</v>
      </c>
      <c r="AF9" s="160">
        <f>AE9/AD9</f>
        <v>0.62061342446631096</v>
      </c>
      <c r="AG9" s="80">
        <f>'[63]PL COnly'!AH27</f>
        <v>25054.127014189187</v>
      </c>
      <c r="AH9" s="80">
        <f>'[63]PL COnly'!AI27</f>
        <v>21129.426942999999</v>
      </c>
      <c r="AI9" s="160">
        <f>AH9/AG9</f>
        <v>0.84335115452370502</v>
      </c>
      <c r="AJ9" s="80">
        <f>'[64]PL COnly'!AK27</f>
        <v>23287.860579729731</v>
      </c>
      <c r="AK9" s="80">
        <f>'[64]PL COnly'!AL27</f>
        <v>30392.224686000001</v>
      </c>
      <c r="AL9" s="160">
        <f>AK9/AJ9</f>
        <v>1.305067272364816</v>
      </c>
      <c r="AM9" s="261">
        <f>C9+F9+I9+L9+O9+R9+U9+X9+AA9+AD9+AG9+AJ9</f>
        <v>233691.87975360354</v>
      </c>
      <c r="AN9" s="409">
        <f>D9+G9+J9+M9+P9+S9+V9+Y9+AB9+AE9+AH9+AK9</f>
        <v>194407.21277899999</v>
      </c>
      <c r="AO9" s="345">
        <f>AN9/AM9</f>
        <v>0.83189545560580058</v>
      </c>
      <c r="AP9" s="363">
        <f>'[64]PL COnly'!AQ27</f>
        <v>167206.83776300002</v>
      </c>
      <c r="AQ9" s="260">
        <f t="shared" ref="AQ9:AQ17" si="0">(AN9-AP9)/AP9</f>
        <v>0.16267501604542006</v>
      </c>
      <c r="AR9" s="268"/>
      <c r="AS9" s="77"/>
      <c r="AT9" s="77"/>
      <c r="AU9" s="77"/>
      <c r="AV9" s="77"/>
    </row>
    <row r="10" spans="2:51" x14ac:dyDescent="0.75">
      <c r="B10" s="480" t="s">
        <v>204</v>
      </c>
      <c r="C10" s="477">
        <f>'[53]PL COnly'!D28</f>
        <v>7366.4648648648636</v>
      </c>
      <c r="D10" s="80">
        <f>'[53]PL COnly'!E28</f>
        <v>765.866668</v>
      </c>
      <c r="E10" s="160">
        <f t="shared" ref="E10:E15" si="1">D10/C10</f>
        <v>0.10396664913897606</v>
      </c>
      <c r="F10" s="80">
        <f>'[54]PL COnly'!$G$28</f>
        <v>7764.1616216216225</v>
      </c>
      <c r="G10" s="80">
        <f>'[54]PL COnly'!$H$28</f>
        <v>1637.5094610000001</v>
      </c>
      <c r="H10" s="160">
        <f t="shared" ref="H10:H15" si="2">G10/F10</f>
        <v>0.21090615327221768</v>
      </c>
      <c r="I10" s="80">
        <f>'[55]PL COnly'!J28</f>
        <v>4172.4502702702703</v>
      </c>
      <c r="J10" s="80">
        <f>'[55]PL COnly'!K28</f>
        <v>5744.8452429999998</v>
      </c>
      <c r="K10" s="160">
        <f t="shared" ref="K10:K15" si="3">J10/I10</f>
        <v>1.3768516988526931</v>
      </c>
      <c r="L10" s="80">
        <f>'[56]PL COnly'!M28</f>
        <v>4605.5781081081077</v>
      </c>
      <c r="M10" s="80">
        <f>'[56]PL COnly'!N28</f>
        <v>771.26345400000002</v>
      </c>
      <c r="N10" s="160">
        <f t="shared" ref="N10:N15" si="4">M10/L10</f>
        <v>0.16746289735965889</v>
      </c>
      <c r="O10" s="80">
        <f>'[57]PL COnly'!P28</f>
        <v>4449.1791891891889</v>
      </c>
      <c r="P10" s="80">
        <f>'[57]PL COnly'!Q28</f>
        <v>2997.7414429999999</v>
      </c>
      <c r="Q10" s="160">
        <f t="shared" ref="Q10:Q15" si="5">P10/O10</f>
        <v>0.67377404135217656</v>
      </c>
      <c r="R10" s="80">
        <f>'[57]PL COnly'!S28</f>
        <v>5528.77027027027</v>
      </c>
      <c r="S10" s="80">
        <f>'[58]PL COnly'!T28</f>
        <v>2435.5745940000002</v>
      </c>
      <c r="T10" s="160">
        <f t="shared" ref="T10:T15" si="6">S10/R10</f>
        <v>0.44052736412231847</v>
      </c>
      <c r="U10" s="80">
        <f>'[57]PL COnly'!V28</f>
        <v>5249.9867567567571</v>
      </c>
      <c r="V10" s="80">
        <f>'[59]PL COnly'!W28</f>
        <v>827.58603100000005</v>
      </c>
      <c r="W10" s="160">
        <f t="shared" ref="W10:W15" si="7">V10/U10</f>
        <v>0.15763583211612733</v>
      </c>
      <c r="X10" s="80">
        <f>'[57]PL COnly'!Y28</f>
        <v>6864.8224324324319</v>
      </c>
      <c r="Y10" s="80">
        <f>'[60]PL COnly'!Z28</f>
        <v>2381.9774790000001</v>
      </c>
      <c r="Z10" s="160">
        <f t="shared" ref="Z10:Z15" si="8">Y10/X10</f>
        <v>0.34698311608855226</v>
      </c>
      <c r="AA10" s="80">
        <f>'[57]PL COnly'!AB28</f>
        <v>5502.8286486486486</v>
      </c>
      <c r="AB10" s="80">
        <f>'[61]PL COnly'!AC28</f>
        <v>4073.768916</v>
      </c>
      <c r="AC10" s="160">
        <f t="shared" ref="AC10:AC15" si="9">AB10/AA10</f>
        <v>0.74030451902230532</v>
      </c>
      <c r="AD10" s="80">
        <f>'[62]PL COnly'!AE28</f>
        <v>4965.8974324324327</v>
      </c>
      <c r="AE10" s="80">
        <f>'[62]PL COnly'!AF28</f>
        <v>2370.515852</v>
      </c>
      <c r="AF10" s="160">
        <f t="shared" ref="AF10:AF15" si="10">AE10/AD10</f>
        <v>0.47735900393715064</v>
      </c>
      <c r="AG10" s="80">
        <f>'[63]PL COnly'!AH28</f>
        <v>6530.4494594594589</v>
      </c>
      <c r="AH10" s="80">
        <f>'[63]PL COnly'!AI28</f>
        <v>5375.0438729999996</v>
      </c>
      <c r="AI10" s="160">
        <f t="shared" ref="AI10:AI15" si="11">AH10/AG10</f>
        <v>0.82307410942659753</v>
      </c>
      <c r="AJ10" s="80">
        <f>'[64]PL COnly'!AK28</f>
        <v>6508.4391891891892</v>
      </c>
      <c r="AK10" s="80">
        <f>'[64]PL COnly'!AL28</f>
        <v>5680.0928000000004</v>
      </c>
      <c r="AL10" s="160">
        <f t="shared" ref="AL10:AL15" si="12">AK10/AJ10</f>
        <v>0.87272733675300995</v>
      </c>
      <c r="AM10" s="261">
        <f t="shared" ref="AM10:AM15" si="13">C10+F10+I10+L10+O10+R10+U10+X10+AA10+AD10+AG10+AJ10</f>
        <v>69509.028243243229</v>
      </c>
      <c r="AN10" s="409">
        <f t="shared" ref="AN10:AN15" si="14">D10+G10+J10+M10+P10+S10+V10+Y10+AB10+AE10+AH10+AK10</f>
        <v>35061.785814000003</v>
      </c>
      <c r="AO10" s="345">
        <f t="shared" ref="AO10:AO15" si="15">AN10/AM10</f>
        <v>0.50442060118151999</v>
      </c>
      <c r="AP10" s="363">
        <f>'[64]PL COnly'!AQ28</f>
        <v>56046.546394000005</v>
      </c>
      <c r="AQ10" s="260">
        <f t="shared" si="0"/>
        <v>-0.37441665776299288</v>
      </c>
      <c r="AR10" s="268"/>
      <c r="AS10" s="77"/>
      <c r="AT10" s="77"/>
      <c r="AU10" s="77"/>
      <c r="AV10" s="77"/>
    </row>
    <row r="11" spans="2:51" x14ac:dyDescent="0.75">
      <c r="B11" s="480" t="s">
        <v>190</v>
      </c>
      <c r="C11" s="477">
        <f>'[53]PL COnly'!D29</f>
        <v>211.11822000000001</v>
      </c>
      <c r="D11" s="80">
        <f>'[53]PL COnly'!E29</f>
        <v>11.330344</v>
      </c>
      <c r="E11" s="160">
        <f t="shared" si="1"/>
        <v>5.3668243318838134E-2</v>
      </c>
      <c r="F11" s="80">
        <f>'[54]PL COnly'!$G$29</f>
        <v>597.35460000000012</v>
      </c>
      <c r="G11" s="80">
        <f>'[54]PL COnly'!$H$29</f>
        <v>236.78918899999999</v>
      </c>
      <c r="H11" s="160">
        <f t="shared" si="2"/>
        <v>0.39639635988406208</v>
      </c>
      <c r="I11" s="80">
        <f>'[55]PL COnly'!J29</f>
        <v>1275.9076211711713</v>
      </c>
      <c r="J11" s="80">
        <f>'[55]PL COnly'!K29</f>
        <v>0</v>
      </c>
      <c r="K11" s="160">
        <f t="shared" si="3"/>
        <v>0</v>
      </c>
      <c r="L11" s="80">
        <f>'[56]PL COnly'!M29</f>
        <v>1319.7870924324325</v>
      </c>
      <c r="M11" s="80">
        <f>'[56]PL COnly'!N29</f>
        <v>0</v>
      </c>
      <c r="N11" s="160">
        <f t="shared" si="4"/>
        <v>0</v>
      </c>
      <c r="O11" s="80">
        <f>'[57]PL COnly'!P29</f>
        <v>1563.3147334684686</v>
      </c>
      <c r="P11" s="80">
        <f>'[57]PL COnly'!Q29</f>
        <v>0</v>
      </c>
      <c r="Q11" s="160">
        <f t="shared" si="5"/>
        <v>0</v>
      </c>
      <c r="R11" s="80">
        <f>'[57]PL COnly'!S29</f>
        <v>1644.7780524324326</v>
      </c>
      <c r="S11" s="80">
        <f>'[58]PL COnly'!T29</f>
        <v>237.47027</v>
      </c>
      <c r="T11" s="160">
        <f t="shared" si="6"/>
        <v>0.14437830663463044</v>
      </c>
      <c r="U11" s="80">
        <f>'[57]PL COnly'!V29</f>
        <v>945.91079765765755</v>
      </c>
      <c r="V11" s="80">
        <f>'[59]PL COnly'!W29</f>
        <v>494.73242499999998</v>
      </c>
      <c r="W11" s="160">
        <f t="shared" si="7"/>
        <v>0.5230222831001583</v>
      </c>
      <c r="X11" s="80">
        <f>'[57]PL COnly'!Y29</f>
        <v>910.01225765765776</v>
      </c>
      <c r="Y11" s="80">
        <f>'[60]PL COnly'!Z29</f>
        <v>1081.1531540000001</v>
      </c>
      <c r="Z11" s="160">
        <f t="shared" si="8"/>
        <v>1.1880643858389923</v>
      </c>
      <c r="AA11" s="80">
        <f>'[57]PL COnly'!AB29</f>
        <v>1213.4143124324323</v>
      </c>
      <c r="AB11" s="80">
        <f>'[61]PL COnly'!AC29</f>
        <v>0</v>
      </c>
      <c r="AC11" s="160">
        <f t="shared" si="9"/>
        <v>0</v>
      </c>
      <c r="AD11" s="80">
        <f>'[62]PL COnly'!AE29</f>
        <v>1112.3349011711712</v>
      </c>
      <c r="AE11" s="80">
        <f>'[62]PL COnly'!AF29</f>
        <v>1366.8009010000001</v>
      </c>
      <c r="AF11" s="160">
        <f t="shared" si="10"/>
        <v>1.2287674328665792</v>
      </c>
      <c r="AG11" s="80">
        <f>'[63]PL COnly'!AH29</f>
        <v>799.07435882882874</v>
      </c>
      <c r="AH11" s="80">
        <f>'[63]PL COnly'!AI29</f>
        <v>3106.4116199999999</v>
      </c>
      <c r="AI11" s="160">
        <f t="shared" si="11"/>
        <v>3.8875125771185335</v>
      </c>
      <c r="AJ11" s="80">
        <f>'[64]PL COnly'!AK29</f>
        <v>1512.5978432432435</v>
      </c>
      <c r="AK11" s="80">
        <f>'[64]PL COnly'!AL29</f>
        <v>369.98288300000002</v>
      </c>
      <c r="AL11" s="160">
        <f t="shared" si="12"/>
        <v>0.24460095897446182</v>
      </c>
      <c r="AM11" s="261">
        <f t="shared" si="13"/>
        <v>13105.604790495499</v>
      </c>
      <c r="AN11" s="409">
        <f t="shared" si="14"/>
        <v>6904.6707859999997</v>
      </c>
      <c r="AO11" s="345">
        <f t="shared" si="15"/>
        <v>0.52684869537706747</v>
      </c>
      <c r="AP11" s="363">
        <f>'[64]PL COnly'!AQ29</f>
        <v>10589.318740999999</v>
      </c>
      <c r="AQ11" s="260">
        <f t="shared" si="0"/>
        <v>-0.34795892399892392</v>
      </c>
      <c r="AR11" s="268"/>
      <c r="AS11" s="77"/>
      <c r="AT11" s="77"/>
      <c r="AU11" s="77"/>
      <c r="AV11" s="77"/>
    </row>
    <row r="12" spans="2:51" x14ac:dyDescent="0.75">
      <c r="B12" s="480" t="s">
        <v>191</v>
      </c>
      <c r="C12" s="477">
        <f>'[53]PL COnly'!D30</f>
        <v>2100.192</v>
      </c>
      <c r="D12" s="80">
        <f>'[53]PL COnly'!E30</f>
        <v>586.36683000000005</v>
      </c>
      <c r="E12" s="160">
        <f t="shared" si="1"/>
        <v>0.27919677343785715</v>
      </c>
      <c r="F12" s="80">
        <f>'[54]PL COnly'!$G$30</f>
        <v>2777.5680000000002</v>
      </c>
      <c r="G12" s="80">
        <f>'[54]PL COnly'!$H$30</f>
        <v>3118.7841880000001</v>
      </c>
      <c r="H12" s="160">
        <f t="shared" si="2"/>
        <v>1.1228471050933766</v>
      </c>
      <c r="I12" s="80">
        <f>'[55]PL COnly'!J30</f>
        <v>2777.5680000000002</v>
      </c>
      <c r="J12" s="80">
        <f>'[55]PL COnly'!K30</f>
        <v>3003.768192</v>
      </c>
      <c r="K12" s="160">
        <f t="shared" si="3"/>
        <v>1.0814382193343239</v>
      </c>
      <c r="L12" s="80">
        <f>'[56]PL COnly'!M30</f>
        <v>2100.192</v>
      </c>
      <c r="M12" s="80">
        <f>'[56]PL COnly'!N30</f>
        <v>2673.3395660000001</v>
      </c>
      <c r="N12" s="160">
        <f t="shared" si="4"/>
        <v>1.2729024612987765</v>
      </c>
      <c r="O12" s="80">
        <f>'[57]PL COnly'!P30</f>
        <v>2777.5680000000002</v>
      </c>
      <c r="P12" s="80">
        <f>'[57]PL COnly'!Q30</f>
        <v>1531.0149960000001</v>
      </c>
      <c r="Q12" s="160">
        <f t="shared" si="5"/>
        <v>0.55120702571458191</v>
      </c>
      <c r="R12" s="80">
        <f>'[57]PL COnly'!S30</f>
        <v>2777.5680000000002</v>
      </c>
      <c r="S12" s="80">
        <f>'[58]PL COnly'!T30</f>
        <v>2445.7495439999998</v>
      </c>
      <c r="T12" s="160">
        <f t="shared" si="6"/>
        <v>0.88053633394393926</v>
      </c>
      <c r="U12" s="80">
        <f>'[57]PL COnly'!V30</f>
        <v>2100.192</v>
      </c>
      <c r="V12" s="80">
        <f>'[59]PL COnly'!W30</f>
        <v>2006.9933699999999</v>
      </c>
      <c r="W12" s="160">
        <f t="shared" si="7"/>
        <v>0.95562375725647941</v>
      </c>
      <c r="X12" s="80">
        <f>'[57]PL COnly'!Y30</f>
        <v>2777.5680000000002</v>
      </c>
      <c r="Y12" s="80">
        <f>'[60]PL COnly'!Z30</f>
        <v>2636.5670239999999</v>
      </c>
      <c r="Z12" s="160">
        <f t="shared" si="8"/>
        <v>0.94923581492874332</v>
      </c>
      <c r="AA12" s="80">
        <f>'[57]PL COnly'!AB30</f>
        <v>2777.5680000000002</v>
      </c>
      <c r="AB12" s="80">
        <f>'[61]PL COnly'!AC30</f>
        <v>4287.3938520000002</v>
      </c>
      <c r="AC12" s="160">
        <f t="shared" si="9"/>
        <v>1.5435783577575777</v>
      </c>
      <c r="AD12" s="80">
        <f>'[62]PL COnly'!AE30</f>
        <v>2100.192</v>
      </c>
      <c r="AE12" s="80">
        <f>'[62]PL COnly'!AF30</f>
        <v>4174.2171420000004</v>
      </c>
      <c r="AF12" s="160">
        <f t="shared" si="10"/>
        <v>1.9875407305617774</v>
      </c>
      <c r="AG12" s="80">
        <f>'[63]PL COnly'!AH30</f>
        <v>2777.5680000000002</v>
      </c>
      <c r="AH12" s="80">
        <f>'[63]PL COnly'!AI30</f>
        <v>2438.96153</v>
      </c>
      <c r="AI12" s="160">
        <f t="shared" si="11"/>
        <v>0.87809246434290711</v>
      </c>
      <c r="AJ12" s="80">
        <f>'[64]PL COnly'!AK30</f>
        <v>2777.5680000000002</v>
      </c>
      <c r="AK12" s="80">
        <f>'[64]PL COnly'!AL30</f>
        <v>2365.3900140000001</v>
      </c>
      <c r="AL12" s="160">
        <f t="shared" si="12"/>
        <v>0.85160471822832051</v>
      </c>
      <c r="AM12" s="261">
        <f t="shared" si="13"/>
        <v>30621.311999999994</v>
      </c>
      <c r="AN12" s="409">
        <f t="shared" si="14"/>
        <v>31268.546248000002</v>
      </c>
      <c r="AO12" s="345">
        <f t="shared" si="15"/>
        <v>1.0211367249058436</v>
      </c>
      <c r="AP12" s="363">
        <f>'[64]PL COnly'!AQ30</f>
        <v>27179.859323999997</v>
      </c>
      <c r="AQ12" s="260">
        <f t="shared" si="0"/>
        <v>0.15043076107423659</v>
      </c>
      <c r="AR12" s="268"/>
      <c r="AS12" s="172"/>
      <c r="AT12" s="172"/>
      <c r="AU12" s="172"/>
      <c r="AV12" s="172"/>
      <c r="AW12" s="109"/>
      <c r="AX12" s="109"/>
      <c r="AY12" s="109"/>
    </row>
    <row r="13" spans="2:51" x14ac:dyDescent="0.75">
      <c r="B13" s="480" t="s">
        <v>192</v>
      </c>
      <c r="C13" s="477">
        <f>'[53]PL COnly'!D31</f>
        <v>864</v>
      </c>
      <c r="D13" s="80">
        <f>'[53]PL COnly'!E31</f>
        <v>654.630357</v>
      </c>
      <c r="E13" s="160">
        <f t="shared" si="1"/>
        <v>0.75767402430555553</v>
      </c>
      <c r="F13" s="80">
        <f>'[54]PL COnly'!$G$31</f>
        <v>1014</v>
      </c>
      <c r="G13" s="80">
        <f>'[54]PL COnly'!$H$31</f>
        <v>767.91257099999996</v>
      </c>
      <c r="H13" s="160">
        <f t="shared" si="2"/>
        <v>0.75731022781065083</v>
      </c>
      <c r="I13" s="80">
        <f>'[55]PL COnly'!J31</f>
        <v>864</v>
      </c>
      <c r="J13" s="80">
        <f>'[55]PL COnly'!K31</f>
        <v>785.91943100000003</v>
      </c>
      <c r="K13" s="160">
        <f t="shared" si="3"/>
        <v>0.90962897106481488</v>
      </c>
      <c r="L13" s="80">
        <f>'[56]PL COnly'!M31</f>
        <v>864</v>
      </c>
      <c r="M13" s="80">
        <f>'[56]PL COnly'!N31</f>
        <v>895.72048299999994</v>
      </c>
      <c r="N13" s="160">
        <f t="shared" si="4"/>
        <v>1.0367135219907406</v>
      </c>
      <c r="O13" s="80">
        <f>'[57]PL COnly'!P31</f>
        <v>1014</v>
      </c>
      <c r="P13" s="80">
        <f>'[57]PL COnly'!Q31</f>
        <v>1201.783009</v>
      </c>
      <c r="Q13" s="160">
        <f t="shared" si="5"/>
        <v>1.1851903441814595</v>
      </c>
      <c r="R13" s="80">
        <f>'[57]PL COnly'!S31</f>
        <v>864</v>
      </c>
      <c r="S13" s="80">
        <f>'[58]PL COnly'!T31</f>
        <v>1013.0587410000001</v>
      </c>
      <c r="T13" s="160">
        <f t="shared" si="6"/>
        <v>1.1725216909722223</v>
      </c>
      <c r="U13" s="80">
        <f>'[57]PL COnly'!V31</f>
        <v>864</v>
      </c>
      <c r="V13" s="80">
        <f>'[59]PL COnly'!W31</f>
        <v>1314.1830970000001</v>
      </c>
      <c r="W13" s="160">
        <f t="shared" si="7"/>
        <v>1.5210452511574075</v>
      </c>
      <c r="X13" s="80">
        <f>'[57]PL COnly'!Y31</f>
        <v>1014</v>
      </c>
      <c r="Y13" s="80">
        <f>'[60]PL COnly'!Z31</f>
        <v>1052.247605</v>
      </c>
      <c r="Z13" s="160">
        <f t="shared" si="8"/>
        <v>1.0377195315581855</v>
      </c>
      <c r="AA13" s="80">
        <f>'[57]PL COnly'!AB31</f>
        <v>864</v>
      </c>
      <c r="AB13" s="80">
        <f>'[61]PL COnly'!AC31</f>
        <v>748.64830199999994</v>
      </c>
      <c r="AC13" s="160">
        <f t="shared" si="9"/>
        <v>0.86649109027777771</v>
      </c>
      <c r="AD13" s="80">
        <f>'[62]PL COnly'!AE31</f>
        <v>864</v>
      </c>
      <c r="AE13" s="80">
        <f>'[62]PL COnly'!AF31</f>
        <v>759.68226000000004</v>
      </c>
      <c r="AF13" s="160">
        <f t="shared" si="10"/>
        <v>0.87926187500000008</v>
      </c>
      <c r="AG13" s="80">
        <f>'[63]PL COnly'!AH31</f>
        <v>964</v>
      </c>
      <c r="AH13" s="80">
        <f>'[63]PL COnly'!AI31</f>
        <v>633.49145599999997</v>
      </c>
      <c r="AI13" s="160">
        <f t="shared" si="11"/>
        <v>0.65714881327800823</v>
      </c>
      <c r="AJ13" s="80">
        <f>'[64]PL COnly'!AK31</f>
        <v>864</v>
      </c>
      <c r="AK13" s="80">
        <f>'[64]PL COnly'!AL31</f>
        <v>375.65508</v>
      </c>
      <c r="AL13" s="160">
        <f t="shared" si="12"/>
        <v>0.43478597222222221</v>
      </c>
      <c r="AM13" s="261">
        <f t="shared" si="13"/>
        <v>10918</v>
      </c>
      <c r="AN13" s="409">
        <f t="shared" si="14"/>
        <v>10202.932391999999</v>
      </c>
      <c r="AO13" s="345">
        <f t="shared" si="15"/>
        <v>0.93450562300787676</v>
      </c>
      <c r="AP13" s="363">
        <f>'[64]PL COnly'!AQ31</f>
        <v>10826.25153</v>
      </c>
      <c r="AQ13" s="260">
        <f t="shared" si="0"/>
        <v>-5.7574788122440823E-2</v>
      </c>
      <c r="AR13" s="268"/>
      <c r="AS13" s="77"/>
      <c r="AT13" s="77"/>
      <c r="AU13" s="77"/>
      <c r="AV13" s="77"/>
    </row>
    <row r="14" spans="2:51" x14ac:dyDescent="0.75">
      <c r="B14" s="480" t="s">
        <v>21</v>
      </c>
      <c r="C14" s="477">
        <f>'[53]PL COnly'!D32</f>
        <v>162</v>
      </c>
      <c r="D14" s="80">
        <f>'[53]PL COnly'!E32</f>
        <v>550.22010999999998</v>
      </c>
      <c r="E14" s="160">
        <f t="shared" si="1"/>
        <v>3.3964204320987652</v>
      </c>
      <c r="F14" s="80">
        <f>'[54]PL COnly'!$G$32</f>
        <v>372</v>
      </c>
      <c r="G14" s="80">
        <f>'[54]PL COnly'!$H$32</f>
        <v>0.33250000000000002</v>
      </c>
      <c r="H14" s="160">
        <f t="shared" si="2"/>
        <v>8.9381720430107528E-4</v>
      </c>
      <c r="I14" s="80">
        <f>'[55]PL COnly'!J32</f>
        <v>1002</v>
      </c>
      <c r="J14" s="80">
        <f>'[55]PL COnly'!K32</f>
        <v>29.02</v>
      </c>
      <c r="K14" s="160">
        <f t="shared" si="3"/>
        <v>2.8962075848303393E-2</v>
      </c>
      <c r="L14" s="80">
        <f>'[56]PL COnly'!M32</f>
        <v>162</v>
      </c>
      <c r="M14" s="80">
        <f>'[56]PL COnly'!N32</f>
        <v>141.90409</v>
      </c>
      <c r="N14" s="160">
        <f t="shared" si="4"/>
        <v>0.87595117283950619</v>
      </c>
      <c r="O14" s="80">
        <f>'[57]PL COnly'!P32</f>
        <v>372</v>
      </c>
      <c r="P14" s="80">
        <f>'[57]PL COnly'!Q32</f>
        <v>282.65856300000002</v>
      </c>
      <c r="Q14" s="160">
        <f t="shared" si="5"/>
        <v>0.75983484677419355</v>
      </c>
      <c r="R14" s="80">
        <f>'[57]PL COnly'!S32</f>
        <v>1002</v>
      </c>
      <c r="S14" s="80">
        <f>'[58]PL COnly'!T32</f>
        <v>276.56927899999999</v>
      </c>
      <c r="T14" s="160">
        <f t="shared" si="6"/>
        <v>0.27601724451097803</v>
      </c>
      <c r="U14" s="80">
        <f>'[57]PL COnly'!V32</f>
        <v>162</v>
      </c>
      <c r="V14" s="80">
        <f>'[59]PL COnly'!W32</f>
        <v>344.20100000000002</v>
      </c>
      <c r="W14" s="160">
        <f t="shared" si="7"/>
        <v>2.1246975308641978</v>
      </c>
      <c r="X14" s="80">
        <f>'[57]PL COnly'!Y32</f>
        <v>372</v>
      </c>
      <c r="Y14" s="80">
        <f>'[60]PL COnly'!Z32</f>
        <v>284.92575699999998</v>
      </c>
      <c r="Z14" s="160">
        <f t="shared" si="8"/>
        <v>0.76592945430107517</v>
      </c>
      <c r="AA14" s="80">
        <f>'[57]PL COnly'!AB32</f>
        <v>1002</v>
      </c>
      <c r="AB14" s="80">
        <f>'[61]PL COnly'!AC32</f>
        <v>68.795027000000005</v>
      </c>
      <c r="AC14" s="160">
        <f t="shared" si="9"/>
        <v>6.8657711576846317E-2</v>
      </c>
      <c r="AD14" s="80">
        <f>'[62]PL COnly'!AE32</f>
        <v>162</v>
      </c>
      <c r="AE14" s="80">
        <f>'[62]PL COnly'!AF32</f>
        <v>302.81678399999998</v>
      </c>
      <c r="AF14" s="160">
        <f t="shared" si="10"/>
        <v>1.8692394074074072</v>
      </c>
      <c r="AG14" s="80">
        <f>'[63]PL COnly'!AH32</f>
        <v>372</v>
      </c>
      <c r="AH14" s="80">
        <f>'[63]PL COnly'!AI32</f>
        <v>281.016077</v>
      </c>
      <c r="AI14" s="160">
        <f t="shared" si="11"/>
        <v>0.755419561827957</v>
      </c>
      <c r="AJ14" s="80">
        <f>'[64]PL COnly'!AK32</f>
        <v>1002</v>
      </c>
      <c r="AK14" s="80">
        <f>'[64]PL COnly'!AL32</f>
        <v>591.303946</v>
      </c>
      <c r="AL14" s="160">
        <f t="shared" si="12"/>
        <v>0.59012369860279446</v>
      </c>
      <c r="AM14" s="261">
        <f t="shared" si="13"/>
        <v>6144</v>
      </c>
      <c r="AN14" s="409">
        <f t="shared" si="14"/>
        <v>3153.7631330000004</v>
      </c>
      <c r="AO14" s="345">
        <f t="shared" si="15"/>
        <v>0.51330780159505218</v>
      </c>
      <c r="AP14" s="363">
        <f>'[64]PL COnly'!AQ32</f>
        <v>3411.3210520000002</v>
      </c>
      <c r="AQ14" s="260">
        <f t="shared" si="0"/>
        <v>-7.5500932065305892E-2</v>
      </c>
      <c r="AR14" s="268"/>
      <c r="AS14" s="66" t="s">
        <v>70</v>
      </c>
      <c r="AT14" s="77"/>
      <c r="AU14" s="77"/>
      <c r="AV14" s="77"/>
    </row>
    <row r="15" spans="2:51" x14ac:dyDescent="0.75">
      <c r="B15" s="480" t="s">
        <v>205</v>
      </c>
      <c r="C15" s="477">
        <f>'[56]PL COnly'!$D$33</f>
        <v>303.65506756756753</v>
      </c>
      <c r="D15" s="80">
        <f>'[53]PL COnly'!E33</f>
        <v>381.616736</v>
      </c>
      <c r="E15" s="160">
        <f t="shared" si="1"/>
        <v>1.256744170472587</v>
      </c>
      <c r="F15" s="80">
        <f>'[56]PL COnly'!$G$33</f>
        <v>443.34185810810811</v>
      </c>
      <c r="G15" s="80">
        <f>'[54]PL COnly'!$H$33</f>
        <v>277.348724</v>
      </c>
      <c r="H15" s="160">
        <f t="shared" si="2"/>
        <v>0.6255865962748075</v>
      </c>
      <c r="I15" s="80">
        <f>'[56]PL COnly'!$J$33</f>
        <v>789.96949391891894</v>
      </c>
      <c r="J15" s="80">
        <f>'[55]PL COnly'!K33</f>
        <v>604.96526800000004</v>
      </c>
      <c r="K15" s="160">
        <f t="shared" si="3"/>
        <v>0.76580839216823304</v>
      </c>
      <c r="L15" s="80">
        <f>'[56]PL COnly'!M33</f>
        <v>1182.950622972973</v>
      </c>
      <c r="M15" s="80">
        <f>'[56]PL COnly'!N33</f>
        <v>347.05443000000002</v>
      </c>
      <c r="N15" s="160">
        <f t="shared" si="4"/>
        <v>0.29338031804555653</v>
      </c>
      <c r="O15" s="80">
        <f>'[57]PL COnly'!P33</f>
        <v>827.99209121621629</v>
      </c>
      <c r="P15" s="80">
        <f>'[57]PL COnly'!Q33</f>
        <v>1277.39222</v>
      </c>
      <c r="Q15" s="160">
        <f t="shared" si="5"/>
        <v>1.5427589629795513</v>
      </c>
      <c r="R15" s="80">
        <f>'[57]PL COnly'!S33</f>
        <v>321.98782094594594</v>
      </c>
      <c r="S15" s="80">
        <f>'[58]PL COnly'!T33</f>
        <v>1339.8241740000001</v>
      </c>
      <c r="T15" s="160">
        <f t="shared" si="6"/>
        <v>4.1611020257344595</v>
      </c>
      <c r="U15" s="80">
        <f>'[57]PL COnly'!V33</f>
        <v>862.8880333783784</v>
      </c>
      <c r="V15" s="80">
        <f>'[59]PL COnly'!W33</f>
        <v>798.25679600000001</v>
      </c>
      <c r="W15" s="160">
        <f t="shared" si="7"/>
        <v>0.92509892955018247</v>
      </c>
      <c r="X15" s="80">
        <f>'[57]PL COnly'!Y33</f>
        <v>1272.4499871621622</v>
      </c>
      <c r="Y15" s="80">
        <f>'[60]PL COnly'!Z33</f>
        <v>711.61455999999998</v>
      </c>
      <c r="Z15" s="160">
        <f t="shared" si="8"/>
        <v>0.55924756743253534</v>
      </c>
      <c r="AA15" s="80">
        <f>'[57]PL COnly'!AB33</f>
        <v>957.73761621621611</v>
      </c>
      <c r="AB15" s="80">
        <f>'[61]PL COnly'!AC33</f>
        <v>854.76603699999998</v>
      </c>
      <c r="AC15" s="160">
        <f t="shared" si="9"/>
        <v>0.89248456208389171</v>
      </c>
      <c r="AD15" s="80">
        <f>'[62]PL COnly'!AE33</f>
        <v>1262.4872087837839</v>
      </c>
      <c r="AE15" s="80">
        <f>'[62]PL COnly'!AF33</f>
        <v>928.91578200000004</v>
      </c>
      <c r="AF15" s="160">
        <f t="shared" si="10"/>
        <v>0.73578233152545791</v>
      </c>
      <c r="AG15" s="80">
        <f>'[63]PL COnly'!AH33</f>
        <v>1324.1974445945946</v>
      </c>
      <c r="AH15" s="80">
        <f>'[63]PL COnly'!AI33</f>
        <v>1740.2436729999999</v>
      </c>
      <c r="AI15" s="160">
        <f t="shared" si="11"/>
        <v>1.3141874575454862</v>
      </c>
      <c r="AJ15" s="80">
        <f>'[64]PL COnly'!AK33</f>
        <v>349.358628378378</v>
      </c>
      <c r="AK15" s="80">
        <f>'[64]PL COnly'!AL33</f>
        <v>1316.6323190000001</v>
      </c>
      <c r="AL15" s="160">
        <f t="shared" si="12"/>
        <v>3.7687127554611362</v>
      </c>
      <c r="AM15" s="261">
        <f t="shared" si="13"/>
        <v>9899.0158732432428</v>
      </c>
      <c r="AN15" s="409">
        <f t="shared" si="14"/>
        <v>10578.630719000001</v>
      </c>
      <c r="AO15" s="345">
        <f t="shared" si="15"/>
        <v>1.0686547889668243</v>
      </c>
      <c r="AP15" s="363">
        <f>'[64]PL COnly'!AQ33</f>
        <v>11115.502752</v>
      </c>
      <c r="AQ15" s="260">
        <f t="shared" si="0"/>
        <v>-4.8299392747071276E-2</v>
      </c>
      <c r="AR15" s="268"/>
      <c r="AT15" s="77"/>
      <c r="AU15" s="77"/>
      <c r="AV15" s="77"/>
    </row>
    <row r="16" spans="2:51" x14ac:dyDescent="0.75">
      <c r="B16" s="479"/>
      <c r="C16" s="477"/>
      <c r="D16" s="80"/>
      <c r="E16" s="160"/>
      <c r="F16" s="80"/>
      <c r="G16" s="80"/>
      <c r="H16" s="160"/>
      <c r="I16" s="80"/>
      <c r="J16" s="80"/>
      <c r="K16" s="160"/>
      <c r="L16" s="80"/>
      <c r="M16" s="80"/>
      <c r="N16" s="160"/>
      <c r="O16" s="80"/>
      <c r="P16" s="80"/>
      <c r="Q16" s="160"/>
      <c r="R16" s="80"/>
      <c r="S16" s="80"/>
      <c r="T16" s="160"/>
      <c r="U16" s="80"/>
      <c r="V16" s="80"/>
      <c r="W16" s="160"/>
      <c r="X16" s="80"/>
      <c r="Y16" s="80"/>
      <c r="Z16" s="160"/>
      <c r="AA16" s="80"/>
      <c r="AB16" s="80"/>
      <c r="AC16" s="160"/>
      <c r="AD16" s="80"/>
      <c r="AE16" s="80"/>
      <c r="AF16" s="160"/>
      <c r="AG16" s="80"/>
      <c r="AH16" s="80"/>
      <c r="AI16" s="160"/>
      <c r="AJ16" s="80"/>
      <c r="AK16" s="80"/>
      <c r="AL16" s="160"/>
      <c r="AM16" s="261"/>
      <c r="AN16" s="409"/>
      <c r="AO16" s="345"/>
      <c r="AP16" s="363"/>
      <c r="AQ16" s="260"/>
      <c r="AR16" s="268"/>
      <c r="AT16" s="77"/>
      <c r="AU16" s="77"/>
      <c r="AV16" s="77"/>
    </row>
    <row r="17" spans="2:48" x14ac:dyDescent="0.75">
      <c r="B17" s="164" t="s">
        <v>53</v>
      </c>
      <c r="C17" s="478">
        <f>SUM(C9:C16)</f>
        <v>26058.447823603601</v>
      </c>
      <c r="D17" s="141">
        <f>SUM(D9:D16)</f>
        <v>11859.533208000001</v>
      </c>
      <c r="E17" s="237">
        <f>D17/C17</f>
        <v>0.45511280212391236</v>
      </c>
      <c r="F17" s="141">
        <f>SUM(F9:F16)</f>
        <v>28211.95875945946</v>
      </c>
      <c r="G17" s="141">
        <f>SUM(G9:G16)</f>
        <v>12510.391136</v>
      </c>
      <c r="H17" s="237">
        <f>G17/F17</f>
        <v>0.44344284077068102</v>
      </c>
      <c r="I17" s="141">
        <f>SUM(I9:I16)</f>
        <v>25163.770940765764</v>
      </c>
      <c r="J17" s="141">
        <f>SUM(J9:J16)</f>
        <v>18539.347857000001</v>
      </c>
      <c r="K17" s="237">
        <f>J17/I17</f>
        <v>0.7367476003751855</v>
      </c>
      <c r="L17" s="141">
        <f>SUM(L9:L16)</f>
        <v>23163.533605270273</v>
      </c>
      <c r="M17" s="141">
        <f>SUM(M9:M16)</f>
        <v>11651.138786</v>
      </c>
      <c r="N17" s="237">
        <f>M17/L17</f>
        <v>0.50299487912971441</v>
      </c>
      <c r="O17" s="141">
        <f>SUM(O9:O16)</f>
        <v>29406.139884819815</v>
      </c>
      <c r="P17" s="141">
        <f>SUM(P9:P16)</f>
        <v>17112.668422000002</v>
      </c>
      <c r="Q17" s="237">
        <f>P17/O17</f>
        <v>0.58194201921871391</v>
      </c>
      <c r="R17" s="141">
        <f>SUM(R9:R16)</f>
        <v>30702.976048378376</v>
      </c>
      <c r="S17" s="141">
        <f>SUM(S9:S16)</f>
        <v>41635.758367000002</v>
      </c>
      <c r="T17" s="237">
        <f>S17/R17</f>
        <v>1.356082169409081</v>
      </c>
      <c r="U17" s="141">
        <f>SUM(U9:U16)</f>
        <v>31815.782951981979</v>
      </c>
      <c r="V17" s="141">
        <f>SUM(V9:V16)</f>
        <v>24378.179216</v>
      </c>
      <c r="W17" s="237">
        <f>V17/U17</f>
        <v>0.76622911505251357</v>
      </c>
      <c r="X17" s="141">
        <f>SUM(X9:X16)</f>
        <v>34578.223872522511</v>
      </c>
      <c r="Y17" s="141">
        <f>SUM(Y9:Y16)</f>
        <v>26826.031838000003</v>
      </c>
      <c r="Z17" s="237">
        <f>Y17/X17</f>
        <v>0.77580710729671787</v>
      </c>
      <c r="AA17" s="141">
        <f>SUM(AA9:AA16)</f>
        <v>35646.83718608108</v>
      </c>
      <c r="AB17" s="141">
        <f>SUM(AB9:AB16)</f>
        <v>26128.976358000004</v>
      </c>
      <c r="AC17" s="237">
        <f>AB17/AA17</f>
        <v>0.73299564338915635</v>
      </c>
      <c r="AD17" s="141">
        <f>SUM(AD9:AD16)</f>
        <v>35017.929070090097</v>
      </c>
      <c r="AE17" s="141">
        <f>SUM(AE9:AE16)</f>
        <v>25139.639782999999</v>
      </c>
      <c r="AF17" s="237">
        <f>AE17/AD17</f>
        <v>0.71790766760312352</v>
      </c>
      <c r="AG17" s="141">
        <f>SUM(AG9:AG16)</f>
        <v>37821.416277072072</v>
      </c>
      <c r="AH17" s="141">
        <f>SUM(AH9:AH16)</f>
        <v>34704.595171999994</v>
      </c>
      <c r="AI17" s="237">
        <f>AH17/AG17</f>
        <v>0.9175911054668372</v>
      </c>
      <c r="AJ17" s="141">
        <f>SUM(AJ9:AJ16)</f>
        <v>36301.824240540547</v>
      </c>
      <c r="AK17" s="141">
        <f>SUM(AK9:AK16)</f>
        <v>41091.281727999987</v>
      </c>
      <c r="AL17" s="237">
        <f>AK17/AJ17</f>
        <v>1.1319343473133439</v>
      </c>
      <c r="AM17" s="200">
        <f t="shared" ref="AM17:AN17" si="16">SUM(AM9:AM16)</f>
        <v>373888.84066058544</v>
      </c>
      <c r="AN17" s="141">
        <f t="shared" si="16"/>
        <v>291577.54187100002</v>
      </c>
      <c r="AO17" s="346">
        <f t="shared" ref="AO17" si="17">AN17/AM17</f>
        <v>0.77985088122941004</v>
      </c>
      <c r="AP17" s="364">
        <f>SUM(AP9:AP16)</f>
        <v>286375.63755599997</v>
      </c>
      <c r="AQ17" s="312">
        <f t="shared" si="0"/>
        <v>1.8164618887955623E-2</v>
      </c>
      <c r="AR17" s="268"/>
      <c r="AU17" s="66" t="s">
        <v>70</v>
      </c>
      <c r="AV17" s="77"/>
    </row>
    <row r="18" spans="2:48" x14ac:dyDescent="0.75">
      <c r="B18" s="78"/>
      <c r="C18" s="477"/>
      <c r="D18" s="159"/>
      <c r="E18" s="160"/>
      <c r="F18" s="159"/>
      <c r="G18" s="159"/>
      <c r="H18" s="160"/>
      <c r="I18" s="159"/>
      <c r="J18" s="159"/>
      <c r="K18" s="160"/>
      <c r="L18" s="159"/>
      <c r="M18" s="159"/>
      <c r="N18" s="160"/>
      <c r="O18" s="159"/>
      <c r="P18" s="159"/>
      <c r="Q18" s="160"/>
      <c r="R18" s="159"/>
      <c r="S18" s="159"/>
      <c r="T18" s="160"/>
      <c r="U18" s="159"/>
      <c r="V18" s="159"/>
      <c r="W18" s="160"/>
      <c r="X18" s="159"/>
      <c r="Y18" s="159"/>
      <c r="Z18" s="160"/>
      <c r="AA18" s="159"/>
      <c r="AB18" s="159"/>
      <c r="AC18" s="160"/>
      <c r="AD18" s="159"/>
      <c r="AE18" s="159"/>
      <c r="AF18" s="160"/>
      <c r="AG18" s="159"/>
      <c r="AH18" s="159"/>
      <c r="AI18" s="160"/>
      <c r="AJ18" s="159"/>
      <c r="AK18" s="159"/>
      <c r="AL18" s="160"/>
      <c r="AM18" s="258"/>
      <c r="AN18" s="259"/>
      <c r="AO18" s="345"/>
      <c r="AP18" s="363"/>
      <c r="AQ18" s="260"/>
      <c r="AR18" s="268"/>
      <c r="AS18" s="77"/>
      <c r="AT18" s="77"/>
      <c r="AU18" s="77"/>
      <c r="AV18" s="77"/>
    </row>
    <row r="19" spans="2:48" x14ac:dyDescent="0.75">
      <c r="B19" s="481" t="s">
        <v>136</v>
      </c>
      <c r="C19" s="477">
        <f>'[53]PL COnly'!$D$37</f>
        <v>22844.870196871601</v>
      </c>
      <c r="D19" s="80">
        <f>'[53]PL COnly'!$E$37</f>
        <v>10511.959328000001</v>
      </c>
      <c r="E19" s="160">
        <f>D19/C19</f>
        <v>0.46014528589615356</v>
      </c>
      <c r="F19" s="80">
        <f>'[54]PL COnly'!$G$37</f>
        <v>23727.15080450624</v>
      </c>
      <c r="G19" s="80">
        <f>'[54]PL COnly'!$H$37</f>
        <v>10639.590425</v>
      </c>
      <c r="H19" s="160">
        <f>G19/F19</f>
        <v>0.44841416117182253</v>
      </c>
      <c r="I19" s="80">
        <f>'[55]PL COnly'!$J$37</f>
        <v>21856.516369303259</v>
      </c>
      <c r="J19" s="80">
        <f>'[55]PL COnly'!$K$37</f>
        <v>15308.768997000001</v>
      </c>
      <c r="K19" s="160">
        <f>J19/I19</f>
        <v>0.70042127200566373</v>
      </c>
      <c r="L19" s="80">
        <f>'[56]PL COnly'!M37</f>
        <v>19958.062139908885</v>
      </c>
      <c r="M19" s="80">
        <f>'[56]PL COnly'!N37</f>
        <v>10035.768534999999</v>
      </c>
      <c r="N19" s="160">
        <f>M19/L19</f>
        <v>0.50284283437178512</v>
      </c>
      <c r="O19" s="80">
        <f>'[57]PL COnly'!P37</f>
        <v>23815.529043101174</v>
      </c>
      <c r="P19" s="80">
        <f>'[57]PL COnly'!Q37</f>
        <v>14157.233458999999</v>
      </c>
      <c r="Q19" s="160">
        <f>P19/O19</f>
        <v>0.59445387223514279</v>
      </c>
      <c r="R19" s="80">
        <f>'[57]PL COnly'!S37</f>
        <v>25265.298156857243</v>
      </c>
      <c r="S19" s="80">
        <f>'[58]PL COnly'!T37</f>
        <v>30593.286974000002</v>
      </c>
      <c r="T19" s="160">
        <f>S19/R19</f>
        <v>1.2108816917205742</v>
      </c>
      <c r="U19" s="80">
        <f>'[57]PL COnly'!V37</f>
        <v>25819.476937603111</v>
      </c>
      <c r="V19" s="80">
        <f>'[59]PL COnly'!W37</f>
        <v>19122.231521000002</v>
      </c>
      <c r="W19" s="160">
        <f>V19/U19</f>
        <v>0.74061266102376622</v>
      </c>
      <c r="X19" s="80">
        <f>'[57]PL COnly'!Y37</f>
        <v>27639.730708717576</v>
      </c>
      <c r="Y19" s="80">
        <f>'[60]PL COnly'!$Z$37</f>
        <v>20799.381334999998</v>
      </c>
      <c r="Z19" s="160">
        <f>Y19/X19</f>
        <v>0.75251751018109125</v>
      </c>
      <c r="AA19" s="80">
        <f>'[57]PL COnly'!AB37</f>
        <v>28773.582771875248</v>
      </c>
      <c r="AB19" s="80">
        <f>'[61]PL COnly'!$AC$37</f>
        <v>19804.666204999998</v>
      </c>
      <c r="AC19" s="160">
        <f>AB19/AA19</f>
        <v>0.68829336833083155</v>
      </c>
      <c r="AD19" s="80">
        <f>'[62]PL COnly'!$AE$37</f>
        <v>27530.866261301919</v>
      </c>
      <c r="AE19" s="80">
        <f>'[62]PL COnly'!$AF$37</f>
        <v>19483.245972000004</v>
      </c>
      <c r="AF19" s="160">
        <f>AE19/AD19</f>
        <v>0.70768735669557004</v>
      </c>
      <c r="AG19" s="80">
        <f>'[63]PL COnly'!AH37</f>
        <v>29828.178746210571</v>
      </c>
      <c r="AH19" s="80">
        <f>'[63]PL COnly'!AI37</f>
        <v>26538.434676999997</v>
      </c>
      <c r="AI19" s="160">
        <f>AH19/AG19</f>
        <v>0.88971019326386092</v>
      </c>
      <c r="AJ19" s="80">
        <f>'[64]PL COnly'!$AK$37</f>
        <v>29053.969178067789</v>
      </c>
      <c r="AK19" s="80">
        <f>'[64]PL COnly'!$AL$37</f>
        <v>31049.927583999997</v>
      </c>
      <c r="AL19" s="160">
        <f>AK19/AJ19</f>
        <v>1.0686983039631952</v>
      </c>
      <c r="AM19" s="261">
        <f>C19+F19+I19+L19+O19+R19+U19+X19+AA19+AD19+AG19+AJ19</f>
        <v>306113.23131432466</v>
      </c>
      <c r="AN19" s="409">
        <f>D19+G19+J19+M19+P19+S19+V19+Y19+AB19+AE19+AH19+AK19</f>
        <v>228044.49501199997</v>
      </c>
      <c r="AO19" s="345">
        <f>AN19/AM19</f>
        <v>0.74496778212712478</v>
      </c>
      <c r="AP19" s="363">
        <f>'[64]PL COnly'!$AQ$37</f>
        <v>232543.664834</v>
      </c>
      <c r="AQ19" s="260">
        <f>(AN19-AP19)/AP19</f>
        <v>-1.9347634454852738E-2</v>
      </c>
      <c r="AR19" s="268"/>
      <c r="AS19" s="77"/>
      <c r="AT19" s="77"/>
      <c r="AU19" s="77"/>
      <c r="AV19" s="77"/>
    </row>
    <row r="20" spans="2:48" x14ac:dyDescent="0.75">
      <c r="B20" s="183" t="s">
        <v>20</v>
      </c>
      <c r="C20" s="200">
        <f>C17-C19</f>
        <v>3213.5776267319998</v>
      </c>
      <c r="D20" s="141">
        <f>D17-D19</f>
        <v>1347.5738799999999</v>
      </c>
      <c r="E20" s="237">
        <f>D20/C20</f>
        <v>0.41933758462539311</v>
      </c>
      <c r="F20" s="141">
        <f>F17-F19</f>
        <v>4484.8079549532195</v>
      </c>
      <c r="G20" s="141">
        <f>G17-G19</f>
        <v>1870.8007109999999</v>
      </c>
      <c r="H20" s="237">
        <f>G20/F20</f>
        <v>0.41714176611147979</v>
      </c>
      <c r="I20" s="141">
        <f>I17-I19</f>
        <v>3307.2545714625048</v>
      </c>
      <c r="J20" s="141">
        <f>J17-J19</f>
        <v>3230.5788599999996</v>
      </c>
      <c r="K20" s="237">
        <f>J20/I20</f>
        <v>0.97681590279619801</v>
      </c>
      <c r="L20" s="141">
        <f>L17-L19</f>
        <v>3205.4714653613883</v>
      </c>
      <c r="M20" s="141">
        <f>M17-M19</f>
        <v>1615.3702510000003</v>
      </c>
      <c r="N20" s="237">
        <f>M20/L20</f>
        <v>0.50394154758694187</v>
      </c>
      <c r="O20" s="141">
        <f>O17-O19</f>
        <v>5590.6108417186406</v>
      </c>
      <c r="P20" s="141">
        <f>P17-P19</f>
        <v>2955.4349630000033</v>
      </c>
      <c r="Q20" s="237">
        <f>P20/O20</f>
        <v>0.52864258426749244</v>
      </c>
      <c r="R20" s="141">
        <f>R17-R19</f>
        <v>5437.6778915211326</v>
      </c>
      <c r="S20" s="141">
        <f>S17-S19</f>
        <v>11042.471393</v>
      </c>
      <c r="T20" s="237">
        <f>S20/R20</f>
        <v>2.0307328998318042</v>
      </c>
      <c r="U20" s="141">
        <f>U17-U19</f>
        <v>5996.306014378868</v>
      </c>
      <c r="V20" s="141">
        <f>V17-V19</f>
        <v>5255.9476949999989</v>
      </c>
      <c r="W20" s="237">
        <f>V20/U20</f>
        <v>0.87653093127610171</v>
      </c>
      <c r="X20" s="141">
        <f>X17-X19</f>
        <v>6938.4931638049347</v>
      </c>
      <c r="Y20" s="141">
        <f>Y17-Y19</f>
        <v>6026.6505030000044</v>
      </c>
      <c r="Z20" s="237">
        <f>Y20/X20</f>
        <v>0.86858203369549858</v>
      </c>
      <c r="AA20" s="141">
        <f>AA17-AA19</f>
        <v>6873.2544142058323</v>
      </c>
      <c r="AB20" s="141">
        <f>AB17-AB19</f>
        <v>6324.3101530000058</v>
      </c>
      <c r="AC20" s="237">
        <f>AB20/AA20</f>
        <v>0.92013328357651747</v>
      </c>
      <c r="AD20" s="141">
        <f>AD17-AD19</f>
        <v>7487.0628087881778</v>
      </c>
      <c r="AE20" s="141">
        <f>AE17-AE19</f>
        <v>5656.3938109999945</v>
      </c>
      <c r="AF20" s="237">
        <f>AE20/AD20</f>
        <v>0.75548902893677117</v>
      </c>
      <c r="AG20" s="141">
        <f>AG17-AG19</f>
        <v>7993.237530861501</v>
      </c>
      <c r="AH20" s="141">
        <f>AH17-AH19</f>
        <v>8166.1604949999964</v>
      </c>
      <c r="AI20" s="237">
        <f>AH20/AG20</f>
        <v>1.0216336576350757</v>
      </c>
      <c r="AJ20" s="141">
        <f>AJ17-AJ19</f>
        <v>7247.8550624727577</v>
      </c>
      <c r="AK20" s="141">
        <f>AK17-AK19</f>
        <v>10041.35414399999</v>
      </c>
      <c r="AL20" s="237">
        <f>AK20/AJ20</f>
        <v>1.3854242472357292</v>
      </c>
      <c r="AM20" s="200">
        <f>AM17-AM19</f>
        <v>67775.609346260782</v>
      </c>
      <c r="AN20" s="141">
        <f>AN17-AN19</f>
        <v>63533.046859000053</v>
      </c>
      <c r="AO20" s="237">
        <f>AN20/AM20</f>
        <v>0.93740281307415796</v>
      </c>
      <c r="AP20" s="269">
        <f>AP17-AP19</f>
        <v>53831.972721999977</v>
      </c>
      <c r="AQ20" s="312">
        <f>(AN20-AP20)/AP20</f>
        <v>0.1802102662501063</v>
      </c>
      <c r="AR20" s="268"/>
      <c r="AS20" s="77"/>
      <c r="AT20" s="77"/>
      <c r="AU20" s="77"/>
      <c r="AV20" s="77"/>
    </row>
    <row r="21" spans="2:48" s="7" customFormat="1" x14ac:dyDescent="0.75">
      <c r="B21" s="168"/>
      <c r="C21" s="169">
        <f>C20/C17</f>
        <v>0.12332191266669223</v>
      </c>
      <c r="D21" s="170">
        <f>D20/D17</f>
        <v>0.11362790224247415</v>
      </c>
      <c r="E21" s="171"/>
      <c r="F21" s="170">
        <f>F20/F17</f>
        <v>0.15896832946593845</v>
      </c>
      <c r="G21" s="170">
        <f>G20/G17</f>
        <v>0.14953974585307481</v>
      </c>
      <c r="H21" s="171"/>
      <c r="I21" s="170">
        <f>I20/I17</f>
        <v>0.13142921143447117</v>
      </c>
      <c r="J21" s="170">
        <f>J20/J17</f>
        <v>0.17425525886447041</v>
      </c>
      <c r="K21" s="171"/>
      <c r="L21" s="170">
        <f>L20/L17</f>
        <v>0.13838438987702917</v>
      </c>
      <c r="M21" s="170">
        <f>M20/M17</f>
        <v>0.13864483812870104</v>
      </c>
      <c r="N21" s="171"/>
      <c r="O21" s="170">
        <f>O20/O17</f>
        <v>0.19011712736239325</v>
      </c>
      <c r="P21" s="170">
        <f>P20/P17</f>
        <v>0.17270450698387305</v>
      </c>
      <c r="Q21" s="171"/>
      <c r="R21" s="170">
        <f>R20/R17</f>
        <v>0.17710588976628966</v>
      </c>
      <c r="S21" s="170">
        <f>S20/S17</f>
        <v>0.26521605048395441</v>
      </c>
      <c r="T21" s="171"/>
      <c r="U21" s="170">
        <f>U20/U17</f>
        <v>0.18846954115285494</v>
      </c>
      <c r="V21" s="170">
        <f>V20/V17</f>
        <v>0.21560050274593071</v>
      </c>
      <c r="W21" s="171"/>
      <c r="X21" s="170">
        <f>X20/X17</f>
        <v>0.2006607739421396</v>
      </c>
      <c r="Y21" s="170">
        <f>Y20/Y17</f>
        <v>0.22465680125165011</v>
      </c>
      <c r="Z21" s="171"/>
      <c r="AA21" s="170">
        <f>AA20/AA17</f>
        <v>0.19281526656422726</v>
      </c>
      <c r="AB21" s="170">
        <f>AB20/AB17</f>
        <v>0.24204201750382268</v>
      </c>
      <c r="AC21" s="171"/>
      <c r="AD21" s="170">
        <f>AD20/AD17</f>
        <v>0.21380655588748426</v>
      </c>
      <c r="AE21" s="170">
        <f>AE20/AE17</f>
        <v>0.22499899997871003</v>
      </c>
      <c r="AF21" s="171"/>
      <c r="AG21" s="170">
        <f>AG20/AG17</f>
        <v>0.21134157093178779</v>
      </c>
      <c r="AH21" s="170">
        <f>AH20/AH17</f>
        <v>0.23530487690542301</v>
      </c>
      <c r="AI21" s="171"/>
      <c r="AJ21" s="170">
        <f>AJ20/AJ17</f>
        <v>0.1996553951241552</v>
      </c>
      <c r="AK21" s="170">
        <f>AK20/AK17</f>
        <v>0.24436702195049118</v>
      </c>
      <c r="AL21" s="171"/>
      <c r="AM21" s="169">
        <f>AM20/AM17</f>
        <v>0.18127208404111522</v>
      </c>
      <c r="AN21" s="170">
        <f>AN20/AN17</f>
        <v>0.21789417131141189</v>
      </c>
      <c r="AO21" s="171"/>
      <c r="AP21" s="365">
        <f>AP20/AP17</f>
        <v>0.18797678874297846</v>
      </c>
      <c r="AQ21" s="313"/>
      <c r="AR21" s="270"/>
      <c r="AS21" s="3" t="s">
        <v>70</v>
      </c>
      <c r="AT21" s="172"/>
      <c r="AU21" s="172"/>
      <c r="AV21" s="172"/>
    </row>
    <row r="22" spans="2:48" x14ac:dyDescent="0.75">
      <c r="B22" s="151" t="s">
        <v>137</v>
      </c>
      <c r="C22" s="161"/>
      <c r="D22" s="407" t="s">
        <v>70</v>
      </c>
      <c r="E22" s="160"/>
      <c r="F22" s="407" t="s">
        <v>70</v>
      </c>
      <c r="G22" s="407" t="s">
        <v>70</v>
      </c>
      <c r="H22" s="160"/>
      <c r="I22" s="407" t="s">
        <v>70</v>
      </c>
      <c r="J22" s="407" t="s">
        <v>70</v>
      </c>
      <c r="K22" s="160"/>
      <c r="L22" s="407" t="s">
        <v>70</v>
      </c>
      <c r="M22" s="407" t="s">
        <v>70</v>
      </c>
      <c r="N22" s="160"/>
      <c r="O22" s="407" t="s">
        <v>70</v>
      </c>
      <c r="P22" s="407" t="s">
        <v>70</v>
      </c>
      <c r="Q22" s="160"/>
      <c r="R22" s="407" t="s">
        <v>70</v>
      </c>
      <c r="S22" s="407" t="s">
        <v>70</v>
      </c>
      <c r="T22" s="160"/>
      <c r="U22" s="407" t="s">
        <v>70</v>
      </c>
      <c r="V22" s="407" t="s">
        <v>70</v>
      </c>
      <c r="W22" s="160"/>
      <c r="X22" s="407" t="s">
        <v>70</v>
      </c>
      <c r="Y22" s="407" t="s">
        <v>70</v>
      </c>
      <c r="Z22" s="160"/>
      <c r="AA22" s="407" t="s">
        <v>70</v>
      </c>
      <c r="AB22" s="407" t="s">
        <v>70</v>
      </c>
      <c r="AC22" s="160"/>
      <c r="AD22" s="407" t="s">
        <v>70</v>
      </c>
      <c r="AE22" s="407" t="s">
        <v>70</v>
      </c>
      <c r="AF22" s="160"/>
      <c r="AG22" s="407" t="s">
        <v>70</v>
      </c>
      <c r="AH22" s="407" t="s">
        <v>70</v>
      </c>
      <c r="AI22" s="160"/>
      <c r="AJ22" s="407" t="s">
        <v>70</v>
      </c>
      <c r="AK22" s="407" t="s">
        <v>70</v>
      </c>
      <c r="AL22" s="160"/>
      <c r="AM22" s="258"/>
      <c r="AN22" s="259"/>
      <c r="AO22" s="345"/>
      <c r="AP22" s="363"/>
      <c r="AQ22" s="260"/>
      <c r="AR22" s="268"/>
      <c r="AS22" s="77"/>
      <c r="AT22" s="77"/>
      <c r="AU22" s="77"/>
      <c r="AV22" s="77"/>
    </row>
    <row r="23" spans="2:48" x14ac:dyDescent="0.75">
      <c r="B23" s="78" t="s">
        <v>68</v>
      </c>
      <c r="C23" s="79">
        <f>'[53]PL COnly'!$D$42</f>
        <v>2527.3804337311622</v>
      </c>
      <c r="D23" s="80">
        <f>'[53]PL COnly'!$E$42</f>
        <v>1322.4061950000003</v>
      </c>
      <c r="E23" s="160">
        <f>D23/C23</f>
        <v>0.52323195089697561</v>
      </c>
      <c r="F23" s="80">
        <f>'[54]PL COnly'!$G$42</f>
        <v>2858.748989804848</v>
      </c>
      <c r="G23" s="80">
        <f>'[54]PL COnly'!$H$42</f>
        <v>1668.8889780000002</v>
      </c>
      <c r="H23" s="160">
        <f>G23/F23</f>
        <v>0.58378297078608732</v>
      </c>
      <c r="I23" s="80">
        <f>'[55]PL COnly'!$J$42</f>
        <v>1905.1748373480439</v>
      </c>
      <c r="J23" s="80">
        <f>'[55]PL COnly'!$K$42</f>
        <v>1471.2039970000001</v>
      </c>
      <c r="K23" s="160">
        <f>J23/I23</f>
        <v>0.77221469030521084</v>
      </c>
      <c r="L23" s="80">
        <f>'[56]PL COnly'!$M$42</f>
        <v>1780.5769946093315</v>
      </c>
      <c r="M23" s="80">
        <f>'[56]PL COnly'!$N$42</f>
        <v>1371.1145880000001</v>
      </c>
      <c r="N23" s="160">
        <f>M23/L23</f>
        <v>0.77003948279182965</v>
      </c>
      <c r="O23" s="80">
        <f>'[57]PL COnly'!P42</f>
        <v>2017.607237208613</v>
      </c>
      <c r="P23" s="80">
        <f>'[57]PL COnly'!Q42</f>
        <v>1697.1985570000004</v>
      </c>
      <c r="Q23" s="160">
        <f>P23/O23</f>
        <v>0.84119372973111339</v>
      </c>
      <c r="R23" s="80">
        <f>'[57]PL COnly'!S42</f>
        <v>2123.4960061956463</v>
      </c>
      <c r="S23" s="80">
        <f>'[58]PL COnly'!$T$42</f>
        <v>2298.5723359999997</v>
      </c>
      <c r="T23" s="160">
        <f>S23/R23</f>
        <v>1.0824472140722374</v>
      </c>
      <c r="U23" s="80">
        <f>'[57]PL COnly'!V42</f>
        <v>2669.439408011769</v>
      </c>
      <c r="V23" s="80">
        <f>'[59]PL COnly'!$W$42</f>
        <v>1713.3983180000005</v>
      </c>
      <c r="W23" s="160">
        <f>V23/U23</f>
        <v>0.64185698047971818</v>
      </c>
      <c r="X23" s="80">
        <f>'[57]PL COnly'!Y42</f>
        <v>2261.0733651604951</v>
      </c>
      <c r="Y23" s="80">
        <f>'[60]PL COnly'!$Z$42</f>
        <v>2200.5503700000004</v>
      </c>
      <c r="Z23" s="160">
        <f>Y23/X23</f>
        <v>0.97323262655115184</v>
      </c>
      <c r="AA23" s="80">
        <f>'[57]PL COnly'!AB42</f>
        <v>2443.8262825998022</v>
      </c>
      <c r="AB23" s="80">
        <f>'[61]PL COnly'!$AC$42</f>
        <v>2032.8685720000003</v>
      </c>
      <c r="AC23" s="160">
        <f>AB23/AA23</f>
        <v>0.83183841113181944</v>
      </c>
      <c r="AD23" s="80">
        <f>'[62]PL COnly'!$AE$42</f>
        <v>2653.5493172472789</v>
      </c>
      <c r="AE23" s="80">
        <f>'[62]PL COnly'!$AF$42</f>
        <v>1701.5343679999999</v>
      </c>
      <c r="AF23" s="160">
        <f>AE23/AD23</f>
        <v>0.64122960027180731</v>
      </c>
      <c r="AG23" s="80">
        <f>'[63]PL COnly'!$AH$42</f>
        <v>2496.7981613689008</v>
      </c>
      <c r="AH23" s="80">
        <f>'[63]PL COnly'!$AI$42</f>
        <v>2585.1840669999997</v>
      </c>
      <c r="AI23" s="160">
        <f>AH23/AG23</f>
        <v>1.0353996999031112</v>
      </c>
      <c r="AJ23" s="80">
        <f>'[64]PL COnly'!$AK$42</f>
        <v>2264.7646569951639</v>
      </c>
      <c r="AK23" s="80">
        <f>'[64]PL COnly'!$AL$42</f>
        <v>2697.0590670000001</v>
      </c>
      <c r="AL23" s="160">
        <f>AK23/AJ23</f>
        <v>1.1908782922188454</v>
      </c>
      <c r="AM23" s="261">
        <f t="shared" ref="AM23:AM24" si="18">C23+F23+I23+L23+O23+R23+U23+X23+AA23+AD23+AG23+AJ23</f>
        <v>28002.435690281054</v>
      </c>
      <c r="AN23" s="409">
        <f t="shared" ref="AN23:AN24" si="19">D23+G23+J23+M23+P23+S23+V23+Y23+AB23+AE23+AH23+AK23</f>
        <v>22759.979413000001</v>
      </c>
      <c r="AO23" s="345">
        <f t="shared" ref="AO23:AO24" si="20">AN23/AM23</f>
        <v>0.81278570424141428</v>
      </c>
      <c r="AP23" s="363">
        <f>'[64]PL COnly'!$AQ$42</f>
        <v>22361.635016999993</v>
      </c>
      <c r="AQ23" s="260">
        <f>(AN23-AP23)/AP23</f>
        <v>1.7813741960155158E-2</v>
      </c>
      <c r="AR23" s="268"/>
      <c r="AS23" s="66" t="s">
        <v>70</v>
      </c>
      <c r="AT23" s="77"/>
      <c r="AU23" s="77"/>
      <c r="AV23" s="77"/>
    </row>
    <row r="24" spans="2:48" x14ac:dyDescent="0.75">
      <c r="B24" s="78" t="s">
        <v>69</v>
      </c>
      <c r="C24" s="79">
        <f>'[53]PL COnly'!$D$43</f>
        <v>2470.7537941794203</v>
      </c>
      <c r="D24" s="80">
        <f>'[53]PL COnly'!$E$43</f>
        <v>1706.8765749999998</v>
      </c>
      <c r="E24" s="160">
        <f>D24/C24</f>
        <v>0.69083231968358982</v>
      </c>
      <c r="F24" s="80">
        <f>'[54]PL COnly'!$G$43</f>
        <v>1926.3449283947687</v>
      </c>
      <c r="G24" s="80">
        <f>'[54]PL COnly'!$H$43</f>
        <v>1772.3467660000003</v>
      </c>
      <c r="H24" s="160">
        <f>G24/F24</f>
        <v>0.92005680803847745</v>
      </c>
      <c r="I24" s="80">
        <f>'[55]PL COnly'!$J$43</f>
        <v>1926.7878550294117</v>
      </c>
      <c r="J24" s="80">
        <f>'[55]PL COnly'!$K$43</f>
        <v>1842.314496</v>
      </c>
      <c r="K24" s="160">
        <f>J24/I24</f>
        <v>0.95615845366218466</v>
      </c>
      <c r="L24" s="80">
        <f>'[56]PL COnly'!$M$43</f>
        <v>2623.3677613601012</v>
      </c>
      <c r="M24" s="80">
        <f>'[56]PL COnly'!$N$43</f>
        <v>2322.0974859999992</v>
      </c>
      <c r="N24" s="160">
        <f>M24/L24</f>
        <v>0.8851589625375641</v>
      </c>
      <c r="O24" s="80">
        <f>'[57]PL COnly'!P43</f>
        <v>2229.5015950614347</v>
      </c>
      <c r="P24" s="80">
        <f>'[57]PL COnly'!Q43</f>
        <v>1982.6221840000001</v>
      </c>
      <c r="Q24" s="160">
        <f>P24/O24</f>
        <v>0.88926699509509355</v>
      </c>
      <c r="R24" s="80">
        <f>'[57]PL COnly'!S43</f>
        <v>1926.1297617281014</v>
      </c>
      <c r="S24" s="80">
        <f>'[58]PL COnly'!$T$43</f>
        <v>2319.5414059999994</v>
      </c>
      <c r="T24" s="160">
        <f>S24/R24</f>
        <v>1.204249813324588</v>
      </c>
      <c r="U24" s="80">
        <f>'[57]PL COnly'!V43</f>
        <v>1997.9962185937027</v>
      </c>
      <c r="V24" s="80">
        <f>'[59]PL COnly'!$W$43</f>
        <v>2054.7585819999995</v>
      </c>
      <c r="W24" s="160">
        <f>V24/U24</f>
        <v>1.0284096450624163</v>
      </c>
      <c r="X24" s="80">
        <f>'[57]PL COnly'!Y43</f>
        <v>1853.0015754617718</v>
      </c>
      <c r="Y24" s="80">
        <f>'[60]PL COnly'!$Z$43</f>
        <v>2225.4626760000001</v>
      </c>
      <c r="Z24" s="160">
        <f>Y24/X24</f>
        <v>1.2010042006820261</v>
      </c>
      <c r="AA24" s="80">
        <f>'[57]PL COnly'!AB43</f>
        <v>1974.3220387984388</v>
      </c>
      <c r="AB24" s="80">
        <f>'[61]PL COnly'!$AC$43</f>
        <v>2106.9195379999996</v>
      </c>
      <c r="AC24" s="160">
        <f>AB24/AA24</f>
        <v>1.0671610287459785</v>
      </c>
      <c r="AD24" s="80">
        <f>'[62]PL COnly'!$AE$43</f>
        <v>1897.5206778871675</v>
      </c>
      <c r="AE24" s="80">
        <f>'[62]PL COnly'!$AF$43</f>
        <v>2372.2396389999999</v>
      </c>
      <c r="AF24" s="160">
        <f>AE24/AD24</f>
        <v>1.2501785443737128</v>
      </c>
      <c r="AG24" s="80">
        <f>'[63]PL COnly'!$AH$43</f>
        <v>2021.0818721317719</v>
      </c>
      <c r="AH24" s="80">
        <f>'[63]PL COnly'!$AI$43</f>
        <v>2160.5777690000004</v>
      </c>
      <c r="AI24" s="160">
        <f>AH24/AG24</f>
        <v>1.0690204087185704</v>
      </c>
      <c r="AJ24" s="80">
        <f>'[64]PL COnly'!$AK$43</f>
        <v>1866.190872131772</v>
      </c>
      <c r="AK24" s="80">
        <f>'[64]PL COnly'!$AL$43</f>
        <v>2911.8265059999999</v>
      </c>
      <c r="AL24" s="160">
        <f>AK24/AJ24</f>
        <v>1.5603047627565481</v>
      </c>
      <c r="AM24" s="261">
        <f t="shared" si="18"/>
        <v>24712.998950757861</v>
      </c>
      <c r="AN24" s="409">
        <f t="shared" si="19"/>
        <v>25777.583622999995</v>
      </c>
      <c r="AO24" s="345">
        <f t="shared" si="20"/>
        <v>1.0430779232566385</v>
      </c>
      <c r="AP24" s="363">
        <f>'[64]PL COnly'!$AQ$43</f>
        <v>25319.943451999992</v>
      </c>
      <c r="AQ24" s="260">
        <f>(AN24-AP24)/AP24</f>
        <v>1.8074296724539259E-2</v>
      </c>
      <c r="AR24" s="268"/>
      <c r="AS24" s="77"/>
      <c r="AT24" s="77"/>
      <c r="AU24" s="77"/>
      <c r="AV24" s="77"/>
    </row>
    <row r="25" spans="2:48" x14ac:dyDescent="0.75">
      <c r="B25" s="78"/>
      <c r="C25" s="173"/>
      <c r="D25" s="174" t="s">
        <v>70</v>
      </c>
      <c r="E25" s="171"/>
      <c r="F25" s="174" t="s">
        <v>70</v>
      </c>
      <c r="G25" s="174" t="s">
        <v>70</v>
      </c>
      <c r="H25" s="171"/>
      <c r="I25" s="174" t="s">
        <v>70</v>
      </c>
      <c r="J25" s="174" t="s">
        <v>70</v>
      </c>
      <c r="K25" s="171"/>
      <c r="L25" s="174" t="s">
        <v>70</v>
      </c>
      <c r="M25" s="174" t="s">
        <v>70</v>
      </c>
      <c r="N25" s="171"/>
      <c r="O25" s="174" t="s">
        <v>70</v>
      </c>
      <c r="P25" s="174" t="s">
        <v>70</v>
      </c>
      <c r="Q25" s="171"/>
      <c r="R25" s="174" t="s">
        <v>70</v>
      </c>
      <c r="S25" s="174" t="s">
        <v>70</v>
      </c>
      <c r="T25" s="171"/>
      <c r="U25" s="174" t="s">
        <v>70</v>
      </c>
      <c r="V25" s="174" t="s">
        <v>70</v>
      </c>
      <c r="W25" s="171"/>
      <c r="X25" s="174" t="s">
        <v>70</v>
      </c>
      <c r="Y25" s="174" t="s">
        <v>70</v>
      </c>
      <c r="Z25" s="171"/>
      <c r="AA25" s="174" t="s">
        <v>70</v>
      </c>
      <c r="AB25" s="174" t="s">
        <v>70</v>
      </c>
      <c r="AC25" s="171"/>
      <c r="AD25" s="174" t="s">
        <v>70</v>
      </c>
      <c r="AE25" s="174" t="s">
        <v>70</v>
      </c>
      <c r="AF25" s="171"/>
      <c r="AG25" s="174" t="s">
        <v>70</v>
      </c>
      <c r="AH25" s="174" t="s">
        <v>70</v>
      </c>
      <c r="AI25" s="171"/>
      <c r="AJ25" s="174" t="s">
        <v>70</v>
      </c>
      <c r="AK25" s="174" t="s">
        <v>70</v>
      </c>
      <c r="AL25" s="171"/>
      <c r="AM25" s="333" t="s">
        <v>70</v>
      </c>
      <c r="AN25" s="410" t="s">
        <v>70</v>
      </c>
      <c r="AO25" s="347"/>
      <c r="AP25" s="366"/>
      <c r="AQ25" s="313"/>
      <c r="AR25" s="268"/>
      <c r="AS25" s="77"/>
      <c r="AT25" s="77"/>
      <c r="AU25" s="77"/>
      <c r="AV25" s="77"/>
    </row>
    <row r="26" spans="2:48" s="68" customFormat="1" x14ac:dyDescent="0.75">
      <c r="B26" s="184" t="s">
        <v>152</v>
      </c>
      <c r="C26" s="175">
        <f>SUM(C23:C24)</f>
        <v>4998.1342279105829</v>
      </c>
      <c r="D26" s="176">
        <f>SUM(D23:D24)</f>
        <v>3029.2827699999998</v>
      </c>
      <c r="E26" s="177">
        <f t="shared" ref="E26" si="21">D26/C26</f>
        <v>0.60608271644324352</v>
      </c>
      <c r="F26" s="176">
        <f>SUM(F23:F24)</f>
        <v>4785.0939181996164</v>
      </c>
      <c r="G26" s="176">
        <f>SUM(G23:G24)</f>
        <v>3441.2357440000005</v>
      </c>
      <c r="H26" s="177">
        <f t="shared" ref="H26" si="22">G26/F26</f>
        <v>0.71915740899287506</v>
      </c>
      <c r="I26" s="176">
        <f>SUM(I23:I24)</f>
        <v>3831.9626923774558</v>
      </c>
      <c r="J26" s="176">
        <f>SUM(J23:J24)</f>
        <v>3313.518493</v>
      </c>
      <c r="K26" s="177">
        <f t="shared" ref="K26" si="23">J26/I26</f>
        <v>0.86470531135160955</v>
      </c>
      <c r="L26" s="176">
        <f>SUM(L23:L24)</f>
        <v>4403.9447559694327</v>
      </c>
      <c r="M26" s="176">
        <f>SUM(M23:M24)</f>
        <v>3693.2120739999991</v>
      </c>
      <c r="N26" s="177">
        <f t="shared" ref="N26" si="24">M26/L26</f>
        <v>0.83861453279901987</v>
      </c>
      <c r="O26" s="176">
        <f>SUM(O23:O24)</f>
        <v>4247.108832270048</v>
      </c>
      <c r="P26" s="176">
        <f>SUM(P23:P24)</f>
        <v>3679.8207410000005</v>
      </c>
      <c r="Q26" s="177">
        <f t="shared" ref="Q26" si="25">P26/O26</f>
        <v>0.86642958453060492</v>
      </c>
      <c r="R26" s="176">
        <f>SUM(R23:R24)</f>
        <v>4049.6257679237478</v>
      </c>
      <c r="S26" s="176">
        <f>SUM(S23:S24)</f>
        <v>4618.1137419999995</v>
      </c>
      <c r="T26" s="177">
        <f t="shared" ref="T26" si="26">S26/R26</f>
        <v>1.1403803725714925</v>
      </c>
      <c r="U26" s="176">
        <f>SUM(U23:U24)</f>
        <v>4667.435626605472</v>
      </c>
      <c r="V26" s="176">
        <f>SUM(V23:V24)</f>
        <v>3768.1569</v>
      </c>
      <c r="W26" s="177">
        <f t="shared" ref="W26" si="27">V26/U26</f>
        <v>0.80732916347482686</v>
      </c>
      <c r="X26" s="176">
        <f>SUM(X23:X24)</f>
        <v>4114.0749406222667</v>
      </c>
      <c r="Y26" s="176">
        <f>SUM(Y23:Y24)</f>
        <v>4426.013046</v>
      </c>
      <c r="Z26" s="177">
        <f t="shared" ref="Z26" si="28">Y26/X26</f>
        <v>1.0758221738495002</v>
      </c>
      <c r="AA26" s="176">
        <f>SUM(AA23:AA24)</f>
        <v>4418.148321398241</v>
      </c>
      <c r="AB26" s="176">
        <f>SUM(AB23:AB24)</f>
        <v>4139.7881099999995</v>
      </c>
      <c r="AC26" s="177">
        <f t="shared" ref="AC26" si="29">AB26/AA26</f>
        <v>0.93699618230332593</v>
      </c>
      <c r="AD26" s="176">
        <f>SUM(AD23:AD24)</f>
        <v>4551.0699951344468</v>
      </c>
      <c r="AE26" s="176">
        <f>SUM(AE23:AE24)</f>
        <v>4073.774007</v>
      </c>
      <c r="AF26" s="177">
        <f t="shared" ref="AF26" si="30">AE26/AD26</f>
        <v>0.89512444575787131</v>
      </c>
      <c r="AG26" s="176">
        <f>SUM(AG23:AG24)</f>
        <v>4517.8800335006727</v>
      </c>
      <c r="AH26" s="176">
        <f>SUM(AH23:AH24)</f>
        <v>4745.7618359999997</v>
      </c>
      <c r="AI26" s="177">
        <f t="shared" ref="AI26" si="31">AH26/AG26</f>
        <v>1.0504399853049557</v>
      </c>
      <c r="AJ26" s="176">
        <f>SUM(AJ23:AJ24)</f>
        <v>4130.9555291269362</v>
      </c>
      <c r="AK26" s="176">
        <f>SUM(AK23:AK24)</f>
        <v>5608.8855729999996</v>
      </c>
      <c r="AL26" s="177">
        <f t="shared" ref="AL26" si="32">AK26/AJ26</f>
        <v>1.3577695362373992</v>
      </c>
      <c r="AM26" s="264">
        <f>SUM(AM23:AM24)</f>
        <v>52715.434641038912</v>
      </c>
      <c r="AN26" s="411">
        <f>SUM(AN23:AN24)</f>
        <v>48537.563035999992</v>
      </c>
      <c r="AO26" s="348">
        <f t="shared" ref="AO26" si="33">AN26/AM26</f>
        <v>0.92074671045609757</v>
      </c>
      <c r="AP26" s="367">
        <f>SUM(AP23:AP24)</f>
        <v>47681.578468999985</v>
      </c>
      <c r="AQ26" s="314">
        <f>(AN26-AP26)/AP26</f>
        <v>1.795210214268645E-2</v>
      </c>
      <c r="AR26" s="271"/>
      <c r="AS26" s="178"/>
      <c r="AT26" s="178"/>
      <c r="AU26" s="178"/>
      <c r="AV26" s="178"/>
    </row>
    <row r="27" spans="2:48" x14ac:dyDescent="0.75">
      <c r="B27" s="152" t="s">
        <v>124</v>
      </c>
      <c r="C27" s="238">
        <f>C20-C26</f>
        <v>-1784.5566011785832</v>
      </c>
      <c r="D27" s="239">
        <f>D20-D26</f>
        <v>-1681.7088899999999</v>
      </c>
      <c r="E27" s="240">
        <f>D27/C27</f>
        <v>0.9423679186691758</v>
      </c>
      <c r="F27" s="239">
        <f>F20-F26</f>
        <v>-300.28596324639693</v>
      </c>
      <c r="G27" s="239">
        <f>G20-G26</f>
        <v>-1570.4350330000007</v>
      </c>
      <c r="H27" s="240">
        <f>-G27/F27</f>
        <v>-5.229798342959489</v>
      </c>
      <c r="I27" s="239">
        <f>I20-I26</f>
        <v>-524.708120914951</v>
      </c>
      <c r="J27" s="239">
        <f>J20-J26</f>
        <v>-82.939633000000413</v>
      </c>
      <c r="K27" s="240">
        <f>J27/I27</f>
        <v>0.15806813291811803</v>
      </c>
      <c r="L27" s="239">
        <f>L20-L26</f>
        <v>-1198.4732906080444</v>
      </c>
      <c r="M27" s="239">
        <f>M20-M26</f>
        <v>-2077.8418229999988</v>
      </c>
      <c r="N27" s="240">
        <f>M27/L27</f>
        <v>1.7337406175700483</v>
      </c>
      <c r="O27" s="239">
        <f>O20-O26</f>
        <v>1343.5020094485926</v>
      </c>
      <c r="P27" s="239">
        <f>P20-P26</f>
        <v>-724.38577799999712</v>
      </c>
      <c r="Q27" s="240">
        <f>P27/O27</f>
        <v>-0.53917729404610526</v>
      </c>
      <c r="R27" s="239">
        <f>R20-R26</f>
        <v>1388.0521235973847</v>
      </c>
      <c r="S27" s="239">
        <f>S20-S26</f>
        <v>6424.3576510000003</v>
      </c>
      <c r="T27" s="240">
        <f>S27/R27</f>
        <v>4.6283259409236965</v>
      </c>
      <c r="U27" s="239">
        <f>U20-U26</f>
        <v>1328.870387773396</v>
      </c>
      <c r="V27" s="239">
        <f>V20-V26</f>
        <v>1487.790794999999</v>
      </c>
      <c r="W27" s="240">
        <f>V27/U27</f>
        <v>1.1195906001734932</v>
      </c>
      <c r="X27" s="239">
        <f>X20-X26</f>
        <v>2824.418223182668</v>
      </c>
      <c r="Y27" s="239">
        <f>Y20-Y26</f>
        <v>1600.6374570000044</v>
      </c>
      <c r="Z27" s="240">
        <f>Y27/X27</f>
        <v>0.56671403826177758</v>
      </c>
      <c r="AA27" s="239">
        <f>AA20-AA26</f>
        <v>2455.1060928075913</v>
      </c>
      <c r="AB27" s="239">
        <f>AB20-AB26</f>
        <v>2184.5220430000063</v>
      </c>
      <c r="AC27" s="240">
        <f>AB27/AA27</f>
        <v>0.88978722728102044</v>
      </c>
      <c r="AD27" s="239">
        <f>AD20-AD26</f>
        <v>2935.992813653731</v>
      </c>
      <c r="AE27" s="239">
        <f>AE20-AE26</f>
        <v>1582.6198039999945</v>
      </c>
      <c r="AF27" s="240">
        <f>AE27/AD27</f>
        <v>0.53904076217083263</v>
      </c>
      <c r="AG27" s="239">
        <f>AG20-AG26</f>
        <v>3475.3574973608283</v>
      </c>
      <c r="AH27" s="239">
        <f>AH20-AH26</f>
        <v>3420.3986589999968</v>
      </c>
      <c r="AI27" s="240">
        <f>AH27/AG27</f>
        <v>0.98418613382865872</v>
      </c>
      <c r="AJ27" s="239">
        <f>AJ20-AJ26</f>
        <v>3116.8995333458215</v>
      </c>
      <c r="AK27" s="239">
        <f>AK20-AK26</f>
        <v>4432.4685709999903</v>
      </c>
      <c r="AL27" s="240">
        <f>AK27/AJ27</f>
        <v>1.4220761765272483</v>
      </c>
      <c r="AM27" s="265">
        <f>AM20-AM26</f>
        <v>15060.174705221871</v>
      </c>
      <c r="AN27" s="412">
        <f>AN20-AN26</f>
        <v>14995.483823000061</v>
      </c>
      <c r="AO27" s="349">
        <f>AN27/AM27</f>
        <v>0.99570450652213349</v>
      </c>
      <c r="AP27" s="368">
        <f>AP20-AP26</f>
        <v>6150.3942529999913</v>
      </c>
      <c r="AQ27" s="312">
        <f>(AN27-AP27)/AP27</f>
        <v>1.4381337530818745</v>
      </c>
      <c r="AR27" s="268"/>
      <c r="AS27" s="66" t="s">
        <v>70</v>
      </c>
      <c r="AT27" s="77"/>
      <c r="AU27" s="77"/>
      <c r="AV27" s="77"/>
    </row>
    <row r="28" spans="2:48" s="7" customFormat="1" x14ac:dyDescent="0.75">
      <c r="B28" s="168"/>
      <c r="C28" s="340">
        <f>C27/C17</f>
        <v>-6.8482843385711617E-2</v>
      </c>
      <c r="D28" s="170">
        <f>D27/D17</f>
        <v>-0.14180228348832327</v>
      </c>
      <c r="E28" s="171"/>
      <c r="F28" s="170">
        <f>F27/F17</f>
        <v>-1.0643924649354989E-2</v>
      </c>
      <c r="G28" s="170">
        <f>G27/G17</f>
        <v>-0.12553045032148552</v>
      </c>
      <c r="H28" s="171"/>
      <c r="I28" s="170">
        <f>I27/I17</f>
        <v>-2.0851728548558449E-2</v>
      </c>
      <c r="J28" s="170">
        <f>J27/J17</f>
        <v>-4.4737082253238185E-3</v>
      </c>
      <c r="K28" s="171"/>
      <c r="L28" s="170">
        <f>L27/L17</f>
        <v>-5.1739657300618518E-2</v>
      </c>
      <c r="M28" s="170">
        <f>M27/M17</f>
        <v>-0.17833808876233903</v>
      </c>
      <c r="N28" s="171"/>
      <c r="O28" s="170">
        <f>O27/O17</f>
        <v>4.5687805836159473E-2</v>
      </c>
      <c r="P28" s="170">
        <f>P27/P17</f>
        <v>-4.2330381220308612E-2</v>
      </c>
      <c r="Q28" s="171"/>
      <c r="R28" s="170">
        <f>R27/R17</f>
        <v>4.5209041671082459E-2</v>
      </c>
      <c r="S28" s="170">
        <f>S27/S17</f>
        <v>0.15429904252907445</v>
      </c>
      <c r="T28" s="171"/>
      <c r="U28" s="170">
        <f>U27/U17</f>
        <v>4.1767646887049606E-2</v>
      </c>
      <c r="V28" s="170">
        <f>V27/V17</f>
        <v>6.1029611022939939E-2</v>
      </c>
      <c r="W28" s="171"/>
      <c r="X28" s="170">
        <f>X27/X17</f>
        <v>8.1681992504741813E-2</v>
      </c>
      <c r="Y28" s="170">
        <f>Y27/Y17</f>
        <v>5.9667321155290887E-2</v>
      </c>
      <c r="Z28" s="171"/>
      <c r="AA28" s="170">
        <f>AA27/AA17</f>
        <v>6.8873041386298073E-2</v>
      </c>
      <c r="AB28" s="170">
        <f>AB27/AB17</f>
        <v>8.3605343472675439E-2</v>
      </c>
      <c r="AC28" s="171"/>
      <c r="AD28" s="170">
        <f>AD27/AD17</f>
        <v>8.3842559843478978E-2</v>
      </c>
      <c r="AE28" s="170">
        <f>AE27/AE17</f>
        <v>6.2953161527405752E-2</v>
      </c>
      <c r="AF28" s="171"/>
      <c r="AG28" s="170">
        <f>AG27/AG17</f>
        <v>9.1888613369236621E-2</v>
      </c>
      <c r="AH28" s="170">
        <f>AH27/AH17</f>
        <v>9.855751499327696E-2</v>
      </c>
      <c r="AI28" s="171"/>
      <c r="AJ28" s="170">
        <f>AJ27/AJ17</f>
        <v>8.586068602759038E-2</v>
      </c>
      <c r="AK28" s="170">
        <f>AK27/AK17</f>
        <v>0.10786883213671246</v>
      </c>
      <c r="AL28" s="171"/>
      <c r="AM28" s="340">
        <f t="shared" ref="AM28:AN28" si="34">AM27/AM17</f>
        <v>4.0279818671810609E-2</v>
      </c>
      <c r="AN28" s="170">
        <f t="shared" si="34"/>
        <v>5.142880252977225E-2</v>
      </c>
      <c r="AO28" s="347"/>
      <c r="AP28" s="365">
        <f>AP27/AP17</f>
        <v>2.1476667168649422E-2</v>
      </c>
      <c r="AQ28" s="313"/>
      <c r="AR28" s="270"/>
      <c r="AS28" s="172"/>
      <c r="AT28" s="172"/>
      <c r="AU28" s="172"/>
      <c r="AV28" s="172"/>
    </row>
    <row r="29" spans="2:48" x14ac:dyDescent="0.75">
      <c r="B29" s="78" t="s">
        <v>70</v>
      </c>
      <c r="C29" s="161"/>
      <c r="D29" s="80"/>
      <c r="E29" s="160"/>
      <c r="F29" s="80"/>
      <c r="G29" s="80"/>
      <c r="H29" s="160"/>
      <c r="I29" s="80"/>
      <c r="J29" s="80"/>
      <c r="K29" s="160"/>
      <c r="L29" s="80"/>
      <c r="M29" s="80"/>
      <c r="N29" s="160"/>
      <c r="O29" s="80"/>
      <c r="P29" s="80"/>
      <c r="Q29" s="160"/>
      <c r="R29" s="80"/>
      <c r="S29" s="80"/>
      <c r="T29" s="160"/>
      <c r="U29" s="80"/>
      <c r="V29" s="80"/>
      <c r="W29" s="160"/>
      <c r="X29" s="80"/>
      <c r="Y29" s="80"/>
      <c r="Z29" s="160"/>
      <c r="AA29" s="80"/>
      <c r="AB29" s="80"/>
      <c r="AC29" s="160"/>
      <c r="AD29" s="80"/>
      <c r="AE29" s="80"/>
      <c r="AF29" s="160"/>
      <c r="AG29" s="80"/>
      <c r="AH29" s="80"/>
      <c r="AI29" s="160"/>
      <c r="AJ29" s="80"/>
      <c r="AK29" s="80"/>
      <c r="AL29" s="160"/>
      <c r="AM29" s="261"/>
      <c r="AN29" s="409"/>
      <c r="AO29" s="345"/>
      <c r="AP29" s="369"/>
      <c r="AQ29" s="260"/>
      <c r="AR29" s="268"/>
      <c r="AS29" s="77"/>
      <c r="AT29" s="77"/>
      <c r="AU29" s="77"/>
      <c r="AV29" s="77"/>
    </row>
    <row r="30" spans="2:48" x14ac:dyDescent="0.75">
      <c r="B30" s="78" t="s">
        <v>125</v>
      </c>
      <c r="C30" s="79">
        <f>'[53]PL COnly'!D50</f>
        <v>0</v>
      </c>
      <c r="D30" s="80">
        <f>'[53]PL COnly'!E50</f>
        <v>17.030031999999999</v>
      </c>
      <c r="E30" s="160">
        <v>0</v>
      </c>
      <c r="F30" s="80">
        <f>'[54]PL COnly'!$G$50</f>
        <v>0</v>
      </c>
      <c r="G30" s="80">
        <f>'[54]PL COnly'!$H$50</f>
        <v>3.1390259999999999</v>
      </c>
      <c r="H30" s="160">
        <v>0</v>
      </c>
      <c r="I30" s="80">
        <f>'[55]PL COnly'!$J$50</f>
        <v>0</v>
      </c>
      <c r="J30" s="80">
        <f>'[55]PL COnly'!$K$50</f>
        <v>1.083901</v>
      </c>
      <c r="K30" s="160">
        <v>0</v>
      </c>
      <c r="L30" s="80">
        <f>'[56]PL COnly'!$M$50</f>
        <v>0</v>
      </c>
      <c r="M30" s="80">
        <f>'[56]PL COnly'!$N$50</f>
        <v>0.71709100000000003</v>
      </c>
      <c r="N30" s="160">
        <v>0</v>
      </c>
      <c r="O30" s="80">
        <f>'[57]PL COnly'!P50</f>
        <v>0</v>
      </c>
      <c r="P30" s="80">
        <f>'[57]PL COnly'!Q50</f>
        <v>2.5638969999999999</v>
      </c>
      <c r="Q30" s="160">
        <v>0</v>
      </c>
      <c r="R30" s="80">
        <f>'[57]PL COnly'!S50</f>
        <v>0</v>
      </c>
      <c r="S30" s="80">
        <f>'[58]PL COnly'!$T$50</f>
        <v>2.870749</v>
      </c>
      <c r="T30" s="160">
        <v>0</v>
      </c>
      <c r="U30" s="80">
        <f>'[57]PL COnly'!V50</f>
        <v>0</v>
      </c>
      <c r="V30" s="80">
        <f>'[59]PL COnly'!$W$50</f>
        <v>1.2491049999999999</v>
      </c>
      <c r="W30" s="160">
        <v>0</v>
      </c>
      <c r="X30" s="80">
        <f>'[57]PL COnly'!Y50</f>
        <v>0</v>
      </c>
      <c r="Y30" s="80">
        <f>'[60]PL COnly'!$Z$50</f>
        <v>1.113086</v>
      </c>
      <c r="Z30" s="160">
        <v>0</v>
      </c>
      <c r="AA30" s="80">
        <f>'[57]PL COnly'!AB50</f>
        <v>0</v>
      </c>
      <c r="AB30" s="80">
        <f>'[61]PL COnly'!$AC$50</f>
        <v>1.023971</v>
      </c>
      <c r="AC30" s="160">
        <v>0</v>
      </c>
      <c r="AD30" s="80">
        <f>'[62]PL COnly'!$AE$50</f>
        <v>0</v>
      </c>
      <c r="AE30" s="80">
        <f>'[62]PL COnly'!$AF$50</f>
        <v>3.1011989999999998</v>
      </c>
      <c r="AF30" s="160">
        <v>0</v>
      </c>
      <c r="AG30" s="80">
        <f>'[63]PL COnly'!AH50</f>
        <v>0</v>
      </c>
      <c r="AH30" s="80">
        <f>'[63]PL COnly'!AI50</f>
        <v>6.6775120000000001</v>
      </c>
      <c r="AI30" s="160">
        <v>0</v>
      </c>
      <c r="AJ30" s="80">
        <f>'[64]PL COnly'!$AK$50</f>
        <v>0</v>
      </c>
      <c r="AK30" s="80">
        <f>'[64]PL COnly'!$AL$50</f>
        <v>4.5476679999999998</v>
      </c>
      <c r="AL30" s="160">
        <v>0</v>
      </c>
      <c r="AM30" s="261">
        <f t="shared" ref="AM30:AM33" si="35">C30+F30+I30+L30+O30+R30+U30+X30+AA30+AD30+AG30+AJ30</f>
        <v>0</v>
      </c>
      <c r="AN30" s="409">
        <f t="shared" ref="AN30:AN33" si="36">D30+G30+J30+M30+P30+S30+V30+Y30+AB30+AE30+AH30+AK30</f>
        <v>45.117237000000003</v>
      </c>
      <c r="AO30" s="345">
        <v>0</v>
      </c>
      <c r="AP30" s="363">
        <f>'[64]PL COnly'!$AQ$50</f>
        <v>36.978124999999999</v>
      </c>
      <c r="AQ30" s="260">
        <f>(AN30-AP30)/AP30</f>
        <v>0.22010613031353007</v>
      </c>
      <c r="AR30" s="268"/>
      <c r="AS30" s="77"/>
      <c r="AT30" s="77"/>
      <c r="AU30" s="77"/>
      <c r="AV30" s="77"/>
    </row>
    <row r="31" spans="2:48" x14ac:dyDescent="0.75">
      <c r="B31" s="78" t="s">
        <v>126</v>
      </c>
      <c r="C31" s="79">
        <f>'[53]PL COnly'!D51</f>
        <v>-297.95042916666671</v>
      </c>
      <c r="D31" s="80">
        <f>'[53]PL COnly'!E51</f>
        <v>-202.90744100000001</v>
      </c>
      <c r="E31" s="160">
        <f t="shared" ref="E31" si="37">D31/C31</f>
        <v>0.68101073580430449</v>
      </c>
      <c r="F31" s="80">
        <f>'[56]PL COnly'!$G$51</f>
        <v>-294.87916273148147</v>
      </c>
      <c r="G31" s="80">
        <f>'[54]PL COnly'!$H$51</f>
        <v>-191.213515</v>
      </c>
      <c r="H31" s="160">
        <f t="shared" ref="H31" si="38">G31/F31</f>
        <v>0.64844702226084394</v>
      </c>
      <c r="I31" s="80">
        <f>'[55]PL COnly'!$J$51</f>
        <v>-291.90420208333336</v>
      </c>
      <c r="J31" s="80">
        <f>'[55]PL COnly'!$K$51</f>
        <v>-200.128275</v>
      </c>
      <c r="K31" s="160">
        <f t="shared" ref="K31" si="39">J31/I31</f>
        <v>0.68559573165331478</v>
      </c>
      <c r="L31" s="80">
        <f>'[56]PL COnly'!$M$51</f>
        <v>-246.50309895833334</v>
      </c>
      <c r="M31" s="80">
        <f>'[56]PL COnly'!$N$51</f>
        <v>-242.23727500000001</v>
      </c>
      <c r="N31" s="160">
        <f t="shared" ref="N31" si="40">M31/L31</f>
        <v>0.98269464369267667</v>
      </c>
      <c r="O31" s="80">
        <f>'[57]PL COnly'!P51</f>
        <v>-327.32720243055553</v>
      </c>
      <c r="P31" s="80">
        <f>'[57]PL COnly'!Q51</f>
        <v>-277.61423000000002</v>
      </c>
      <c r="Q31" s="160">
        <f t="shared" ref="Q31" si="41">P31/O31</f>
        <v>0.84812453086265438</v>
      </c>
      <c r="R31" s="80">
        <f>'[57]PL COnly'!S51</f>
        <v>-316.20008854166667</v>
      </c>
      <c r="S31" s="80">
        <f>'[58]PL COnly'!$T$51</f>
        <v>-334.59761300000002</v>
      </c>
      <c r="T31" s="160">
        <f t="shared" ref="T31" si="42">S31/R31</f>
        <v>1.0581831730129609</v>
      </c>
      <c r="U31" s="80">
        <f>'[57]PL COnly'!V51</f>
        <v>-327.25089722222231</v>
      </c>
      <c r="V31" s="80">
        <f>'[59]PL COnly'!$W$51</f>
        <v>-367.791561</v>
      </c>
      <c r="W31" s="160">
        <f t="shared" ref="W31" si="43">V31/U31</f>
        <v>1.1238825137590021</v>
      </c>
      <c r="X31" s="80">
        <f>'[57]PL COnly'!Y51</f>
        <v>-341.27980190972227</v>
      </c>
      <c r="Y31" s="80">
        <f>'[60]PL COnly'!$Z$51</f>
        <v>-412.56152500000002</v>
      </c>
      <c r="Z31" s="160">
        <f t="shared" ref="Z31" si="44">Y31/X31</f>
        <v>1.2088659296313518</v>
      </c>
      <c r="AA31" s="80">
        <f>'[57]PL COnly'!AB51</f>
        <v>-322.59713541666667</v>
      </c>
      <c r="AB31" s="80">
        <f>'[61]PL COnly'!$AC$51</f>
        <v>-413.673497</v>
      </c>
      <c r="AC31" s="160">
        <f t="shared" ref="AC31" si="45">AB31/AA31</f>
        <v>1.2823222886517545</v>
      </c>
      <c r="AD31" s="80">
        <f>'[62]PL COnly'!$AE$51</f>
        <v>-296.14316684027773</v>
      </c>
      <c r="AE31" s="80">
        <f>'[62]PL COnly'!$AF$51</f>
        <v>-311.26088399999998</v>
      </c>
      <c r="AF31" s="160">
        <f t="shared" ref="AF31" si="46">AE31/AD31</f>
        <v>1.0510486779790393</v>
      </c>
      <c r="AG31" s="80">
        <f>'[63]PL COnly'!AH51</f>
        <v>-285.99985416666669</v>
      </c>
      <c r="AH31" s="80">
        <f>'[63]PL COnly'!AI51</f>
        <v>-299.39521200000001</v>
      </c>
      <c r="AI31" s="160">
        <f t="shared" ref="AI31" si="47">AH31/AG31</f>
        <v>1.0468369393836374</v>
      </c>
      <c r="AJ31" s="80">
        <f>'[64]PL COnly'!$AK$51</f>
        <v>-251.00653177083333</v>
      </c>
      <c r="AK31" s="80">
        <f>'[64]PL COnly'!$AL$51</f>
        <v>-219.49730600000001</v>
      </c>
      <c r="AL31" s="160">
        <f t="shared" ref="AL31" si="48">AK31/AJ31</f>
        <v>0.87446850267784682</v>
      </c>
      <c r="AM31" s="261">
        <f t="shared" si="35"/>
        <v>-3599.0415712384265</v>
      </c>
      <c r="AN31" s="409">
        <f t="shared" si="36"/>
        <v>-3472.878334</v>
      </c>
      <c r="AO31" s="345">
        <f t="shared" ref="AO31" si="49">AN31/AM31</f>
        <v>0.96494532370877451</v>
      </c>
      <c r="AP31" s="363">
        <f>'[64]PL COnly'!$AQ$51</f>
        <v>-4674.801254</v>
      </c>
      <c r="AQ31" s="260">
        <f>(AN31-AP31)/AP31</f>
        <v>-0.25710674201851319</v>
      </c>
      <c r="AR31" s="268"/>
      <c r="AS31" s="77"/>
      <c r="AT31" s="77"/>
      <c r="AU31" s="77"/>
      <c r="AV31" s="77"/>
    </row>
    <row r="32" spans="2:48" x14ac:dyDescent="0.75">
      <c r="B32" s="78" t="s">
        <v>127</v>
      </c>
      <c r="C32" s="79">
        <f>'[53]PL COnly'!D52</f>
        <v>0</v>
      </c>
      <c r="D32" s="80">
        <f>'[53]PL COnly'!E52</f>
        <v>-200.26387199999999</v>
      </c>
      <c r="E32" s="160">
        <v>0</v>
      </c>
      <c r="F32" s="80">
        <f>'[54]PL COnly'!$G$52</f>
        <v>0</v>
      </c>
      <c r="G32" s="80">
        <f>'[54]PL COnly'!$H$52</f>
        <v>35.030437999999997</v>
      </c>
      <c r="H32" s="160">
        <v>0</v>
      </c>
      <c r="I32" s="80">
        <f>'[55]PL COnly'!$J$52</f>
        <v>0</v>
      </c>
      <c r="J32" s="80">
        <f>'[55]PL COnly'!$K$52</f>
        <v>39.997418000000003</v>
      </c>
      <c r="K32" s="160">
        <v>0</v>
      </c>
      <c r="L32" s="80">
        <f>'[56]PL COnly'!$M$52</f>
        <v>0</v>
      </c>
      <c r="M32" s="80">
        <f>'[56]PL COnly'!$N$52</f>
        <v>217.21767600000001</v>
      </c>
      <c r="N32" s="160">
        <v>0</v>
      </c>
      <c r="O32" s="80">
        <f>'[57]PL COnly'!P52</f>
        <v>0</v>
      </c>
      <c r="P32" s="80">
        <f>'[57]PL COnly'!Q52</f>
        <v>-132.091578</v>
      </c>
      <c r="Q32" s="160">
        <v>0</v>
      </c>
      <c r="R32" s="80">
        <f>'[57]PL COnly'!S52</f>
        <v>0</v>
      </c>
      <c r="S32" s="80">
        <f>'[58]PL COnly'!$T$52</f>
        <v>-22.637701</v>
      </c>
      <c r="T32" s="160">
        <v>0</v>
      </c>
      <c r="U32" s="80">
        <f>'[57]PL COnly'!V52</f>
        <v>0</v>
      </c>
      <c r="V32" s="80">
        <f>'[59]PL COnly'!$W$52</f>
        <v>56.631932999999997</v>
      </c>
      <c r="W32" s="160">
        <v>0</v>
      </c>
      <c r="X32" s="80">
        <f>'[57]PL COnly'!Y52</f>
        <v>0</v>
      </c>
      <c r="Y32" s="80">
        <f>'[60]PL COnly'!$Z$52</f>
        <v>-6.3346920000000004</v>
      </c>
      <c r="Z32" s="160">
        <v>0</v>
      </c>
      <c r="AA32" s="80">
        <f>'[57]PL COnly'!AB52</f>
        <v>0</v>
      </c>
      <c r="AB32" s="80">
        <f>'[61]PL COnly'!$AC$52</f>
        <v>195.83601999999999</v>
      </c>
      <c r="AC32" s="160">
        <v>0</v>
      </c>
      <c r="AD32" s="80">
        <f>'[62]PL COnly'!$AE$52</f>
        <v>0</v>
      </c>
      <c r="AE32" s="80">
        <f>'[62]PL COnly'!$AF$52</f>
        <v>11.012088</v>
      </c>
      <c r="AF32" s="160">
        <v>0</v>
      </c>
      <c r="AG32" s="80">
        <f>'[63]PL COnly'!AH52</f>
        <v>0</v>
      </c>
      <c r="AH32" s="80">
        <f>'[63]PL COnly'!AI52</f>
        <v>7.6117619999999997</v>
      </c>
      <c r="AI32" s="160">
        <v>0</v>
      </c>
      <c r="AJ32" s="80">
        <f>'[64]PL COnly'!$AK$52</f>
        <v>0</v>
      </c>
      <c r="AK32" s="80">
        <f>'[64]PL COnly'!$AL$52</f>
        <v>49.015895</v>
      </c>
      <c r="AL32" s="160">
        <v>0</v>
      </c>
      <c r="AM32" s="261">
        <f t="shared" si="35"/>
        <v>0</v>
      </c>
      <c r="AN32" s="409">
        <f t="shared" si="36"/>
        <v>251.02538700000002</v>
      </c>
      <c r="AO32" s="345">
        <v>0</v>
      </c>
      <c r="AP32" s="363">
        <f>'[64]PL COnly'!$AQ$52</f>
        <v>543.9150269999999</v>
      </c>
      <c r="AQ32" s="260">
        <f>(AN32-AP32)/AP32</f>
        <v>-0.53848418495707406</v>
      </c>
      <c r="AR32" s="268"/>
      <c r="AS32" s="77"/>
      <c r="AT32" s="77"/>
      <c r="AU32" s="77"/>
      <c r="AV32" s="77"/>
    </row>
    <row r="33" spans="2:48" x14ac:dyDescent="0.75">
      <c r="B33" s="78" t="s">
        <v>128</v>
      </c>
      <c r="C33" s="337">
        <f>'[53]PL COnly'!D53</f>
        <v>100</v>
      </c>
      <c r="D33" s="408">
        <f>'[53]PL COnly'!E53</f>
        <v>14.382477999999992</v>
      </c>
      <c r="E33" s="160">
        <f>D33/C33</f>
        <v>0.14382477999999993</v>
      </c>
      <c r="F33" s="408">
        <f>'[54]PL COnly'!$G$53</f>
        <v>100</v>
      </c>
      <c r="G33" s="408">
        <f>'[54]PL COnly'!$H$53</f>
        <v>-19.395836000000003</v>
      </c>
      <c r="H33" s="160">
        <f>G33/F33</f>
        <v>-0.19395836000000002</v>
      </c>
      <c r="I33" s="408">
        <f>'[55]PL COnly'!$J$53</f>
        <v>100</v>
      </c>
      <c r="J33" s="408">
        <f>'[55]PL COnly'!$K$53</f>
        <v>43.060597000000001</v>
      </c>
      <c r="K33" s="160">
        <f>J33/I33</f>
        <v>0.43060597</v>
      </c>
      <c r="L33" s="408">
        <f>'[56]PL COnly'!$M$53</f>
        <v>100</v>
      </c>
      <c r="M33" s="519">
        <f>'[56]PL COnly'!$N$53</f>
        <v>6352.4885699999995</v>
      </c>
      <c r="N33" s="160">
        <f>M33/L33</f>
        <v>63.524885699999999</v>
      </c>
      <c r="O33" s="80">
        <f>'[57]PL COnly'!P53</f>
        <v>6896</v>
      </c>
      <c r="P33" s="80">
        <f>'[57]PL COnly'!Q53</f>
        <v>175.29924900000006</v>
      </c>
      <c r="Q33" s="160">
        <f>P33/O33</f>
        <v>2.5420424738979128E-2</v>
      </c>
      <c r="R33" s="80">
        <f>'[57]PL COnly'!S53</f>
        <v>100</v>
      </c>
      <c r="S33" s="80">
        <f>'[58]PL COnly'!$T$53</f>
        <v>33.519747000000052</v>
      </c>
      <c r="T33" s="160">
        <f>S33/R33</f>
        <v>0.3351974700000005</v>
      </c>
      <c r="U33" s="80">
        <f>'[57]PL COnly'!V53</f>
        <v>100</v>
      </c>
      <c r="V33" s="80">
        <f>'[59]PL COnly'!$W$53</f>
        <v>114.56274300000001</v>
      </c>
      <c r="W33" s="160">
        <f>V33/U33</f>
        <v>1.1456274300000002</v>
      </c>
      <c r="X33" s="80">
        <f>'[57]PL COnly'!Y53</f>
        <v>100</v>
      </c>
      <c r="Y33" s="80">
        <f>'[60]PL COnly'!$Z$53</f>
        <v>71.088450000000023</v>
      </c>
      <c r="Z33" s="160">
        <f>Y33/X33</f>
        <v>0.71088450000000025</v>
      </c>
      <c r="AA33" s="80">
        <f>'[57]PL COnly'!AB53</f>
        <v>100</v>
      </c>
      <c r="AB33" s="80">
        <f>'[61]PL COnly'!$AC$53</f>
        <v>-15.237695000000002</v>
      </c>
      <c r="AC33" s="160">
        <f>AB33/AA33</f>
        <v>-0.15237695000000001</v>
      </c>
      <c r="AD33" s="80">
        <f>'[62]PL COnly'!$AE$53</f>
        <v>100</v>
      </c>
      <c r="AE33" s="80">
        <f>'[62]PL COnly'!$AF$53</f>
        <v>-18.331666000000041</v>
      </c>
      <c r="AF33" s="160">
        <f>AE33/AD33</f>
        <v>-0.18331666000000041</v>
      </c>
      <c r="AG33" s="80">
        <f>'[63]PL COnly'!AH53</f>
        <v>100</v>
      </c>
      <c r="AH33" s="80">
        <f>'[63]PL COnly'!AI53</f>
        <v>247.03766000000005</v>
      </c>
      <c r="AI33" s="160">
        <f>AH33/AG33</f>
        <v>2.4703766000000003</v>
      </c>
      <c r="AJ33" s="80">
        <f>'[64]PL COnly'!$AK$53</f>
        <v>100</v>
      </c>
      <c r="AK33" s="80">
        <f>'[64]PL COnly'!$AL$53</f>
        <v>17.313837000000035</v>
      </c>
      <c r="AL33" s="160">
        <f>AK33/AJ33</f>
        <v>0.17313837000000035</v>
      </c>
      <c r="AM33" s="261">
        <f t="shared" si="35"/>
        <v>7996</v>
      </c>
      <c r="AN33" s="409">
        <f t="shared" si="36"/>
        <v>7015.7881339999994</v>
      </c>
      <c r="AO33" s="345">
        <f>AN33/AM33</f>
        <v>0.87741222286143061</v>
      </c>
      <c r="AP33" s="363">
        <f>'[64]PL COnly'!$AQ$53</f>
        <v>7633.030579000002</v>
      </c>
      <c r="AQ33" s="260">
        <f>(AN33-AP33)/AP33</f>
        <v>-8.0864662942417703E-2</v>
      </c>
      <c r="AR33" s="268"/>
      <c r="AS33" s="77"/>
      <c r="AT33" s="77"/>
      <c r="AU33" s="77"/>
      <c r="AV33" s="77"/>
    </row>
    <row r="34" spans="2:48" x14ac:dyDescent="0.75">
      <c r="B34" s="152" t="s">
        <v>151</v>
      </c>
      <c r="C34" s="165">
        <f>SUM(C30:C33)</f>
        <v>-197.95042916666671</v>
      </c>
      <c r="D34" s="167">
        <f>SUM(D30:D33)</f>
        <v>-371.758803</v>
      </c>
      <c r="E34" s="166">
        <f>-D34/C34</f>
        <v>-1.8780398939524059</v>
      </c>
      <c r="F34" s="167">
        <f>SUM(F30:F33)</f>
        <v>-194.87916273148147</v>
      </c>
      <c r="G34" s="167">
        <f>SUM(G30:G33)</f>
        <v>-172.439887</v>
      </c>
      <c r="H34" s="166">
        <f>G34/F34</f>
        <v>0.88485543853449367</v>
      </c>
      <c r="I34" s="167">
        <f>SUM(I30:I33)</f>
        <v>-191.90420208333336</v>
      </c>
      <c r="J34" s="167">
        <f>SUM(J30:J33)</f>
        <v>-115.98635899999999</v>
      </c>
      <c r="K34" s="166">
        <f>J34/I34</f>
        <v>0.60439718224426131</v>
      </c>
      <c r="L34" s="167">
        <f>SUM(L30:L33)</f>
        <v>-146.50309895833334</v>
      </c>
      <c r="M34" s="167">
        <f>SUM(M30:M33)</f>
        <v>6328.1860619999998</v>
      </c>
      <c r="N34" s="166">
        <f>M34/L34</f>
        <v>-43.194895582378003</v>
      </c>
      <c r="O34" s="167">
        <f>SUM(O30:O33)</f>
        <v>6568.6727975694448</v>
      </c>
      <c r="P34" s="167">
        <f>SUM(P30:P33)</f>
        <v>-231.84266199999999</v>
      </c>
      <c r="Q34" s="166">
        <f>P34/O34</f>
        <v>-3.5295206374990534E-2</v>
      </c>
      <c r="R34" s="167">
        <f>SUM(R30:R33)</f>
        <v>-216.20008854166667</v>
      </c>
      <c r="S34" s="167">
        <f>SUM(S30:S33)</f>
        <v>-320.84481799999998</v>
      </c>
      <c r="T34" s="166">
        <f>S34/R34</f>
        <v>1.4840179768851753</v>
      </c>
      <c r="U34" s="167">
        <f>SUM(U30:U33)</f>
        <v>-227.25089722222231</v>
      </c>
      <c r="V34" s="167">
        <f>SUM(V30:V33)</f>
        <v>-195.34778</v>
      </c>
      <c r="W34" s="166">
        <f>V34/U34</f>
        <v>0.85961279971966342</v>
      </c>
      <c r="X34" s="167">
        <f>SUM(X30:X33)</f>
        <v>-241.27980190972227</v>
      </c>
      <c r="Y34" s="167">
        <f>SUM(Y30:Y33)</f>
        <v>-346.694681</v>
      </c>
      <c r="Z34" s="166">
        <f>Y34/X34</f>
        <v>1.4368988960365607</v>
      </c>
      <c r="AA34" s="167">
        <f>SUM(AA30:AA33)</f>
        <v>-222.59713541666667</v>
      </c>
      <c r="AB34" s="167">
        <f>SUM(AB30:AB33)</f>
        <v>-232.05120099999999</v>
      </c>
      <c r="AC34" s="166">
        <f>AB34/AA34</f>
        <v>1.0424716408215982</v>
      </c>
      <c r="AD34" s="167">
        <f>SUM(AD30:AD33)</f>
        <v>-196.14316684027773</v>
      </c>
      <c r="AE34" s="167">
        <f>SUM(AE30:AE33)</f>
        <v>-315.479263</v>
      </c>
      <c r="AF34" s="166">
        <f>AE34/AD34</f>
        <v>1.6084132222505585</v>
      </c>
      <c r="AG34" s="167">
        <f>SUM(AG30:AG33)</f>
        <v>-185.99985416666669</v>
      </c>
      <c r="AH34" s="167">
        <f>SUM(AH30:AH33)</f>
        <v>-38.068277999999992</v>
      </c>
      <c r="AI34" s="166">
        <f>AH34/AG34</f>
        <v>0.20466832176055685</v>
      </c>
      <c r="AJ34" s="167">
        <f>SUM(AJ30:AJ33)</f>
        <v>-151.00653177083333</v>
      </c>
      <c r="AK34" s="167">
        <f>SUM(AK30:AK33)</f>
        <v>-148.61990599999999</v>
      </c>
      <c r="AL34" s="166">
        <f>AK34/AJ34</f>
        <v>0.98419521498278451</v>
      </c>
      <c r="AM34" s="262">
        <f>SUM(AM30:AM33)</f>
        <v>4396.9584287615735</v>
      </c>
      <c r="AN34" s="413">
        <f>SUM(AN30:AN33)</f>
        <v>3839.0524239999995</v>
      </c>
      <c r="AO34" s="350">
        <f>AN34/AM34</f>
        <v>0.87311546975014021</v>
      </c>
      <c r="AP34" s="370">
        <f>SUM(AP30:AP33)</f>
        <v>3539.1224770000017</v>
      </c>
      <c r="AQ34" s="312">
        <f>(AN34-AP34)/AP34</f>
        <v>8.4746981476108346E-2</v>
      </c>
      <c r="AR34" s="268"/>
      <c r="AS34" s="66" t="s">
        <v>70</v>
      </c>
      <c r="AT34" s="77"/>
      <c r="AU34" s="77"/>
      <c r="AV34" s="77"/>
    </row>
    <row r="35" spans="2:48" x14ac:dyDescent="0.75">
      <c r="B35" s="78"/>
      <c r="C35" s="161"/>
      <c r="D35" s="162"/>
      <c r="E35" s="160"/>
      <c r="F35" s="162"/>
      <c r="G35" s="162"/>
      <c r="H35" s="160"/>
      <c r="I35" s="162"/>
      <c r="J35" s="162"/>
      <c r="K35" s="160"/>
      <c r="L35" s="162"/>
      <c r="M35" s="162"/>
      <c r="N35" s="160"/>
      <c r="O35" s="162"/>
      <c r="P35" s="162"/>
      <c r="Q35" s="160"/>
      <c r="R35" s="162"/>
      <c r="S35" s="162"/>
      <c r="T35" s="160"/>
      <c r="U35" s="162"/>
      <c r="V35" s="162"/>
      <c r="W35" s="160"/>
      <c r="X35" s="162"/>
      <c r="Y35" s="162"/>
      <c r="Z35" s="160"/>
      <c r="AA35" s="162"/>
      <c r="AB35" s="162"/>
      <c r="AC35" s="160"/>
      <c r="AD35" s="162"/>
      <c r="AE35" s="162"/>
      <c r="AF35" s="160"/>
      <c r="AG35" s="162"/>
      <c r="AH35" s="162"/>
      <c r="AI35" s="160"/>
      <c r="AJ35" s="162"/>
      <c r="AK35" s="162"/>
      <c r="AL35" s="160"/>
      <c r="AM35" s="258"/>
      <c r="AN35" s="259"/>
      <c r="AO35" s="345"/>
      <c r="AP35" s="369"/>
      <c r="AQ35" s="260"/>
      <c r="AR35" s="268"/>
      <c r="AS35" s="77"/>
      <c r="AT35" s="77"/>
      <c r="AU35" s="77"/>
      <c r="AV35" s="77"/>
    </row>
    <row r="36" spans="2:48" ht="18" customHeight="1" thickBot="1" x14ac:dyDescent="0.9">
      <c r="B36" s="185" t="s">
        <v>74</v>
      </c>
      <c r="C36" s="241">
        <f>C27+C34</f>
        <v>-1982.5070303452499</v>
      </c>
      <c r="D36" s="243">
        <f>D27+D34</f>
        <v>-2053.4676930000001</v>
      </c>
      <c r="E36" s="242">
        <f>-D36/C36</f>
        <v>-1.0357933977376073</v>
      </c>
      <c r="F36" s="243">
        <f>F27+F34</f>
        <v>-495.1651259778784</v>
      </c>
      <c r="G36" s="243">
        <f>G27+G34</f>
        <v>-1742.8749200000007</v>
      </c>
      <c r="H36" s="242">
        <f>-G36/F36</f>
        <v>-3.5197852767964597</v>
      </c>
      <c r="I36" s="243">
        <f>I27+I34</f>
        <v>-716.6123229982843</v>
      </c>
      <c r="J36" s="243">
        <f>J27+J34</f>
        <v>-198.92599200000041</v>
      </c>
      <c r="K36" s="242">
        <f>J36/I36</f>
        <v>0.27759220099327914</v>
      </c>
      <c r="L36" s="243">
        <f>L27+L34</f>
        <v>-1344.9763895663777</v>
      </c>
      <c r="M36" s="243">
        <f>M27+M34</f>
        <v>4250.3442390000009</v>
      </c>
      <c r="N36" s="242">
        <f>M36/L36</f>
        <v>-3.1601627151018747</v>
      </c>
      <c r="O36" s="243">
        <f>O27+O34</f>
        <v>7912.1748070180374</v>
      </c>
      <c r="P36" s="243">
        <f>P27+P34</f>
        <v>-956.22843999999714</v>
      </c>
      <c r="Q36" s="242">
        <f>P36/O36</f>
        <v>-0.1208553227554869</v>
      </c>
      <c r="R36" s="243">
        <f>R27+R34</f>
        <v>1171.852035055718</v>
      </c>
      <c r="S36" s="243">
        <f>S27+S34</f>
        <v>6103.5128330000007</v>
      </c>
      <c r="T36" s="242">
        <f>S36/R36</f>
        <v>5.2084330191992176</v>
      </c>
      <c r="U36" s="243">
        <f>U27+U34</f>
        <v>1101.6194905511738</v>
      </c>
      <c r="V36" s="243">
        <f>V27+V34</f>
        <v>1292.4430149999989</v>
      </c>
      <c r="W36" s="242">
        <f>V36/U36</f>
        <v>1.1732209043917246</v>
      </c>
      <c r="X36" s="243">
        <f>X27+X34</f>
        <v>2583.1384212729458</v>
      </c>
      <c r="Y36" s="243">
        <f>Y27+Y34</f>
        <v>1253.9427760000044</v>
      </c>
      <c r="Z36" s="242">
        <f>Y36/X36</f>
        <v>0.48543382951273412</v>
      </c>
      <c r="AA36" s="243">
        <f>AA27+AA34</f>
        <v>2232.5089573909245</v>
      </c>
      <c r="AB36" s="243">
        <f>AB27+AB34</f>
        <v>1952.4708420000063</v>
      </c>
      <c r="AC36" s="242">
        <f>AB36/AA36</f>
        <v>0.87456349751080442</v>
      </c>
      <c r="AD36" s="243">
        <f>AD27+AD34</f>
        <v>2739.8496468134531</v>
      </c>
      <c r="AE36" s="243">
        <f>AE27+AE34</f>
        <v>1267.1405409999945</v>
      </c>
      <c r="AF36" s="242">
        <f>AE36/AD36</f>
        <v>0.46248542961973332</v>
      </c>
      <c r="AG36" s="243">
        <f>AG27+AG34</f>
        <v>3289.3576431941615</v>
      </c>
      <c r="AH36" s="243">
        <f>AH27+AH34</f>
        <v>3382.3303809999966</v>
      </c>
      <c r="AI36" s="242">
        <f>AH36/AG36</f>
        <v>1.0282647093721171</v>
      </c>
      <c r="AJ36" s="243">
        <f>AJ27+AJ34</f>
        <v>2965.8930015749884</v>
      </c>
      <c r="AK36" s="243">
        <f>AK27+AK34</f>
        <v>4283.8486649999904</v>
      </c>
      <c r="AL36" s="242">
        <f>AK36/AJ36</f>
        <v>1.4443706036344277</v>
      </c>
      <c r="AM36" s="266">
        <f>AM27+AM34</f>
        <v>19457.133133983443</v>
      </c>
      <c r="AN36" s="414">
        <f>AN27+AN34</f>
        <v>18834.536247000062</v>
      </c>
      <c r="AO36" s="351">
        <f>AN36/AM36</f>
        <v>0.96800161243199978</v>
      </c>
      <c r="AP36" s="371">
        <f>AP27+AP34</f>
        <v>9689.5167299999921</v>
      </c>
      <c r="AQ36" s="541">
        <f>(AN36-AP36)/AP36</f>
        <v>0.94380553456148242</v>
      </c>
      <c r="AR36" s="254" t="s">
        <v>70</v>
      </c>
      <c r="AS36" s="77"/>
      <c r="AT36" s="77"/>
      <c r="AU36" s="77"/>
      <c r="AV36" s="77"/>
    </row>
    <row r="37" spans="2:48" s="7" customFormat="1" ht="16.25" thickTop="1" thickBot="1" x14ac:dyDescent="0.9">
      <c r="B37" s="179"/>
      <c r="C37" s="180">
        <f>C36/C17</f>
        <v>-7.6079244771805082E-2</v>
      </c>
      <c r="D37" s="182">
        <f>D36/D17</f>
        <v>-0.17314911615701764</v>
      </c>
      <c r="E37" s="181"/>
      <c r="F37" s="182">
        <f>F36/F17</f>
        <v>-1.7551603920867413E-2</v>
      </c>
      <c r="G37" s="182">
        <f>G36/G17</f>
        <v>-0.13931418299022563</v>
      </c>
      <c r="H37" s="181"/>
      <c r="I37" s="182">
        <f>I36/I17</f>
        <v>-2.8477938568315268E-2</v>
      </c>
      <c r="J37" s="182">
        <f>J36/J17</f>
        <v>-1.072993470613859E-2</v>
      </c>
      <c r="K37" s="181"/>
      <c r="L37" s="182">
        <f>L36/L17</f>
        <v>-5.8064387432682663E-2</v>
      </c>
      <c r="M37" s="182">
        <f>M36/M17</f>
        <v>0.36480075613786456</v>
      </c>
      <c r="N37" s="181"/>
      <c r="O37" s="182">
        <f>O36/O17</f>
        <v>0.26906540055951034</v>
      </c>
      <c r="P37" s="182">
        <f>P36/P17</f>
        <v>-5.5878394673426403E-2</v>
      </c>
      <c r="Q37" s="181"/>
      <c r="R37" s="182">
        <f>R36/R17</f>
        <v>3.8167376126967051E-2</v>
      </c>
      <c r="S37" s="182">
        <f>S36/S17</f>
        <v>0.14659305059848679</v>
      </c>
      <c r="T37" s="181"/>
      <c r="U37" s="182">
        <f>U36/U17</f>
        <v>3.4624937321636712E-2</v>
      </c>
      <c r="V37" s="182">
        <f>V36/V17</f>
        <v>5.3016388285132332E-2</v>
      </c>
      <c r="W37" s="181"/>
      <c r="X37" s="182">
        <f>X36/X17</f>
        <v>7.4704196224654254E-2</v>
      </c>
      <c r="Y37" s="182">
        <f>Y36/Y17</f>
        <v>4.6743505844340012E-2</v>
      </c>
      <c r="Z37" s="181"/>
      <c r="AA37" s="182">
        <f>AA36/AA17</f>
        <v>6.2628528464866051E-2</v>
      </c>
      <c r="AB37" s="182">
        <f>AB36/AB17</f>
        <v>7.4724352582691639E-2</v>
      </c>
      <c r="AC37" s="181"/>
      <c r="AD37" s="182">
        <f>AD36/AD17</f>
        <v>7.8241338639115698E-2</v>
      </c>
      <c r="AE37" s="182">
        <f>AE36/AE17</f>
        <v>5.0404085020218307E-2</v>
      </c>
      <c r="AF37" s="181"/>
      <c r="AG37" s="182">
        <f>AG36/AG17</f>
        <v>8.6970768600969098E-2</v>
      </c>
      <c r="AH37" s="182">
        <f>AH36/AH17</f>
        <v>9.746059172385603E-2</v>
      </c>
      <c r="AI37" s="181"/>
      <c r="AJ37" s="182">
        <f>AJ36/AJ17</f>
        <v>8.1700935521107715E-2</v>
      </c>
      <c r="AK37" s="182">
        <f>AK36/AK17</f>
        <v>0.10425200881677379</v>
      </c>
      <c r="AL37" s="181"/>
      <c r="AM37" s="267">
        <f>AM36/AM17</f>
        <v>5.2039887308769774E-2</v>
      </c>
      <c r="AN37" s="372">
        <f>AN36/AN17</f>
        <v>6.4595291277038253E-2</v>
      </c>
      <c r="AO37" s="352"/>
      <c r="AP37" s="372">
        <f>AP36/AP17</f>
        <v>3.3834989640504014E-2</v>
      </c>
      <c r="AQ37" s="315"/>
      <c r="AR37" s="270"/>
      <c r="AS37" s="172"/>
      <c r="AT37" s="172"/>
      <c r="AU37" s="172"/>
      <c r="AV37" s="172"/>
    </row>
    <row r="38" spans="2:48" x14ac:dyDescent="0.75">
      <c r="B38" s="77"/>
      <c r="C38" s="77"/>
      <c r="D38" s="77"/>
      <c r="E38" s="172"/>
      <c r="F38" s="77"/>
      <c r="G38" s="77"/>
      <c r="H38" s="172"/>
      <c r="I38" s="77"/>
      <c r="J38" s="77"/>
      <c r="K38" s="172"/>
      <c r="L38" s="77"/>
      <c r="M38" s="77"/>
      <c r="N38" s="172"/>
      <c r="O38" s="77"/>
      <c r="P38" s="77"/>
      <c r="Q38" s="172"/>
      <c r="R38" s="77"/>
      <c r="S38" s="77">
        <f>S36+P36+M36+J36+G36+D36</f>
        <v>5402.3600270000024</v>
      </c>
      <c r="T38" s="172"/>
      <c r="U38" s="77"/>
      <c r="V38" s="77"/>
      <c r="W38" s="172"/>
      <c r="X38" s="77"/>
      <c r="Y38" s="77"/>
      <c r="Z38" s="172"/>
      <c r="AA38" s="77"/>
      <c r="AB38" s="77"/>
      <c r="AC38" s="172"/>
      <c r="AD38" s="77"/>
      <c r="AE38" s="77"/>
      <c r="AF38" s="172"/>
      <c r="AG38" s="77"/>
      <c r="AH38" s="77"/>
      <c r="AI38" s="172"/>
      <c r="AJ38" s="77"/>
      <c r="AK38" s="77"/>
      <c r="AL38" s="172"/>
      <c r="AM38" s="77"/>
      <c r="AN38" s="378">
        <f>AN36-BSsingle!P71</f>
        <v>2.0000625227112323E-6</v>
      </c>
      <c r="AO38" s="77"/>
      <c r="AP38" s="254" t="s">
        <v>70</v>
      </c>
      <c r="AQ38" s="268"/>
      <c r="AR38" s="268"/>
      <c r="AS38" s="77"/>
      <c r="AT38" s="77"/>
      <c r="AU38" s="77"/>
      <c r="AV38" s="77"/>
    </row>
    <row r="39" spans="2:48" x14ac:dyDescent="0.75">
      <c r="AM39" s="108" t="s">
        <v>70</v>
      </c>
      <c r="AN39" s="108" t="s">
        <v>70</v>
      </c>
      <c r="AP39" s="108" t="s">
        <v>70</v>
      </c>
    </row>
    <row r="40" spans="2:48" x14ac:dyDescent="0.75">
      <c r="AM40" s="385" t="s">
        <v>195</v>
      </c>
      <c r="AN40" s="396" t="s">
        <v>70</v>
      </c>
      <c r="AO40" s="385"/>
    </row>
    <row r="41" spans="2:48" x14ac:dyDescent="0.75">
      <c r="AM41" s="385" t="s">
        <v>70</v>
      </c>
      <c r="AN41" s="397" t="s">
        <v>70</v>
      </c>
      <c r="AO41" s="385"/>
    </row>
    <row r="42" spans="2:48" x14ac:dyDescent="0.75">
      <c r="AM42" s="385"/>
      <c r="AN42" s="398">
        <v>8.333299999396715E-2</v>
      </c>
      <c r="AO42" s="385"/>
    </row>
    <row r="43" spans="2:48" x14ac:dyDescent="0.75">
      <c r="AM43" s="385" t="s">
        <v>187</v>
      </c>
      <c r="AN43" s="178" t="s">
        <v>70</v>
      </c>
      <c r="AO43" s="385"/>
    </row>
    <row r="44" spans="2:48" x14ac:dyDescent="0.75">
      <c r="AM44" s="385" t="s">
        <v>196</v>
      </c>
      <c r="AN44" s="385"/>
      <c r="AO44" s="385"/>
    </row>
    <row r="45" spans="2:48" x14ac:dyDescent="0.75">
      <c r="AM45" s="385" t="s">
        <v>70</v>
      </c>
      <c r="AN45" s="385"/>
      <c r="AO45" s="385"/>
    </row>
    <row r="46" spans="2:48" x14ac:dyDescent="0.75">
      <c r="AM46" s="387">
        <v>0.19</v>
      </c>
      <c r="AN46" s="385"/>
      <c r="AO46" s="385"/>
    </row>
    <row r="47" spans="2:48" x14ac:dyDescent="0.75">
      <c r="AM47" s="385" t="s">
        <v>168</v>
      </c>
      <c r="AN47" s="388"/>
      <c r="AO47" s="385"/>
    </row>
    <row r="48" spans="2:48" x14ac:dyDescent="0.75">
      <c r="AM48" s="385" t="s">
        <v>197</v>
      </c>
      <c r="AN48" s="385"/>
      <c r="AO48" s="385"/>
    </row>
    <row r="49" spans="39:41" x14ac:dyDescent="0.75">
      <c r="AM49" s="385" t="s">
        <v>70</v>
      </c>
      <c r="AN49" s="385"/>
      <c r="AO49" s="385"/>
    </row>
  </sheetData>
  <mergeCells count="3">
    <mergeCell ref="AP5:AQ5"/>
    <mergeCell ref="B5:B6"/>
    <mergeCell ref="AM5:AO5"/>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2:N30"/>
  <sheetViews>
    <sheetView workbookViewId="0"/>
  </sheetViews>
  <sheetFormatPr defaultRowHeight="14.75" x14ac:dyDescent="0.75"/>
  <cols>
    <col min="2" max="2" width="23.1328125" style="63" bestFit="1" customWidth="1"/>
    <col min="3" max="12" width="17.1328125" customWidth="1"/>
    <col min="14" max="14" width="13.54296875" bestFit="1" customWidth="1"/>
  </cols>
  <sheetData>
    <row r="2" spans="2:14" ht="20.25" customHeight="1" x14ac:dyDescent="0.75">
      <c r="B2" s="46" t="s">
        <v>81</v>
      </c>
      <c r="C2" s="47" t="s">
        <v>82</v>
      </c>
      <c r="D2" s="47" t="s">
        <v>0</v>
      </c>
      <c r="E2" s="47" t="s">
        <v>1</v>
      </c>
      <c r="F2" s="47" t="s">
        <v>2</v>
      </c>
      <c r="G2" s="47" t="s">
        <v>5</v>
      </c>
      <c r="H2" s="47" t="s">
        <v>3</v>
      </c>
      <c r="I2" s="47" t="s">
        <v>4</v>
      </c>
      <c r="J2" s="47" t="s">
        <v>6</v>
      </c>
      <c r="K2" s="47" t="s">
        <v>7</v>
      </c>
      <c r="L2" s="47" t="s">
        <v>21</v>
      </c>
      <c r="M2" s="48"/>
      <c r="N2" s="49" t="s">
        <v>83</v>
      </c>
    </row>
    <row r="3" spans="2:14" x14ac:dyDescent="0.75">
      <c r="B3" s="50"/>
      <c r="C3" s="51"/>
      <c r="D3" s="52">
        <v>0.93330000000000002</v>
      </c>
      <c r="E3" s="53">
        <v>0.75</v>
      </c>
      <c r="F3" s="53">
        <v>0.95</v>
      </c>
      <c r="G3" s="53">
        <v>0.6</v>
      </c>
      <c r="H3" s="53">
        <v>0.95</v>
      </c>
      <c r="I3" s="53">
        <v>0.51</v>
      </c>
      <c r="J3" s="54">
        <v>0.95</v>
      </c>
      <c r="K3" s="53">
        <v>0.95</v>
      </c>
      <c r="L3" s="53">
        <v>0.7</v>
      </c>
      <c r="M3" s="48"/>
      <c r="N3" s="53">
        <v>0.33</v>
      </c>
    </row>
    <row r="4" spans="2:14" x14ac:dyDescent="0.75">
      <c r="B4" s="55" t="s">
        <v>84</v>
      </c>
      <c r="C4" s="56" t="e">
        <f>+D4+E4+F4+H4+I4+G4+J4+K4+L4</f>
        <v>#REF!</v>
      </c>
      <c r="D4" s="57" t="e">
        <f>#REF!</f>
        <v>#REF!</v>
      </c>
      <c r="E4" s="57" t="e">
        <f>#REF!</f>
        <v>#REF!</v>
      </c>
      <c r="F4" s="57" t="e">
        <f>#REF!</f>
        <v>#REF!</v>
      </c>
      <c r="G4" s="57" t="e">
        <f>#REF!</f>
        <v>#REF!</v>
      </c>
      <c r="H4" s="57" t="e">
        <f>#REF!</f>
        <v>#REF!</v>
      </c>
      <c r="I4" s="57" t="e">
        <f>#REF!</f>
        <v>#REF!</v>
      </c>
      <c r="J4" s="57" t="e">
        <f>#REF!</f>
        <v>#REF!</v>
      </c>
      <c r="K4" s="57" t="e">
        <f>#REF!</f>
        <v>#REF!</v>
      </c>
      <c r="L4" s="57" t="e">
        <f>#REF!</f>
        <v>#REF!</v>
      </c>
      <c r="M4" s="48"/>
      <c r="N4" s="57" t="e">
        <f>#REF!</f>
        <v>#REF!</v>
      </c>
    </row>
    <row r="5" spans="2:14" x14ac:dyDescent="0.75">
      <c r="B5" s="58" t="s">
        <v>85</v>
      </c>
      <c r="C5" s="59" t="e">
        <f>SUM(D5:L5)</f>
        <v>#REF!</v>
      </c>
      <c r="D5" s="57" t="e">
        <f t="shared" ref="D5:L5" si="0">D4*D3</f>
        <v>#REF!</v>
      </c>
      <c r="E5" s="57" t="e">
        <f t="shared" si="0"/>
        <v>#REF!</v>
      </c>
      <c r="F5" s="57" t="e">
        <f t="shared" si="0"/>
        <v>#REF!</v>
      </c>
      <c r="G5" s="57" t="e">
        <f t="shared" si="0"/>
        <v>#REF!</v>
      </c>
      <c r="H5" s="57" t="e">
        <f t="shared" si="0"/>
        <v>#REF!</v>
      </c>
      <c r="I5" s="57" t="e">
        <f t="shared" si="0"/>
        <v>#REF!</v>
      </c>
      <c r="J5" s="57" t="e">
        <f t="shared" si="0"/>
        <v>#REF!</v>
      </c>
      <c r="K5" s="57" t="e">
        <f t="shared" si="0"/>
        <v>#REF!</v>
      </c>
      <c r="L5" s="57" t="e">
        <f t="shared" si="0"/>
        <v>#REF!</v>
      </c>
      <c r="M5" s="48"/>
      <c r="N5" s="57" t="e">
        <f>N4*N3</f>
        <v>#REF!</v>
      </c>
    </row>
    <row r="6" spans="2:14" x14ac:dyDescent="0.75">
      <c r="B6" s="58" t="s">
        <v>86</v>
      </c>
      <c r="C6" s="57" t="e">
        <f>SUM(D6:L6)</f>
        <v>#REF!</v>
      </c>
      <c r="D6" s="57" t="e">
        <f t="shared" ref="D6:L6" si="1">D4-D5</f>
        <v>#REF!</v>
      </c>
      <c r="E6" s="57" t="e">
        <f t="shared" si="1"/>
        <v>#REF!</v>
      </c>
      <c r="F6" s="57" t="e">
        <f t="shared" si="1"/>
        <v>#REF!</v>
      </c>
      <c r="G6" s="57" t="e">
        <f t="shared" si="1"/>
        <v>#REF!</v>
      </c>
      <c r="H6" s="57" t="e">
        <f t="shared" si="1"/>
        <v>#REF!</v>
      </c>
      <c r="I6" s="57" t="e">
        <f t="shared" si="1"/>
        <v>#REF!</v>
      </c>
      <c r="J6" s="57" t="e">
        <f t="shared" si="1"/>
        <v>#REF!</v>
      </c>
      <c r="K6" s="57" t="e">
        <f t="shared" si="1"/>
        <v>#REF!</v>
      </c>
      <c r="L6" s="57" t="e">
        <f t="shared" si="1"/>
        <v>#REF!</v>
      </c>
      <c r="M6" s="48"/>
      <c r="N6" s="57" t="e">
        <f>N4-N5</f>
        <v>#REF!</v>
      </c>
    </row>
    <row r="7" spans="2:14" x14ac:dyDescent="0.75">
      <c r="B7" s="58"/>
      <c r="C7" s="57"/>
      <c r="D7" s="60"/>
      <c r="E7" s="60"/>
      <c r="F7" s="60"/>
      <c r="G7" s="60"/>
      <c r="H7" s="60"/>
      <c r="I7" s="60"/>
      <c r="J7" s="60"/>
      <c r="K7" s="60"/>
      <c r="L7" s="60"/>
      <c r="M7" s="48"/>
      <c r="N7" s="60"/>
    </row>
    <row r="8" spans="2:14" x14ac:dyDescent="0.75">
      <c r="B8" s="61" t="s">
        <v>87</v>
      </c>
      <c r="C8" s="56" t="e">
        <f>+D8+E8+F8+H8+I8+G8+J8+K8+L8</f>
        <v>#REF!</v>
      </c>
      <c r="D8" s="60" t="e">
        <f>#REF!</f>
        <v>#REF!</v>
      </c>
      <c r="E8" s="60" t="e">
        <f>#REF!</f>
        <v>#REF!</v>
      </c>
      <c r="F8" s="60" t="e">
        <f>#REF!</f>
        <v>#REF!</v>
      </c>
      <c r="G8" s="60" t="e">
        <f>#REF!</f>
        <v>#REF!</v>
      </c>
      <c r="H8" s="60" t="e">
        <f>#REF!</f>
        <v>#REF!</v>
      </c>
      <c r="I8" s="60" t="e">
        <f>#REF!</f>
        <v>#REF!</v>
      </c>
      <c r="J8" s="60" t="e">
        <f>#REF!</f>
        <v>#REF!</v>
      </c>
      <c r="K8" s="60" t="e">
        <f>#REF!</f>
        <v>#REF!</v>
      </c>
      <c r="L8" s="60" t="e">
        <f>#REF!</f>
        <v>#REF!</v>
      </c>
      <c r="M8" s="48"/>
      <c r="N8" s="60" t="e">
        <f>#REF!</f>
        <v>#REF!</v>
      </c>
    </row>
    <row r="9" spans="2:14" x14ac:dyDescent="0.75">
      <c r="B9" s="58" t="s">
        <v>88</v>
      </c>
      <c r="C9" s="59" t="e">
        <f>SUM(D9:L9)</f>
        <v>#REF!</v>
      </c>
      <c r="D9" s="57" t="e">
        <f t="shared" ref="D9:L9" si="2">D3*D8</f>
        <v>#REF!</v>
      </c>
      <c r="E9" s="57" t="e">
        <f t="shared" si="2"/>
        <v>#REF!</v>
      </c>
      <c r="F9" s="57" t="e">
        <f t="shared" si="2"/>
        <v>#REF!</v>
      </c>
      <c r="G9" s="57" t="e">
        <f t="shared" si="2"/>
        <v>#REF!</v>
      </c>
      <c r="H9" s="57" t="e">
        <f t="shared" si="2"/>
        <v>#REF!</v>
      </c>
      <c r="I9" s="57" t="e">
        <f t="shared" si="2"/>
        <v>#REF!</v>
      </c>
      <c r="J9" s="57" t="e">
        <f t="shared" si="2"/>
        <v>#REF!</v>
      </c>
      <c r="K9" s="57" t="e">
        <f t="shared" si="2"/>
        <v>#REF!</v>
      </c>
      <c r="L9" s="57" t="e">
        <f t="shared" si="2"/>
        <v>#REF!</v>
      </c>
      <c r="M9" s="48"/>
      <c r="N9" s="57" t="e">
        <f>N3*N8</f>
        <v>#REF!</v>
      </c>
    </row>
    <row r="10" spans="2:14" x14ac:dyDescent="0.75">
      <c r="B10" s="58" t="s">
        <v>89</v>
      </c>
      <c r="C10" s="57" t="e">
        <f>SUM(D10:L10)</f>
        <v>#REF!</v>
      </c>
      <c r="D10" s="57" t="e">
        <f t="shared" ref="D10:L10" si="3">D8-D9</f>
        <v>#REF!</v>
      </c>
      <c r="E10" s="57" t="e">
        <f t="shared" si="3"/>
        <v>#REF!</v>
      </c>
      <c r="F10" s="57" t="e">
        <f t="shared" si="3"/>
        <v>#REF!</v>
      </c>
      <c r="G10" s="57" t="e">
        <f t="shared" si="3"/>
        <v>#REF!</v>
      </c>
      <c r="H10" s="57" t="e">
        <f t="shared" si="3"/>
        <v>#REF!</v>
      </c>
      <c r="I10" s="57" t="e">
        <f t="shared" si="3"/>
        <v>#REF!</v>
      </c>
      <c r="J10" s="57" t="e">
        <f t="shared" si="3"/>
        <v>#REF!</v>
      </c>
      <c r="K10" s="57" t="e">
        <f t="shared" si="3"/>
        <v>#REF!</v>
      </c>
      <c r="L10" s="57" t="e">
        <f t="shared" si="3"/>
        <v>#REF!</v>
      </c>
      <c r="M10" s="48"/>
      <c r="N10" s="57" t="e">
        <f>N8-N9</f>
        <v>#REF!</v>
      </c>
    </row>
    <row r="11" spans="2:14" x14ac:dyDescent="0.75">
      <c r="B11" s="58"/>
      <c r="C11" s="57"/>
      <c r="D11" s="60"/>
      <c r="E11" s="60"/>
      <c r="F11" s="60"/>
      <c r="G11" s="60"/>
      <c r="H11" s="60"/>
      <c r="I11" s="60"/>
      <c r="J11" s="60"/>
      <c r="K11" s="60"/>
      <c r="L11" s="60"/>
      <c r="M11" s="48"/>
      <c r="N11" s="60"/>
    </row>
    <row r="12" spans="2:14" x14ac:dyDescent="0.75">
      <c r="B12" s="61" t="s">
        <v>90</v>
      </c>
      <c r="C12" s="56" t="e">
        <f>+D12+E12+F12+H12+I12+G12+J12+K12+L12</f>
        <v>#REF!</v>
      </c>
      <c r="D12" s="60" t="e">
        <f>#REF!</f>
        <v>#REF!</v>
      </c>
      <c r="E12" s="60" t="e">
        <f>#REF!</f>
        <v>#REF!</v>
      </c>
      <c r="F12" s="60" t="e">
        <f>#REF!</f>
        <v>#REF!</v>
      </c>
      <c r="G12" s="60" t="e">
        <f>#REF!</f>
        <v>#REF!</v>
      </c>
      <c r="H12" s="60" t="e">
        <f>#REF!</f>
        <v>#REF!</v>
      </c>
      <c r="I12" s="60" t="e">
        <f>#REF!</f>
        <v>#REF!</v>
      </c>
      <c r="J12" s="60" t="e">
        <f>#REF!</f>
        <v>#REF!</v>
      </c>
      <c r="K12" s="60" t="e">
        <f>#REF!</f>
        <v>#REF!</v>
      </c>
      <c r="L12" s="60" t="e">
        <f>#REF!</f>
        <v>#REF!</v>
      </c>
      <c r="M12" s="48"/>
      <c r="N12" s="60" t="e">
        <f>+#REF!</f>
        <v>#REF!</v>
      </c>
    </row>
    <row r="13" spans="2:14" x14ac:dyDescent="0.75">
      <c r="B13" s="58" t="s">
        <v>88</v>
      </c>
      <c r="C13" s="59" t="e">
        <f>SUM(D13:L13)</f>
        <v>#REF!</v>
      </c>
      <c r="D13" s="62" t="e">
        <f t="shared" ref="D13:L13" si="4">+D3*D12</f>
        <v>#REF!</v>
      </c>
      <c r="E13" s="62" t="e">
        <f t="shared" si="4"/>
        <v>#REF!</v>
      </c>
      <c r="F13" s="62" t="e">
        <f t="shared" si="4"/>
        <v>#REF!</v>
      </c>
      <c r="G13" s="62" t="e">
        <f t="shared" si="4"/>
        <v>#REF!</v>
      </c>
      <c r="H13" s="62" t="e">
        <f t="shared" si="4"/>
        <v>#REF!</v>
      </c>
      <c r="I13" s="62" t="e">
        <f t="shared" si="4"/>
        <v>#REF!</v>
      </c>
      <c r="J13" s="62" t="e">
        <f t="shared" si="4"/>
        <v>#REF!</v>
      </c>
      <c r="K13" s="62" t="e">
        <f t="shared" si="4"/>
        <v>#REF!</v>
      </c>
      <c r="L13" s="62" t="e">
        <f t="shared" si="4"/>
        <v>#REF!</v>
      </c>
      <c r="M13" s="48"/>
      <c r="N13" s="57" t="e">
        <f>+N3*#REF!</f>
        <v>#REF!</v>
      </c>
    </row>
    <row r="14" spans="2:14" x14ac:dyDescent="0.75">
      <c r="B14" s="58" t="s">
        <v>89</v>
      </c>
      <c r="C14" s="57" t="e">
        <f>SUM(D14:L14)</f>
        <v>#REF!</v>
      </c>
      <c r="D14" s="57" t="e">
        <f t="shared" ref="D14:L14" si="5">D12-D13</f>
        <v>#REF!</v>
      </c>
      <c r="E14" s="57" t="e">
        <f t="shared" si="5"/>
        <v>#REF!</v>
      </c>
      <c r="F14" s="57" t="e">
        <f t="shared" si="5"/>
        <v>#REF!</v>
      </c>
      <c r="G14" s="57" t="e">
        <f t="shared" si="5"/>
        <v>#REF!</v>
      </c>
      <c r="H14" s="57" t="e">
        <f t="shared" si="5"/>
        <v>#REF!</v>
      </c>
      <c r="I14" s="57" t="e">
        <f t="shared" si="5"/>
        <v>#REF!</v>
      </c>
      <c r="J14" s="57" t="e">
        <f t="shared" si="5"/>
        <v>#REF!</v>
      </c>
      <c r="K14" s="57" t="e">
        <f t="shared" si="5"/>
        <v>#REF!</v>
      </c>
      <c r="L14" s="57" t="e">
        <f t="shared" si="5"/>
        <v>#REF!</v>
      </c>
      <c r="M14" s="48"/>
      <c r="N14" s="57" t="e">
        <f>+#REF!-N13</f>
        <v>#REF!</v>
      </c>
    </row>
    <row r="15" spans="2:14" x14ac:dyDescent="0.75">
      <c r="B15" s="58"/>
      <c r="C15" s="57"/>
      <c r="D15" s="57"/>
      <c r="E15" s="57"/>
      <c r="F15" s="57"/>
      <c r="G15" s="57"/>
      <c r="H15" s="57"/>
      <c r="I15" s="57"/>
      <c r="J15" s="57"/>
      <c r="K15" s="57"/>
      <c r="L15" s="57"/>
      <c r="M15" s="48"/>
      <c r="N15" s="57"/>
    </row>
    <row r="16" spans="2:14" x14ac:dyDescent="0.75">
      <c r="B16" s="61" t="s">
        <v>91</v>
      </c>
      <c r="C16" s="56">
        <f>+D16+E16+F16+H16+I16+G16+J16+K16+L16</f>
        <v>0</v>
      </c>
      <c r="D16" s="60">
        <v>0</v>
      </c>
      <c r="E16" s="60">
        <v>0</v>
      </c>
      <c r="F16" s="60">
        <v>0</v>
      </c>
      <c r="G16" s="60">
        <v>0</v>
      </c>
      <c r="H16" s="60">
        <v>0</v>
      </c>
      <c r="I16" s="60">
        <v>0</v>
      </c>
      <c r="J16" s="60">
        <v>0</v>
      </c>
      <c r="K16" s="60">
        <v>0</v>
      </c>
      <c r="L16" s="60">
        <v>0</v>
      </c>
      <c r="M16" s="48"/>
      <c r="N16" s="60" t="e">
        <f>#REF!</f>
        <v>#REF!</v>
      </c>
    </row>
    <row r="17" spans="2:14" x14ac:dyDescent="0.75">
      <c r="B17" s="58" t="s">
        <v>88</v>
      </c>
      <c r="C17" s="57">
        <f>SUM(D17:L17)</f>
        <v>0</v>
      </c>
      <c r="D17" s="57">
        <f t="shared" ref="D17:L17" si="6">D3*D16</f>
        <v>0</v>
      </c>
      <c r="E17" s="57">
        <f t="shared" si="6"/>
        <v>0</v>
      </c>
      <c r="F17" s="57">
        <f t="shared" si="6"/>
        <v>0</v>
      </c>
      <c r="G17" s="57">
        <f t="shared" si="6"/>
        <v>0</v>
      </c>
      <c r="H17" s="57">
        <f t="shared" si="6"/>
        <v>0</v>
      </c>
      <c r="I17" s="57">
        <f t="shared" si="6"/>
        <v>0</v>
      </c>
      <c r="J17" s="57">
        <f t="shared" si="6"/>
        <v>0</v>
      </c>
      <c r="K17" s="57">
        <f t="shared" si="6"/>
        <v>0</v>
      </c>
      <c r="L17" s="57">
        <f t="shared" si="6"/>
        <v>0</v>
      </c>
      <c r="M17" s="48"/>
      <c r="N17" s="57" t="e">
        <f>N3*N16</f>
        <v>#REF!</v>
      </c>
    </row>
    <row r="18" spans="2:14" x14ac:dyDescent="0.75">
      <c r="B18" s="58" t="s">
        <v>89</v>
      </c>
      <c r="C18" s="57">
        <f>SUM(D18:L18)</f>
        <v>0</v>
      </c>
      <c r="D18" s="57">
        <f t="shared" ref="D18:L18" si="7">D16-D17</f>
        <v>0</v>
      </c>
      <c r="E18" s="57">
        <f t="shared" si="7"/>
        <v>0</v>
      </c>
      <c r="F18" s="57">
        <f t="shared" si="7"/>
        <v>0</v>
      </c>
      <c r="G18" s="57">
        <f t="shared" si="7"/>
        <v>0</v>
      </c>
      <c r="H18" s="57">
        <f t="shared" si="7"/>
        <v>0</v>
      </c>
      <c r="I18" s="57">
        <f t="shared" si="7"/>
        <v>0</v>
      </c>
      <c r="J18" s="57">
        <f t="shared" si="7"/>
        <v>0</v>
      </c>
      <c r="K18" s="57">
        <f t="shared" si="7"/>
        <v>0</v>
      </c>
      <c r="L18" s="57">
        <f t="shared" si="7"/>
        <v>0</v>
      </c>
      <c r="M18" s="48"/>
      <c r="N18" s="57" t="e">
        <f>N16-N17</f>
        <v>#REF!</v>
      </c>
    </row>
    <row r="19" spans="2:14" x14ac:dyDescent="0.75">
      <c r="B19" s="58"/>
      <c r="C19" s="57"/>
      <c r="D19" s="57"/>
      <c r="E19" s="57"/>
      <c r="F19" s="57"/>
      <c r="G19" s="57"/>
      <c r="H19" s="57"/>
      <c r="I19" s="57"/>
      <c r="J19" s="57"/>
      <c r="K19" s="57"/>
      <c r="L19" s="57"/>
      <c r="M19" s="48"/>
      <c r="N19" s="57"/>
    </row>
    <row r="20" spans="2:14" x14ac:dyDescent="0.75">
      <c r="B20" s="61" t="s">
        <v>92</v>
      </c>
      <c r="C20" s="56" t="e">
        <f>+D20+E20+F20+H20+I20+G20+J20+K20+L20</f>
        <v>#REF!</v>
      </c>
      <c r="D20" s="60" t="e">
        <f>#REF!</f>
        <v>#REF!</v>
      </c>
      <c r="E20" s="60" t="e">
        <f>#REF!</f>
        <v>#REF!</v>
      </c>
      <c r="F20" s="60" t="e">
        <f>#REF!</f>
        <v>#REF!</v>
      </c>
      <c r="G20" s="60" t="e">
        <f>#REF!</f>
        <v>#REF!</v>
      </c>
      <c r="H20" s="60" t="e">
        <f>#REF!</f>
        <v>#REF!</v>
      </c>
      <c r="I20" s="60" t="e">
        <f>#REF!</f>
        <v>#REF!</v>
      </c>
      <c r="J20" s="60" t="e">
        <f>#REF!</f>
        <v>#REF!</v>
      </c>
      <c r="K20" s="60" t="e">
        <f>#REF!</f>
        <v>#REF!</v>
      </c>
      <c r="L20" s="60" t="e">
        <f>#REF!</f>
        <v>#REF!</v>
      </c>
      <c r="M20" s="48"/>
      <c r="N20" s="60" t="e">
        <f>#REF!</f>
        <v>#REF!</v>
      </c>
    </row>
    <row r="21" spans="2:14" x14ac:dyDescent="0.75">
      <c r="B21" s="58" t="s">
        <v>93</v>
      </c>
      <c r="C21" s="57" t="e">
        <f>SUM(D21:L21)</f>
        <v>#REF!</v>
      </c>
      <c r="D21" s="57" t="e">
        <f t="shared" ref="D21:L21" si="8">D3*D20</f>
        <v>#REF!</v>
      </c>
      <c r="E21" s="57" t="e">
        <f t="shared" si="8"/>
        <v>#REF!</v>
      </c>
      <c r="F21" s="57" t="e">
        <f t="shared" si="8"/>
        <v>#REF!</v>
      </c>
      <c r="G21" s="57" t="e">
        <f t="shared" si="8"/>
        <v>#REF!</v>
      </c>
      <c r="H21" s="57" t="e">
        <f t="shared" si="8"/>
        <v>#REF!</v>
      </c>
      <c r="I21" s="57" t="e">
        <f t="shared" si="8"/>
        <v>#REF!</v>
      </c>
      <c r="J21" s="57" t="e">
        <f t="shared" si="8"/>
        <v>#REF!</v>
      </c>
      <c r="K21" s="57" t="e">
        <f t="shared" si="8"/>
        <v>#REF!</v>
      </c>
      <c r="L21" s="57" t="e">
        <f t="shared" si="8"/>
        <v>#REF!</v>
      </c>
      <c r="M21" s="48"/>
      <c r="N21" s="57" t="e">
        <f>N3*N20</f>
        <v>#REF!</v>
      </c>
    </row>
    <row r="22" spans="2:14" x14ac:dyDescent="0.75">
      <c r="B22" s="58" t="s">
        <v>94</v>
      </c>
      <c r="C22" s="57" t="e">
        <f>SUM(D22:L22)</f>
        <v>#REF!</v>
      </c>
      <c r="D22" s="57" t="e">
        <f t="shared" ref="D22:L22" si="9">D20-D21</f>
        <v>#REF!</v>
      </c>
      <c r="E22" s="57" t="e">
        <f t="shared" si="9"/>
        <v>#REF!</v>
      </c>
      <c r="F22" s="57" t="e">
        <f t="shared" si="9"/>
        <v>#REF!</v>
      </c>
      <c r="G22" s="57" t="e">
        <f t="shared" si="9"/>
        <v>#REF!</v>
      </c>
      <c r="H22" s="57" t="e">
        <f t="shared" si="9"/>
        <v>#REF!</v>
      </c>
      <c r="I22" s="57" t="e">
        <f t="shared" si="9"/>
        <v>#REF!</v>
      </c>
      <c r="J22" s="57" t="e">
        <f t="shared" si="9"/>
        <v>#REF!</v>
      </c>
      <c r="K22" s="57" t="e">
        <f t="shared" si="9"/>
        <v>#REF!</v>
      </c>
      <c r="L22" s="57" t="e">
        <f t="shared" si="9"/>
        <v>#REF!</v>
      </c>
      <c r="M22" s="48"/>
      <c r="N22" s="57" t="e">
        <f>N20-N21</f>
        <v>#REF!</v>
      </c>
    </row>
    <row r="23" spans="2:14" x14ac:dyDescent="0.75">
      <c r="B23" s="58"/>
      <c r="C23" s="57"/>
      <c r="D23" s="60"/>
      <c r="E23" s="60"/>
      <c r="F23" s="60"/>
      <c r="G23" s="60"/>
      <c r="H23" s="60"/>
      <c r="I23" s="60"/>
      <c r="J23" s="60"/>
      <c r="K23" s="60"/>
      <c r="L23" s="60"/>
      <c r="M23" s="48"/>
      <c r="N23" s="60"/>
    </row>
    <row r="24" spans="2:14" x14ac:dyDescent="0.75">
      <c r="B24" s="61" t="s">
        <v>95</v>
      </c>
      <c r="C24" s="56" t="e">
        <f>+D24+E24+F24+H24+I24+G24+J24+K24+L24</f>
        <v>#REF!</v>
      </c>
      <c r="D24" s="60" t="e">
        <f>#REF!</f>
        <v>#REF!</v>
      </c>
      <c r="E24" s="60" t="e">
        <f>#REF!</f>
        <v>#REF!</v>
      </c>
      <c r="F24" s="60" t="e">
        <f>#REF!</f>
        <v>#REF!</v>
      </c>
      <c r="G24" s="60" t="e">
        <f>#REF!</f>
        <v>#REF!</v>
      </c>
      <c r="H24" s="60" t="e">
        <f>#REF!</f>
        <v>#REF!</v>
      </c>
      <c r="I24" s="60" t="e">
        <f>#REF!</f>
        <v>#REF!</v>
      </c>
      <c r="J24" s="60" t="e">
        <f>#REF!</f>
        <v>#REF!</v>
      </c>
      <c r="K24" s="60" t="e">
        <f>#REF!</f>
        <v>#REF!</v>
      </c>
      <c r="L24" s="60" t="e">
        <f>#REF!</f>
        <v>#REF!</v>
      </c>
      <c r="M24" s="48"/>
      <c r="N24" s="60" t="e">
        <f>+#REF!</f>
        <v>#REF!</v>
      </c>
    </row>
    <row r="25" spans="2:14" x14ac:dyDescent="0.75">
      <c r="B25" s="58" t="s">
        <v>96</v>
      </c>
      <c r="C25" s="57" t="e">
        <f>SUM(D25:L25)</f>
        <v>#REF!</v>
      </c>
      <c r="D25" s="57" t="e">
        <f t="shared" ref="D25:L25" si="10">D3*D24</f>
        <v>#REF!</v>
      </c>
      <c r="E25" s="57" t="e">
        <f t="shared" si="10"/>
        <v>#REF!</v>
      </c>
      <c r="F25" s="57" t="e">
        <f t="shared" si="10"/>
        <v>#REF!</v>
      </c>
      <c r="G25" s="57" t="e">
        <f t="shared" si="10"/>
        <v>#REF!</v>
      </c>
      <c r="H25" s="57" t="e">
        <f t="shared" si="10"/>
        <v>#REF!</v>
      </c>
      <c r="I25" s="57" t="e">
        <f t="shared" si="10"/>
        <v>#REF!</v>
      </c>
      <c r="J25" s="57" t="e">
        <f t="shared" si="10"/>
        <v>#REF!</v>
      </c>
      <c r="K25" s="57" t="e">
        <f t="shared" si="10"/>
        <v>#REF!</v>
      </c>
      <c r="L25" s="57" t="e">
        <f t="shared" si="10"/>
        <v>#REF!</v>
      </c>
      <c r="M25" s="48"/>
      <c r="N25" s="57" t="e">
        <f>N3*N24</f>
        <v>#REF!</v>
      </c>
    </row>
    <row r="26" spans="2:14" x14ac:dyDescent="0.75">
      <c r="B26" s="58" t="s">
        <v>97</v>
      </c>
      <c r="C26" s="57" t="e">
        <f>SUM(D26:L26)</f>
        <v>#REF!</v>
      </c>
      <c r="D26" s="57" t="e">
        <f t="shared" ref="D26:L26" si="11">+D24-D25</f>
        <v>#REF!</v>
      </c>
      <c r="E26" s="57" t="e">
        <f t="shared" si="11"/>
        <v>#REF!</v>
      </c>
      <c r="F26" s="57" t="e">
        <f t="shared" si="11"/>
        <v>#REF!</v>
      </c>
      <c r="G26" s="57" t="e">
        <f t="shared" si="11"/>
        <v>#REF!</v>
      </c>
      <c r="H26" s="57" t="e">
        <f t="shared" si="11"/>
        <v>#REF!</v>
      </c>
      <c r="I26" s="57" t="e">
        <f t="shared" si="11"/>
        <v>#REF!</v>
      </c>
      <c r="J26" s="57" t="e">
        <f t="shared" si="11"/>
        <v>#REF!</v>
      </c>
      <c r="K26" s="57" t="e">
        <f t="shared" si="11"/>
        <v>#REF!</v>
      </c>
      <c r="L26" s="57" t="e">
        <f t="shared" si="11"/>
        <v>#REF!</v>
      </c>
      <c r="M26" s="48"/>
      <c r="N26" s="57" t="e">
        <f>+N24-N25</f>
        <v>#REF!</v>
      </c>
    </row>
    <row r="27" spans="2:14" x14ac:dyDescent="0.75">
      <c r="B27" s="61" t="s">
        <v>98</v>
      </c>
      <c r="C27" s="57"/>
      <c r="D27" s="60"/>
      <c r="E27" s="60"/>
      <c r="F27" s="60"/>
      <c r="G27" s="60"/>
      <c r="H27" s="60"/>
      <c r="I27" s="60"/>
      <c r="J27" s="60"/>
      <c r="K27" s="60"/>
      <c r="L27" s="60"/>
      <c r="M27" s="48"/>
      <c r="N27" s="60"/>
    </row>
    <row r="28" spans="2:14" x14ac:dyDescent="0.75">
      <c r="B28" s="61" t="s">
        <v>99</v>
      </c>
      <c r="C28" s="56" t="e">
        <f>+D28+E28+F28+H28+I28+G28+J28</f>
        <v>#REF!</v>
      </c>
      <c r="D28" s="60" t="e">
        <f>#REF!</f>
        <v>#REF!</v>
      </c>
      <c r="E28" s="60" t="e">
        <f>#REF!</f>
        <v>#REF!</v>
      </c>
      <c r="F28" s="60" t="e">
        <f>#REF!</f>
        <v>#REF!</v>
      </c>
      <c r="G28" s="60" t="e">
        <f>#REF!</f>
        <v>#REF!</v>
      </c>
      <c r="H28" s="60" t="e">
        <f>#REF!</f>
        <v>#REF!</v>
      </c>
      <c r="I28" s="60" t="e">
        <f>#REF!</f>
        <v>#REF!</v>
      </c>
      <c r="J28" s="60" t="e">
        <f>#REF!</f>
        <v>#REF!</v>
      </c>
      <c r="K28" s="60" t="e">
        <f>#REF!</f>
        <v>#REF!</v>
      </c>
      <c r="L28" s="60" t="e">
        <f>#REF!</f>
        <v>#REF!</v>
      </c>
      <c r="M28" s="48"/>
      <c r="N28" s="60">
        <v>1296201218.3419778</v>
      </c>
    </row>
    <row r="29" spans="2:14" x14ac:dyDescent="0.75">
      <c r="B29" s="58" t="s">
        <v>100</v>
      </c>
      <c r="C29" s="57" t="e">
        <f>SUM(D29:J29)</f>
        <v>#REF!</v>
      </c>
      <c r="D29" s="57" t="e">
        <f t="shared" ref="D29:L29" si="12">D3*D28</f>
        <v>#REF!</v>
      </c>
      <c r="E29" s="57" t="e">
        <f t="shared" si="12"/>
        <v>#REF!</v>
      </c>
      <c r="F29" s="57" t="e">
        <f t="shared" si="12"/>
        <v>#REF!</v>
      </c>
      <c r="G29" s="57" t="e">
        <f t="shared" si="12"/>
        <v>#REF!</v>
      </c>
      <c r="H29" s="57" t="e">
        <f t="shared" si="12"/>
        <v>#REF!</v>
      </c>
      <c r="I29" s="57" t="e">
        <f t="shared" si="12"/>
        <v>#REF!</v>
      </c>
      <c r="J29" s="57" t="e">
        <f t="shared" si="12"/>
        <v>#REF!</v>
      </c>
      <c r="K29" s="57" t="e">
        <f t="shared" si="12"/>
        <v>#REF!</v>
      </c>
      <c r="L29" s="57" t="e">
        <f t="shared" si="12"/>
        <v>#REF!</v>
      </c>
      <c r="M29" s="48"/>
      <c r="N29" s="57">
        <f>N3*N28</f>
        <v>427746402.05285269</v>
      </c>
    </row>
    <row r="30" spans="2:14" x14ac:dyDescent="0.75">
      <c r="B30" s="58" t="s">
        <v>101</v>
      </c>
      <c r="C30" s="57" t="e">
        <f>SUM(D30:J30)</f>
        <v>#REF!</v>
      </c>
      <c r="D30" s="57" t="e">
        <f t="shared" ref="D30:L30" si="13">D28-D29</f>
        <v>#REF!</v>
      </c>
      <c r="E30" s="57" t="e">
        <f t="shared" si="13"/>
        <v>#REF!</v>
      </c>
      <c r="F30" s="57" t="e">
        <f t="shared" si="13"/>
        <v>#REF!</v>
      </c>
      <c r="G30" s="57" t="e">
        <f t="shared" si="13"/>
        <v>#REF!</v>
      </c>
      <c r="H30" s="57" t="e">
        <f t="shared" si="13"/>
        <v>#REF!</v>
      </c>
      <c r="I30" s="57" t="e">
        <f t="shared" si="13"/>
        <v>#REF!</v>
      </c>
      <c r="J30" s="57" t="e">
        <f t="shared" si="13"/>
        <v>#REF!</v>
      </c>
      <c r="K30" s="57" t="e">
        <f t="shared" si="13"/>
        <v>#REF!</v>
      </c>
      <c r="L30" s="57" t="e">
        <f t="shared" si="13"/>
        <v>#REF!</v>
      </c>
      <c r="M30" s="48"/>
      <c r="N30" s="57">
        <f>N28-N29</f>
        <v>868454816.2891252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91"/>
  <sheetViews>
    <sheetView zoomScale="90" zoomScaleNormal="90" workbookViewId="0">
      <pane xSplit="3" ySplit="5" topLeftCell="N6" activePane="bottomRight" state="frozen"/>
      <selection pane="topRight" activeCell="D1" sqref="D1"/>
      <selection pane="bottomLeft" activeCell="A6" sqref="A6"/>
      <selection pane="bottomRight" activeCell="R8" sqref="R8"/>
    </sheetView>
  </sheetViews>
  <sheetFormatPr defaultRowHeight="14.75" x14ac:dyDescent="0.75"/>
  <cols>
    <col min="2" max="2" width="2.81640625" customWidth="1"/>
    <col min="3" max="3" width="37.1328125" customWidth="1"/>
    <col min="4" max="4" width="11.08984375" customWidth="1"/>
    <col min="5" max="13" width="11.08984375" hidden="1" customWidth="1"/>
    <col min="14" max="16" width="11.08984375" customWidth="1"/>
    <col min="17" max="17" width="9.6796875" customWidth="1"/>
    <col min="18" max="18" width="5.81640625" customWidth="1"/>
  </cols>
  <sheetData>
    <row r="1" spans="2:23" x14ac:dyDescent="0.75">
      <c r="Q1" s="556"/>
      <c r="R1" s="556"/>
      <c r="S1" s="556"/>
      <c r="T1" s="556"/>
      <c r="U1" s="556"/>
      <c r="V1" s="556"/>
      <c r="W1" s="556"/>
    </row>
    <row r="2" spans="2:23" x14ac:dyDescent="0.75">
      <c r="B2" s="4" t="s">
        <v>132</v>
      </c>
      <c r="C2" s="4"/>
      <c r="D2" s="186"/>
      <c r="E2" s="186"/>
      <c r="F2" s="186"/>
      <c r="G2" s="186"/>
      <c r="H2" s="186"/>
      <c r="I2" s="186"/>
      <c r="J2" s="186"/>
      <c r="K2" s="186"/>
      <c r="L2" s="186"/>
      <c r="M2" s="186"/>
      <c r="N2" s="186"/>
      <c r="O2" s="186"/>
      <c r="P2" s="186"/>
      <c r="Q2" s="556"/>
      <c r="R2" s="556"/>
      <c r="S2" s="556"/>
      <c r="T2" s="556"/>
      <c r="U2" s="556"/>
      <c r="V2" s="556"/>
      <c r="W2" s="556"/>
    </row>
    <row r="3" spans="2:23" x14ac:dyDescent="0.75">
      <c r="B3" s="4" t="s">
        <v>79</v>
      </c>
      <c r="C3" s="4"/>
      <c r="D3" s="186"/>
      <c r="E3" s="186"/>
      <c r="F3" s="186"/>
      <c r="G3" s="186"/>
      <c r="H3" s="186"/>
      <c r="I3" s="186"/>
      <c r="J3" s="186"/>
      <c r="K3" s="186"/>
      <c r="L3" s="186"/>
      <c r="M3" s="186"/>
      <c r="N3" s="186"/>
      <c r="O3" s="186"/>
      <c r="P3" s="186"/>
      <c r="Q3" s="556"/>
      <c r="R3" s="556"/>
      <c r="S3" s="556"/>
      <c r="T3" s="556"/>
      <c r="U3" s="556"/>
      <c r="V3" s="556"/>
      <c r="W3" s="556"/>
    </row>
    <row r="4" spans="2:23" ht="15.5" thickBot="1" x14ac:dyDescent="0.9">
      <c r="B4" s="8" t="str">
        <f>PLsingle!B4</f>
        <v>2025</v>
      </c>
      <c r="C4" s="8"/>
      <c r="D4" s="186"/>
      <c r="E4" s="186"/>
      <c r="F4" s="186"/>
      <c r="G4" s="186"/>
      <c r="H4" s="186"/>
      <c r="I4" s="186"/>
      <c r="J4" s="186"/>
      <c r="K4" s="186"/>
      <c r="L4" s="186"/>
      <c r="M4" s="186"/>
      <c r="N4" s="186"/>
      <c r="O4" s="186"/>
      <c r="P4" s="186"/>
      <c r="Q4" s="556"/>
      <c r="R4" s="556"/>
      <c r="S4" s="556"/>
      <c r="T4" s="556"/>
      <c r="U4" s="556"/>
      <c r="V4" s="556"/>
      <c r="W4" s="556"/>
    </row>
    <row r="5" spans="2:23" ht="33" customHeight="1" thickBot="1" x14ac:dyDescent="0.9">
      <c r="B5" s="604" t="s">
        <v>62</v>
      </c>
      <c r="C5" s="605"/>
      <c r="D5" s="187">
        <v>45627</v>
      </c>
      <c r="E5" s="187" t="s">
        <v>63</v>
      </c>
      <c r="F5" s="447" t="s">
        <v>206</v>
      </c>
      <c r="G5" s="485" t="s">
        <v>208</v>
      </c>
      <c r="H5" s="507" t="s">
        <v>211</v>
      </c>
      <c r="I5" s="522" t="s">
        <v>213</v>
      </c>
      <c r="J5" s="529" t="s">
        <v>215</v>
      </c>
      <c r="K5" s="537" t="s">
        <v>217</v>
      </c>
      <c r="L5" s="544" t="s">
        <v>219</v>
      </c>
      <c r="M5" s="564" t="s">
        <v>222</v>
      </c>
      <c r="N5" s="571" t="s">
        <v>224</v>
      </c>
      <c r="O5" s="588" t="s">
        <v>226</v>
      </c>
      <c r="P5" s="595" t="s">
        <v>187</v>
      </c>
      <c r="Q5" s="556"/>
      <c r="R5" s="556"/>
      <c r="S5" s="556"/>
      <c r="T5" s="556"/>
      <c r="U5" s="556"/>
      <c r="V5" s="556"/>
      <c r="W5" s="556"/>
    </row>
    <row r="6" spans="2:23" x14ac:dyDescent="0.75">
      <c r="B6" s="69" t="s">
        <v>8</v>
      </c>
      <c r="C6" s="203"/>
      <c r="D6" s="188"/>
      <c r="E6" s="188"/>
      <c r="F6" s="188"/>
      <c r="G6" s="188"/>
      <c r="H6" s="188"/>
      <c r="I6" s="188"/>
      <c r="J6" s="188"/>
      <c r="K6" s="188"/>
      <c r="L6" s="188"/>
      <c r="M6" s="188"/>
      <c r="N6" s="188"/>
      <c r="O6" s="188"/>
      <c r="P6" s="188"/>
      <c r="Q6" s="556"/>
      <c r="R6" s="556"/>
      <c r="S6" s="556"/>
      <c r="T6" s="556"/>
      <c r="U6" s="556"/>
      <c r="V6" s="556"/>
      <c r="W6" s="556"/>
    </row>
    <row r="7" spans="2:23" x14ac:dyDescent="0.75">
      <c r="B7" s="70" t="s">
        <v>140</v>
      </c>
      <c r="C7" s="204"/>
      <c r="D7" s="190"/>
      <c r="E7" s="190"/>
      <c r="F7" s="190"/>
      <c r="G7" s="190"/>
      <c r="H7" s="190"/>
      <c r="I7" s="190"/>
      <c r="J7" s="190"/>
      <c r="K7" s="190"/>
      <c r="L7" s="190"/>
      <c r="M7" s="190"/>
      <c r="N7" s="190"/>
      <c r="O7" s="190"/>
      <c r="P7" s="190"/>
      <c r="Q7" s="556"/>
      <c r="R7" s="556"/>
      <c r="S7" s="556"/>
      <c r="T7" s="556"/>
      <c r="U7" s="556"/>
      <c r="V7" s="556"/>
      <c r="W7" s="556"/>
    </row>
    <row r="8" spans="2:23" x14ac:dyDescent="0.75">
      <c r="B8" s="191" t="s">
        <v>22</v>
      </c>
      <c r="C8" s="204"/>
      <c r="D8" s="202">
        <f>'[55]BS COnly'!$E$9</f>
        <v>28644.770247</v>
      </c>
      <c r="E8" s="192">
        <f>'[53]BS COnly'!F9</f>
        <v>11638.009443000001</v>
      </c>
      <c r="F8" s="192">
        <f>'[54]BS COnly'!$G$9</f>
        <v>5500.8974900000003</v>
      </c>
      <c r="G8" s="192">
        <f>'[55]BS COnly'!$H$9</f>
        <v>3973.174563</v>
      </c>
      <c r="H8" s="192">
        <f>'[56]BS COnly'!$I$9</f>
        <v>6700.2197779999997</v>
      </c>
      <c r="I8" s="192">
        <f>'[57]BS COnly'!$J$9</f>
        <v>9106.0666550000005</v>
      </c>
      <c r="J8" s="192">
        <f>'[58]BS COnly'!$K$9</f>
        <v>6291.142887</v>
      </c>
      <c r="K8" s="192">
        <f>'[59]BS COnly'!$L$9</f>
        <v>5600.3125049999999</v>
      </c>
      <c r="L8" s="192">
        <f>'[60]BS COnly'!$M$9</f>
        <v>7997.8439479999997</v>
      </c>
      <c r="M8" s="192">
        <f>'[61]BS COnly'!$N$9</f>
        <v>7490.6180420000001</v>
      </c>
      <c r="N8" s="192">
        <f>'[62]BS COnly'!$O$9</f>
        <v>6503.9398440000004</v>
      </c>
      <c r="O8" s="192">
        <f>'[63]BS COnly'!$P$9</f>
        <v>14218.424912</v>
      </c>
      <c r="P8" s="192">
        <f>'[64]BS COnly'!$Q$9</f>
        <v>32641.399399999998</v>
      </c>
      <c r="Q8" s="556"/>
      <c r="R8" s="556"/>
      <c r="S8" s="556"/>
      <c r="T8" s="556"/>
      <c r="U8" s="556"/>
      <c r="V8" s="556"/>
      <c r="W8" s="556"/>
    </row>
    <row r="9" spans="2:23" x14ac:dyDescent="0.75">
      <c r="B9" s="191" t="s">
        <v>23</v>
      </c>
      <c r="C9" s="204"/>
      <c r="D9" s="202"/>
      <c r="E9" s="192"/>
      <c r="F9" s="192"/>
      <c r="G9" s="192"/>
      <c r="H9" s="192"/>
      <c r="I9" s="192"/>
      <c r="J9" s="192"/>
      <c r="K9" s="192"/>
      <c r="L9" s="192"/>
      <c r="M9" s="192"/>
      <c r="N9" s="192"/>
      <c r="O9" s="192"/>
      <c r="P9" s="192"/>
      <c r="Q9" s="556"/>
      <c r="R9" s="556"/>
      <c r="S9" s="556"/>
      <c r="T9" s="556"/>
      <c r="U9" s="556"/>
      <c r="V9" s="556"/>
      <c r="W9" s="556"/>
    </row>
    <row r="10" spans="2:23" x14ac:dyDescent="0.75">
      <c r="B10" s="191"/>
      <c r="C10" s="204" t="s">
        <v>11</v>
      </c>
      <c r="D10" s="202">
        <f>'[55]BS COnly'!$E$11</f>
        <v>7115.7929400000003</v>
      </c>
      <c r="E10" s="192">
        <f>'[53]BS COnly'!F11</f>
        <v>3927.0171700000001</v>
      </c>
      <c r="F10" s="192">
        <f>'[54]BS COnly'!$G$11</f>
        <v>4788.4584269999996</v>
      </c>
      <c r="G10" s="192">
        <f>'[55]BS COnly'!$H$11</f>
        <v>6923.9174370000001</v>
      </c>
      <c r="H10" s="192">
        <f>'[56]BS COnly'!$I$11</f>
        <v>4824.8281619999998</v>
      </c>
      <c r="I10" s="192">
        <f>'[57]BS COnly'!$J$11</f>
        <v>6500.5473030000003</v>
      </c>
      <c r="J10" s="192">
        <f>'[58]BS COnly'!$K$11</f>
        <v>6246.1744689999996</v>
      </c>
      <c r="K10" s="192">
        <f>'[59]BS COnly'!$L$11</f>
        <v>6122.8966829999999</v>
      </c>
      <c r="L10" s="192">
        <f>'[60]BS COnly'!$M$11</f>
        <v>6266.2327649999997</v>
      </c>
      <c r="M10" s="192">
        <f>'[61]BS COnly'!$N$11</f>
        <v>7096.3154949999998</v>
      </c>
      <c r="N10" s="192">
        <f>'[62]BS COnly'!$O$11</f>
        <v>8357.8125700000001</v>
      </c>
      <c r="O10" s="192">
        <f>'[63]BS COnly'!$P$11</f>
        <v>13492.442967000001</v>
      </c>
      <c r="P10" s="192">
        <f>'[64]BS COnly'!$Q$11</f>
        <v>6388.2259009999998</v>
      </c>
      <c r="Q10" s="556"/>
      <c r="R10" s="556"/>
      <c r="S10" s="556"/>
      <c r="T10" s="556"/>
      <c r="U10" s="556"/>
      <c r="V10" s="556"/>
      <c r="W10" s="556"/>
    </row>
    <row r="11" spans="2:23" x14ac:dyDescent="0.75">
      <c r="B11" s="191"/>
      <c r="C11" s="204" t="s">
        <v>9</v>
      </c>
      <c r="D11" s="202">
        <f>'[55]BS COnly'!$E$12</f>
        <v>33589.055183999997</v>
      </c>
      <c r="E11" s="192">
        <f>'[53]BS COnly'!F12</f>
        <v>33668.181305999999</v>
      </c>
      <c r="F11" s="192">
        <f>'[54]BS COnly'!$G$12</f>
        <v>28359.757673</v>
      </c>
      <c r="G11" s="192">
        <f>'[55]BS COnly'!$H$12</f>
        <v>29453.897992999999</v>
      </c>
      <c r="H11" s="192">
        <f>'[56]BS COnly'!$I$12</f>
        <v>32731.709178000001</v>
      </c>
      <c r="I11" s="192">
        <f>'[57]BS COnly'!$J$12</f>
        <v>25145.723599000001</v>
      </c>
      <c r="J11" s="192">
        <f>'[58]BS COnly'!$K$12</f>
        <v>57351.388563</v>
      </c>
      <c r="K11" s="192">
        <f>'[59]BS COnly'!$L$12</f>
        <v>68154.643087000004</v>
      </c>
      <c r="L11" s="192">
        <f>'[60]BS COnly'!$M$12</f>
        <v>66355.008403</v>
      </c>
      <c r="M11" s="192">
        <f>'[61]BS COnly'!$N$12</f>
        <v>73311.715807</v>
      </c>
      <c r="N11" s="192">
        <f>'[62]BS COnly'!$O$12</f>
        <v>56241.090801999999</v>
      </c>
      <c r="O11" s="192">
        <f>'[63]BS COnly'!$P$12</f>
        <v>38871.768070999999</v>
      </c>
      <c r="P11" s="192">
        <f>'[64]BS COnly'!$Q$12</f>
        <v>36659.434589999997</v>
      </c>
      <c r="Q11" s="582"/>
      <c r="R11" s="556"/>
      <c r="S11" s="556"/>
      <c r="T11" s="556"/>
      <c r="U11" s="556"/>
      <c r="V11" s="556"/>
      <c r="W11" s="556"/>
    </row>
    <row r="12" spans="2:23" x14ac:dyDescent="0.75">
      <c r="B12" s="191" t="s">
        <v>10</v>
      </c>
      <c r="C12" s="204"/>
      <c r="D12" s="202"/>
      <c r="E12" s="192"/>
      <c r="F12" s="192"/>
      <c r="G12" s="192"/>
      <c r="H12" s="192"/>
      <c r="I12" s="192"/>
      <c r="J12" s="192"/>
      <c r="K12" s="192"/>
      <c r="L12" s="192"/>
      <c r="M12" s="192"/>
      <c r="N12" s="192"/>
      <c r="O12" s="192"/>
      <c r="P12" s="192"/>
      <c r="Q12" s="556"/>
      <c r="R12" s="556"/>
      <c r="S12" s="556"/>
      <c r="T12" s="556"/>
      <c r="U12" s="556"/>
      <c r="V12" s="556"/>
      <c r="W12" s="556"/>
    </row>
    <row r="13" spans="2:23" x14ac:dyDescent="0.75">
      <c r="B13" s="191"/>
      <c r="C13" s="204" t="s">
        <v>11</v>
      </c>
      <c r="D13" s="202">
        <f>[65]BSsingle!P13</f>
        <v>0</v>
      </c>
      <c r="E13" s="192">
        <v>0</v>
      </c>
      <c r="F13" s="192">
        <v>0</v>
      </c>
      <c r="G13" s="192">
        <v>0</v>
      </c>
      <c r="H13" s="192">
        <v>0</v>
      </c>
      <c r="I13" s="192">
        <v>0</v>
      </c>
      <c r="J13" s="192">
        <v>0</v>
      </c>
      <c r="K13" s="192">
        <v>0</v>
      </c>
      <c r="L13" s="192">
        <v>0</v>
      </c>
      <c r="M13" s="192">
        <v>0</v>
      </c>
      <c r="N13" s="192">
        <v>0</v>
      </c>
      <c r="O13" s="192">
        <v>0</v>
      </c>
      <c r="P13" s="192">
        <v>0</v>
      </c>
      <c r="Q13" s="556"/>
      <c r="R13" s="556"/>
      <c r="S13" s="556"/>
      <c r="T13" s="556"/>
      <c r="U13" s="556"/>
      <c r="V13" s="556"/>
      <c r="W13" s="556"/>
    </row>
    <row r="14" spans="2:23" x14ac:dyDescent="0.75">
      <c r="B14" s="191"/>
      <c r="C14" s="204" t="s">
        <v>9</v>
      </c>
      <c r="D14" s="202">
        <f>'[55]BS COnly'!$E$15</f>
        <v>240.30672300000001</v>
      </c>
      <c r="E14" s="192">
        <f>'[53]BS COnly'!F15</f>
        <v>240.30672300000001</v>
      </c>
      <c r="F14" s="192">
        <f>'[54]BS COnly'!$G$15</f>
        <v>240.30672300000001</v>
      </c>
      <c r="G14" s="192">
        <f>'[55]BS COnly'!$H$15</f>
        <v>240.30672300000001</v>
      </c>
      <c r="H14" s="192">
        <f>'[56]BS COnly'!$I$15</f>
        <v>240.30672300000001</v>
      </c>
      <c r="I14" s="192">
        <f>'[57]BS COnly'!$J$15</f>
        <v>552.17187200000001</v>
      </c>
      <c r="J14" s="192">
        <f>'[58]BS COnly'!$K$15</f>
        <v>373.50672300000002</v>
      </c>
      <c r="K14" s="192">
        <f>'[59]BS COnly'!$L$15</f>
        <v>393.588708</v>
      </c>
      <c r="L14" s="192">
        <f>'[60]BS COnly'!$M$15</f>
        <v>288.298991</v>
      </c>
      <c r="M14" s="192">
        <f>'[61]BS COnly'!$N$15</f>
        <v>748.49272299999996</v>
      </c>
      <c r="N14" s="192">
        <f>'[62]BS COnly'!$O$15</f>
        <v>1044.4552229999999</v>
      </c>
      <c r="O14" s="192">
        <f>'[63]BS COnly'!$P$15</f>
        <v>1102.0152230000001</v>
      </c>
      <c r="P14" s="192">
        <f>'[64]BS COnly'!$Q$15</f>
        <v>386.731131</v>
      </c>
      <c r="Q14" s="556"/>
      <c r="R14" s="556"/>
      <c r="S14" s="556"/>
      <c r="T14" s="556"/>
      <c r="U14" s="556"/>
      <c r="V14" s="556"/>
      <c r="W14" s="556"/>
    </row>
    <row r="15" spans="2:23" x14ac:dyDescent="0.75">
      <c r="B15" s="191" t="s">
        <v>12</v>
      </c>
      <c r="C15" s="204"/>
      <c r="D15" s="202">
        <f>'[55]BS COnly'!$E$16</f>
        <v>44511.146271999998</v>
      </c>
      <c r="E15" s="192">
        <f>'[53]BS COnly'!F16</f>
        <v>50238.151624999999</v>
      </c>
      <c r="F15" s="236">
        <f>'[54]BS COnly'!$G$16</f>
        <v>51768.547265000001</v>
      </c>
      <c r="G15" s="236">
        <f>'[55]BS COnly'!$H$16</f>
        <v>50821.966709</v>
      </c>
      <c r="H15" s="236">
        <f>'[56]BS COnly'!$I$16</f>
        <v>50061.531873</v>
      </c>
      <c r="I15" s="236">
        <f>'[57]BS COnly'!$J$16</f>
        <v>46166.119793999998</v>
      </c>
      <c r="J15" s="236">
        <f>'[58]BS COnly'!$K$16</f>
        <v>48624.198019000003</v>
      </c>
      <c r="K15" s="236">
        <f>'[59]BS COnly'!$L$16</f>
        <v>48975.279407000002</v>
      </c>
      <c r="L15" s="236">
        <f>'[60]BS COnly'!$M$16</f>
        <v>50106.190083000001</v>
      </c>
      <c r="M15" s="236">
        <f>'[61]BS COnly'!$N$16</f>
        <v>47404.551610000002</v>
      </c>
      <c r="N15" s="236">
        <f>'[62]BS COnly'!$O$16</f>
        <v>51074.199318999999</v>
      </c>
      <c r="O15" s="236">
        <f>'[63]BS COnly'!$P$16</f>
        <v>53870.150960999999</v>
      </c>
      <c r="P15" s="236">
        <f>'[64]BS COnly'!$Q$16</f>
        <v>54227.796409000002</v>
      </c>
      <c r="Q15" s="581"/>
      <c r="R15" s="556"/>
      <c r="S15" s="556"/>
      <c r="T15" s="556"/>
      <c r="U15" s="556"/>
      <c r="V15" s="556"/>
      <c r="W15" s="556"/>
    </row>
    <row r="16" spans="2:23" x14ac:dyDescent="0.75">
      <c r="B16" s="191" t="s">
        <v>24</v>
      </c>
      <c r="C16" s="204"/>
      <c r="D16" s="202">
        <f>'[55]BS COnly'!$E$17+'[55]BS COnly'!$E$14</f>
        <v>2965.6581500000002</v>
      </c>
      <c r="E16" s="192">
        <f>'[53]BS COnly'!F17+'[53]BS COnly'!$F$14</f>
        <v>7386.5337559999998</v>
      </c>
      <c r="F16" s="236">
        <f>'[54]BS COnly'!$G$17+'[54]BS COnly'!$G$14</f>
        <v>7432.6003350000001</v>
      </c>
      <c r="G16" s="236">
        <f>'[55]BS COnly'!$H$17+'[55]BS COnly'!$H$14</f>
        <v>11092.741577000001</v>
      </c>
      <c r="H16" s="236">
        <f>'[56]BS COnly'!$I$17+'[56]BS COnly'!$I$14</f>
        <v>9330.3430439999993</v>
      </c>
      <c r="I16" s="236">
        <f>'[57]BS COnly'!$J$17+'[57]BS COnly'!$J$14</f>
        <v>7825.4925110000004</v>
      </c>
      <c r="J16" s="236">
        <f>'[58]BS COnly'!$K$17+'[58]BS COnly'!$K$14</f>
        <v>6947.2267549999997</v>
      </c>
      <c r="K16" s="236">
        <f>'[59]BS COnly'!$L$17+'[59]BS COnly'!$L$14</f>
        <v>4793.5526760000002</v>
      </c>
      <c r="L16" s="236">
        <f>'[60]BS COnly'!$M$17+'[60]BS COnly'!$M$14</f>
        <v>6570.5903160000007</v>
      </c>
      <c r="M16" s="236">
        <f>'[61]BS COnly'!$N$17+'[61]BS COnly'!$N$14</f>
        <v>4367.0839370000003</v>
      </c>
      <c r="N16" s="236">
        <f>'[62]BS COnly'!$O$17+'[62]BS COnly'!$O$14</f>
        <v>4684.7212210000007</v>
      </c>
      <c r="O16" s="236">
        <f>'[63]BS COnly'!$P$17+'[63]BS COnly'!$P$14</f>
        <v>3979.5322929999998</v>
      </c>
      <c r="P16" s="236">
        <f>'[64]BS COnly'!$Q$17+'[64]BS COnly'!$Q$14</f>
        <v>2591.0153529999998</v>
      </c>
      <c r="Q16" s="556"/>
      <c r="R16" s="556"/>
      <c r="S16" s="556"/>
      <c r="T16" s="556"/>
      <c r="U16" s="556"/>
      <c r="V16" s="556"/>
      <c r="W16" s="556"/>
    </row>
    <row r="17" spans="2:23" x14ac:dyDescent="0.75">
      <c r="B17" s="191" t="s">
        <v>25</v>
      </c>
      <c r="C17" s="204"/>
      <c r="D17" s="202">
        <f>[65]BSsingle!P17</f>
        <v>0</v>
      </c>
      <c r="E17" s="192">
        <f>'[53]BS COnly'!F18</f>
        <v>13.829127</v>
      </c>
      <c r="F17" s="192">
        <f>'[54]BS COnly'!$G$18</f>
        <v>27.967679</v>
      </c>
      <c r="G17" s="192">
        <f>'[55]BS COnly'!$H$18</f>
        <v>239.90934799999999</v>
      </c>
      <c r="H17" s="192">
        <f>'[56]BS COnly'!$I$18</f>
        <v>71.274486999999993</v>
      </c>
      <c r="I17" s="192">
        <f>'[57]BS COnly'!$J$18</f>
        <v>85.983660999999998</v>
      </c>
      <c r="J17" s="192">
        <f>'[58]BS COnly'!$K$18</f>
        <v>96.329879000000005</v>
      </c>
      <c r="K17" s="192">
        <f>'[59]BS COnly'!$L$18</f>
        <v>112.391755</v>
      </c>
      <c r="L17" s="192">
        <f>'[60]BS COnly'!$M$18</f>
        <v>147.710881</v>
      </c>
      <c r="M17" s="192">
        <f>'[61]BS COnly'!$N$18</f>
        <v>161.25691399999999</v>
      </c>
      <c r="N17" s="192">
        <f>'[62]BS COnly'!$O$18</f>
        <v>176.54898800000001</v>
      </c>
      <c r="O17" s="192">
        <f>'[63]BS COnly'!$P$18</f>
        <v>241.63027299999999</v>
      </c>
      <c r="P17" s="192">
        <f>'[64]BS COnly'!$Q$18</f>
        <v>0</v>
      </c>
      <c r="Q17" s="556"/>
      <c r="R17" s="556"/>
      <c r="S17" s="556"/>
      <c r="T17" s="556"/>
      <c r="U17" s="556"/>
      <c r="V17" s="556"/>
      <c r="W17" s="556"/>
    </row>
    <row r="18" spans="2:23" x14ac:dyDescent="0.75">
      <c r="B18" s="191" t="s">
        <v>13</v>
      </c>
      <c r="C18" s="204"/>
      <c r="D18" s="202">
        <f>[65]BSsingle!P18</f>
        <v>0</v>
      </c>
      <c r="E18" s="192">
        <v>0</v>
      </c>
      <c r="F18" s="192">
        <v>0</v>
      </c>
      <c r="G18" s="192">
        <v>0</v>
      </c>
      <c r="H18" s="192">
        <v>0</v>
      </c>
      <c r="I18" s="192">
        <v>0</v>
      </c>
      <c r="J18" s="192">
        <v>0</v>
      </c>
      <c r="K18" s="192">
        <v>0</v>
      </c>
      <c r="L18" s="192">
        <v>0</v>
      </c>
      <c r="M18" s="192">
        <v>0</v>
      </c>
      <c r="N18" s="192">
        <v>0</v>
      </c>
      <c r="O18" s="192">
        <v>0</v>
      </c>
      <c r="P18" s="192">
        <v>0</v>
      </c>
      <c r="Q18" s="556"/>
      <c r="R18" s="556"/>
      <c r="S18" s="556"/>
      <c r="T18" s="556"/>
      <c r="U18" s="556"/>
      <c r="V18" s="556"/>
      <c r="W18" s="556"/>
    </row>
    <row r="19" spans="2:23" x14ac:dyDescent="0.75">
      <c r="B19" s="191" t="s">
        <v>26</v>
      </c>
      <c r="C19" s="204"/>
      <c r="D19" s="202">
        <f>[65]BSsingle!P19</f>
        <v>0</v>
      </c>
      <c r="E19" s="192">
        <f>'[53]BS COnly'!F20</f>
        <v>0</v>
      </c>
      <c r="F19" s="192">
        <f>'[53]BS COnly'!G20</f>
        <v>0</v>
      </c>
      <c r="G19" s="192">
        <f>'[53]BS COnly'!H20</f>
        <v>0</v>
      </c>
      <c r="H19" s="192">
        <f>'[53]BS COnly'!I20</f>
        <v>0</v>
      </c>
      <c r="I19" s="192">
        <f>'[53]BS COnly'!J20</f>
        <v>0</v>
      </c>
      <c r="J19" s="192">
        <f>'[53]BS COnly'!K20</f>
        <v>0</v>
      </c>
      <c r="K19" s="192">
        <f>'[53]BS COnly'!L20</f>
        <v>0</v>
      </c>
      <c r="L19" s="192">
        <f>'[53]BS COnly'!M20</f>
        <v>0</v>
      </c>
      <c r="M19" s="192">
        <f>'[53]BS COnly'!N20</f>
        <v>0</v>
      </c>
      <c r="N19" s="192">
        <f>'[53]BS COnly'!O20</f>
        <v>0</v>
      </c>
      <c r="O19" s="192">
        <f>'[53]BS COnly'!P20</f>
        <v>0</v>
      </c>
      <c r="P19" s="192">
        <f>'[53]BS COnly'!Q20</f>
        <v>0</v>
      </c>
      <c r="Q19" s="556"/>
      <c r="R19" s="556"/>
      <c r="S19" s="556"/>
      <c r="T19" s="556"/>
      <c r="U19" s="556"/>
      <c r="V19" s="556"/>
      <c r="W19" s="556"/>
    </row>
    <row r="20" spans="2:23" x14ac:dyDescent="0.75">
      <c r="B20" s="139" t="s">
        <v>138</v>
      </c>
      <c r="C20" s="205"/>
      <c r="D20" s="140">
        <f>SUM(D8:D19)</f>
        <v>117066.72951599999</v>
      </c>
      <c r="E20" s="140">
        <f t="shared" ref="E20:F20" si="0">SUM(E8:E19)</f>
        <v>107112.02915</v>
      </c>
      <c r="F20" s="140">
        <f t="shared" si="0"/>
        <v>98118.535592</v>
      </c>
      <c r="G20" s="140">
        <f t="shared" ref="G20:H20" si="1">SUM(G8:G19)</f>
        <v>102745.91434999999</v>
      </c>
      <c r="H20" s="140">
        <f t="shared" si="1"/>
        <v>103960.21324499999</v>
      </c>
      <c r="I20" s="140">
        <f t="shared" ref="I20:J20" si="2">SUM(I8:I19)</f>
        <v>95382.105395000006</v>
      </c>
      <c r="J20" s="140">
        <f t="shared" si="2"/>
        <v>125929.96729499999</v>
      </c>
      <c r="K20" s="140">
        <f t="shared" ref="K20:L20" si="3">SUM(K8:K19)</f>
        <v>134152.66482099998</v>
      </c>
      <c r="L20" s="140">
        <f t="shared" si="3"/>
        <v>137731.87538700001</v>
      </c>
      <c r="M20" s="140">
        <f t="shared" ref="M20:N20" si="4">SUM(M8:M19)</f>
        <v>140580.03452799999</v>
      </c>
      <c r="N20" s="140">
        <f t="shared" si="4"/>
        <v>128082.76796699998</v>
      </c>
      <c r="O20" s="140">
        <f t="shared" ref="O20:P20" si="5">SUM(O8:O19)</f>
        <v>125775.9647</v>
      </c>
      <c r="P20" s="140">
        <f t="shared" si="5"/>
        <v>132894.60278399999</v>
      </c>
      <c r="Q20" s="556"/>
      <c r="R20" s="556"/>
      <c r="S20" s="556"/>
      <c r="T20" s="556"/>
      <c r="U20" s="556"/>
      <c r="V20" s="556"/>
      <c r="W20" s="556"/>
    </row>
    <row r="21" spans="2:23" x14ac:dyDescent="0.75">
      <c r="B21" s="191"/>
      <c r="C21" s="204"/>
      <c r="D21" s="190"/>
      <c r="E21" s="190"/>
      <c r="F21" s="190"/>
      <c r="G21" s="190"/>
      <c r="H21" s="190"/>
      <c r="I21" s="190"/>
      <c r="J21" s="190"/>
      <c r="K21" s="190"/>
      <c r="L21" s="190"/>
      <c r="M21" s="190"/>
      <c r="N21" s="190"/>
      <c r="O21" s="190"/>
      <c r="P21" s="190"/>
      <c r="Q21" s="556"/>
      <c r="R21" s="556"/>
      <c r="S21" s="556"/>
      <c r="T21" s="556"/>
      <c r="U21" s="556"/>
      <c r="V21" s="556"/>
      <c r="W21" s="556"/>
    </row>
    <row r="22" spans="2:23" x14ac:dyDescent="0.75">
      <c r="B22" s="70" t="s">
        <v>14</v>
      </c>
      <c r="C22" s="204"/>
      <c r="D22" s="190"/>
      <c r="E22" s="190"/>
      <c r="F22" s="190"/>
      <c r="G22" s="190"/>
      <c r="H22" s="190"/>
      <c r="I22" s="190"/>
      <c r="J22" s="190"/>
      <c r="K22" s="190"/>
      <c r="L22" s="190"/>
      <c r="M22" s="190"/>
      <c r="N22" s="190"/>
      <c r="O22" s="190"/>
      <c r="P22" s="190"/>
      <c r="Q22" s="556"/>
      <c r="R22" s="556"/>
      <c r="S22" s="556"/>
      <c r="T22" s="556"/>
      <c r="U22" s="556"/>
      <c r="V22" s="556"/>
      <c r="W22" s="556"/>
    </row>
    <row r="23" spans="2:23" x14ac:dyDescent="0.75">
      <c r="B23" s="191" t="s">
        <v>27</v>
      </c>
      <c r="C23" s="204"/>
      <c r="D23" s="202">
        <f>'[55]BS COnly'!$E$23</f>
        <v>146.77552</v>
      </c>
      <c r="E23" s="192">
        <v>0</v>
      </c>
      <c r="F23" s="192">
        <v>0</v>
      </c>
      <c r="G23" s="192">
        <f>'[55]BS COnly'!$H$23</f>
        <v>0</v>
      </c>
      <c r="H23" s="192">
        <f>'[55]BS COnly'!$H$23</f>
        <v>0</v>
      </c>
      <c r="I23" s="192">
        <f>'[55]BS COnly'!$H$23</f>
        <v>0</v>
      </c>
      <c r="J23" s="192">
        <f>'[55]BS COnly'!$H$23</f>
        <v>0</v>
      </c>
      <c r="K23" s="192">
        <f>'[55]BS COnly'!$H$23</f>
        <v>0</v>
      </c>
      <c r="L23" s="192">
        <f>'[55]BS COnly'!$H$23</f>
        <v>0</v>
      </c>
      <c r="M23" s="192">
        <f>'[55]BS COnly'!$H$23</f>
        <v>0</v>
      </c>
      <c r="N23" s="192">
        <f>'[55]BS COnly'!$H$23</f>
        <v>0</v>
      </c>
      <c r="O23" s="192">
        <f>'[55]BS COnly'!$H$23</f>
        <v>0</v>
      </c>
      <c r="P23" s="192">
        <f>'[55]BS COnly'!$H$23</f>
        <v>0</v>
      </c>
      <c r="Q23" s="556"/>
      <c r="R23" s="556"/>
      <c r="S23" s="556"/>
      <c r="T23" s="556"/>
      <c r="U23" s="556"/>
      <c r="V23" s="556"/>
      <c r="W23" s="556"/>
    </row>
    <row r="24" spans="2:23" x14ac:dyDescent="0.75">
      <c r="B24" s="191" t="s">
        <v>28</v>
      </c>
      <c r="C24" s="204"/>
      <c r="D24" s="202">
        <f>'[55]BS COnly'!$E$24</f>
        <v>25146.434839000001</v>
      </c>
      <c r="E24" s="192">
        <f>'[53]BS COnly'!$F$23</f>
        <v>25146.434839000001</v>
      </c>
      <c r="F24" s="192">
        <f>'[54]BS COnly'!$G$23</f>
        <v>27946.434839000001</v>
      </c>
      <c r="G24" s="192">
        <f>'[55]BS COnly'!$H$24</f>
        <v>27946.434839000001</v>
      </c>
      <c r="H24" s="192">
        <f>'[56]BS COnly'!$I$24</f>
        <v>27946.434839000001</v>
      </c>
      <c r="I24" s="192">
        <f>'[57]BS COnly'!$J$24</f>
        <v>27946.434839000001</v>
      </c>
      <c r="J24" s="192">
        <f>'[58]BS COnly'!$K$24</f>
        <v>27946.434839000001</v>
      </c>
      <c r="K24" s="192">
        <f>'[59]BS COnly'!$L$24</f>
        <v>27946.434839000001</v>
      </c>
      <c r="L24" s="192">
        <f>'[60]BS COnly'!$M$24</f>
        <v>27946.434839000001</v>
      </c>
      <c r="M24" s="192">
        <f>'[61]BS COnly'!$N$24</f>
        <v>27946.434839000001</v>
      </c>
      <c r="N24" s="192">
        <f>'[62]BS COnly'!$O$24</f>
        <v>27946.434839000001</v>
      </c>
      <c r="O24" s="192">
        <f>'[63]BS COnly'!$P$24</f>
        <v>27946.434839000001</v>
      </c>
      <c r="P24" s="192">
        <f>'[64]BS COnly'!$Q$24</f>
        <v>27946.434839000001</v>
      </c>
      <c r="Q24" s="556"/>
      <c r="R24" s="557"/>
      <c r="S24" s="556"/>
      <c r="T24" s="556"/>
      <c r="U24" s="556"/>
      <c r="V24" s="556"/>
      <c r="W24" s="556"/>
    </row>
    <row r="25" spans="2:23" x14ac:dyDescent="0.75">
      <c r="B25" s="191" t="s">
        <v>29</v>
      </c>
      <c r="C25" s="204"/>
      <c r="D25" s="202">
        <f>'[55]BS COnly'!$E$25</f>
        <v>7023.4390000000003</v>
      </c>
      <c r="E25" s="192">
        <f>'[53]BS COnly'!$F$24</f>
        <v>7023.4390000000003</v>
      </c>
      <c r="F25" s="192">
        <f>'[54]BS COnly'!$G$24</f>
        <v>4223.4390000000003</v>
      </c>
      <c r="G25" s="192">
        <f>'[55]BS COnly'!$H$25</f>
        <v>4223.4390000000003</v>
      </c>
      <c r="H25" s="192">
        <f>'[56]BS COnly'!$I$25</f>
        <v>4223.4390000000003</v>
      </c>
      <c r="I25" s="192">
        <f>'[57]BS COnly'!$J$25</f>
        <v>4223.4390000000003</v>
      </c>
      <c r="J25" s="192">
        <f>'[58]BS COnly'!$K$25</f>
        <v>4223.4390000000003</v>
      </c>
      <c r="K25" s="192">
        <f>'[59]BS COnly'!$L$25</f>
        <v>4223.4390000000003</v>
      </c>
      <c r="L25" s="192">
        <f>'[60]BS COnly'!$M$25</f>
        <v>4223.4390000000003</v>
      </c>
      <c r="M25" s="192">
        <f>'[61]BS COnly'!$N$25</f>
        <v>4223.4390000000003</v>
      </c>
      <c r="N25" s="192">
        <f>'[62]BS COnly'!$O$25</f>
        <v>4223.4390000000003</v>
      </c>
      <c r="O25" s="192">
        <f>'[63]BS COnly'!$P$25</f>
        <v>4223.4390000000003</v>
      </c>
      <c r="P25" s="192">
        <f>'[64]BS COnly'!$Q$25</f>
        <v>4223.4390000000003</v>
      </c>
      <c r="Q25" s="556"/>
      <c r="R25" s="556"/>
      <c r="S25" s="556"/>
      <c r="T25" s="556"/>
      <c r="U25" s="556"/>
      <c r="V25" s="556"/>
      <c r="W25" s="556"/>
    </row>
    <row r="26" spans="2:23" x14ac:dyDescent="0.75">
      <c r="B26" s="191" t="s">
        <v>30</v>
      </c>
      <c r="C26" s="204"/>
      <c r="D26" s="202">
        <f>[65]BSsingle!P26</f>
        <v>0</v>
      </c>
      <c r="E26" s="192">
        <f>'[53]BS COnly'!F27</f>
        <v>0</v>
      </c>
      <c r="F26" s="192">
        <f>'[53]BS COnly'!G27</f>
        <v>0</v>
      </c>
      <c r="G26" s="192">
        <f>'[53]BS COnly'!H27</f>
        <v>0</v>
      </c>
      <c r="H26" s="192">
        <f>'[53]BS COnly'!I27</f>
        <v>0</v>
      </c>
      <c r="I26" s="192">
        <f>'[53]BS COnly'!J27</f>
        <v>0</v>
      </c>
      <c r="J26" s="192">
        <f>'[53]BS COnly'!K27</f>
        <v>0</v>
      </c>
      <c r="K26" s="192">
        <f>'[53]BS COnly'!L27</f>
        <v>0</v>
      </c>
      <c r="L26" s="192">
        <f>'[53]BS COnly'!M27</f>
        <v>0</v>
      </c>
      <c r="M26" s="192">
        <f>'[53]BS COnly'!N27</f>
        <v>0</v>
      </c>
      <c r="N26" s="192">
        <f>'[53]BS COnly'!O27</f>
        <v>0</v>
      </c>
      <c r="O26" s="192">
        <f>'[53]BS COnly'!P27</f>
        <v>0</v>
      </c>
      <c r="P26" s="192">
        <f>'[53]BS COnly'!Q27</f>
        <v>0</v>
      </c>
      <c r="Q26" s="556"/>
      <c r="R26" s="556"/>
      <c r="S26" s="556"/>
      <c r="T26" s="556"/>
      <c r="U26" s="556"/>
      <c r="V26" s="556"/>
      <c r="W26" s="556"/>
    </row>
    <row r="27" spans="2:23" x14ac:dyDescent="0.75">
      <c r="B27" s="191" t="s">
        <v>31</v>
      </c>
      <c r="C27" s="204"/>
      <c r="D27" s="202">
        <f>'[55]BS COnly'!$E$26</f>
        <v>182688.032508</v>
      </c>
      <c r="E27" s="192">
        <f>'[53]BS COnly'!$F$25</f>
        <v>183436.982571</v>
      </c>
      <c r="F27" s="192">
        <f>'[54]BS COnly'!$G$25</f>
        <v>182597.44722599999</v>
      </c>
      <c r="G27" s="192">
        <f>'[55]BS COnly'!$H$26</f>
        <v>180301.718895</v>
      </c>
      <c r="H27" s="192">
        <f>'[56]BS COnly'!$I$26</f>
        <v>180070.59306399999</v>
      </c>
      <c r="I27" s="192">
        <f>'[57]BS COnly'!$J$26</f>
        <v>179305.132125</v>
      </c>
      <c r="J27" s="192">
        <f>'[58]BS COnly'!$K$26</f>
        <v>178774.73260799999</v>
      </c>
      <c r="K27" s="192">
        <f>'[59]BS COnly'!$L$26</f>
        <v>177936.88676699999</v>
      </c>
      <c r="L27" s="192">
        <f>'[60]BS COnly'!$M$26</f>
        <v>177111.51476799999</v>
      </c>
      <c r="M27" s="192">
        <f>'[61]BS COnly'!$N$26</f>
        <v>176259.28419400001</v>
      </c>
      <c r="N27" s="192">
        <f>'[62]BS COnly'!$O$26</f>
        <v>175571.49116800001</v>
      </c>
      <c r="O27" s="192">
        <f>'[63]BS COnly'!$P$26</f>
        <v>175260.16753999999</v>
      </c>
      <c r="P27" s="192">
        <f>'[64]BS COnly'!$Q$26</f>
        <v>174591.323534</v>
      </c>
      <c r="Q27" s="557"/>
      <c r="R27" s="556"/>
      <c r="S27" s="556"/>
      <c r="T27" s="556"/>
      <c r="U27" s="556"/>
      <c r="V27" s="556"/>
      <c r="W27" s="556"/>
    </row>
    <row r="28" spans="2:23" x14ac:dyDescent="0.75">
      <c r="B28" s="191" t="s">
        <v>32</v>
      </c>
      <c r="C28" s="204"/>
      <c r="D28" s="202">
        <f>'[55]BS COnly'!$E$27</f>
        <v>568.16999999999996</v>
      </c>
      <c r="E28" s="192">
        <f>'[53]BS COnly'!F29</f>
        <v>0</v>
      </c>
      <c r="F28" s="192">
        <f>'[53]BS COnly'!G29</f>
        <v>0</v>
      </c>
      <c r="G28" s="192">
        <f>'[55]BS COnly'!$E$27</f>
        <v>568.16999999999996</v>
      </c>
      <c r="H28" s="192">
        <f>'[56]BS COnly'!$I$27</f>
        <v>568.16999999999996</v>
      </c>
      <c r="I28" s="192">
        <f>'[57]BS COnly'!$J$27</f>
        <v>568.16999999999996</v>
      </c>
      <c r="J28" s="192">
        <f>'[58]BS COnly'!$K$27</f>
        <v>1428.17</v>
      </c>
      <c r="K28" s="192">
        <f>'[59]BS COnly'!$L$27</f>
        <v>1413.2932290000001</v>
      </c>
      <c r="L28" s="192">
        <f>'[60]BS COnly'!$M$27</f>
        <v>1398.4164579999999</v>
      </c>
      <c r="M28" s="192">
        <f>'[61]BS COnly'!$N$27</f>
        <v>1383.539687</v>
      </c>
      <c r="N28" s="192">
        <f>'[62]BS COnly'!$O$27</f>
        <v>1368.6629170000001</v>
      </c>
      <c r="O28" s="192">
        <f>'[63]BS COnly'!$P$27</f>
        <v>1353.786145</v>
      </c>
      <c r="P28" s="192">
        <f>'[64]BS COnly'!$Q$27</f>
        <v>1338.909375</v>
      </c>
      <c r="Q28" s="556"/>
      <c r="R28" s="556"/>
      <c r="S28" s="556"/>
      <c r="T28" s="556"/>
      <c r="U28" s="556"/>
      <c r="V28" s="556"/>
      <c r="W28" s="556"/>
    </row>
    <row r="29" spans="2:23" x14ac:dyDescent="0.75">
      <c r="B29" s="191" t="s">
        <v>33</v>
      </c>
      <c r="C29" s="204"/>
      <c r="D29" s="202">
        <f>[65]BSsingle!P29</f>
        <v>0</v>
      </c>
      <c r="E29" s="192">
        <v>0</v>
      </c>
      <c r="F29" s="192">
        <v>0</v>
      </c>
      <c r="G29" s="192">
        <v>0</v>
      </c>
      <c r="H29" s="192">
        <v>0</v>
      </c>
      <c r="I29" s="192">
        <v>0</v>
      </c>
      <c r="J29" s="192">
        <v>0</v>
      </c>
      <c r="K29" s="192">
        <v>0</v>
      </c>
      <c r="L29" s="192">
        <v>0</v>
      </c>
      <c r="M29" s="192">
        <v>0</v>
      </c>
      <c r="N29" s="192">
        <v>0</v>
      </c>
      <c r="O29" s="192">
        <v>0</v>
      </c>
      <c r="P29" s="192">
        <v>0</v>
      </c>
      <c r="Q29" s="556"/>
      <c r="R29" s="556"/>
      <c r="S29" s="556"/>
      <c r="T29" s="556"/>
      <c r="U29" s="556"/>
      <c r="V29" s="556"/>
      <c r="W29" s="556"/>
    </row>
    <row r="30" spans="2:23" x14ac:dyDescent="0.75">
      <c r="B30" s="191" t="s">
        <v>34</v>
      </c>
      <c r="C30" s="204"/>
      <c r="D30" s="202">
        <f>'[55]BS COnly'!$E$28</f>
        <v>2252.25</v>
      </c>
      <c r="E30" s="192">
        <f>'[53]BS COnly'!F31</f>
        <v>0</v>
      </c>
      <c r="F30" s="192">
        <f>'[53]BS COnly'!G31</f>
        <v>0</v>
      </c>
      <c r="G30" s="192">
        <f>'[55]BS COnly'!$H$28</f>
        <v>2210.541667</v>
      </c>
      <c r="H30" s="192">
        <f>'[56]BS COnly'!$I$28</f>
        <v>2196.6388889999998</v>
      </c>
      <c r="I30" s="192">
        <f>'[57]BS COnly'!$J$28</f>
        <v>2182.7361110000002</v>
      </c>
      <c r="J30" s="192">
        <f>'[58]BS COnly'!$K$28</f>
        <v>2168.833333</v>
      </c>
      <c r="K30" s="192">
        <f>'[59]BS COnly'!$L$28</f>
        <v>2154.9305559999998</v>
      </c>
      <c r="L30" s="192">
        <f>'[60]BS COnly'!$M$28</f>
        <v>2141.0277780000001</v>
      </c>
      <c r="M30" s="192">
        <f>'[61]BS COnly'!$N$28</f>
        <v>2127.125</v>
      </c>
      <c r="N30" s="192">
        <f>'[62]BS COnly'!$O$28</f>
        <v>2113.2222219999999</v>
      </c>
      <c r="O30" s="192">
        <f>'[63]BS COnly'!$P$28</f>
        <v>2099.3194440000002</v>
      </c>
      <c r="P30" s="192">
        <f>'[64]BS COnly'!$Q$28</f>
        <v>2085.416667</v>
      </c>
      <c r="Q30" s="556"/>
      <c r="R30" s="556"/>
      <c r="S30" s="556"/>
      <c r="T30" s="556"/>
      <c r="U30" s="556"/>
      <c r="V30" s="556"/>
      <c r="W30" s="556"/>
    </row>
    <row r="31" spans="2:23" x14ac:dyDescent="0.75">
      <c r="B31" s="191" t="s">
        <v>14</v>
      </c>
      <c r="C31" s="204"/>
      <c r="D31" s="202">
        <f>[65]BSsingle!P31</f>
        <v>0</v>
      </c>
      <c r="E31" s="192">
        <f>'[53]BS COnly'!F32</f>
        <v>0</v>
      </c>
      <c r="F31" s="192">
        <f>'[53]BS COnly'!G32</f>
        <v>0</v>
      </c>
      <c r="G31" s="192">
        <f>'[53]BS COnly'!H32</f>
        <v>0</v>
      </c>
      <c r="H31" s="192">
        <f>'[53]BS COnly'!I32</f>
        <v>0</v>
      </c>
      <c r="I31" s="192">
        <f>'[53]BS COnly'!J32</f>
        <v>0</v>
      </c>
      <c r="J31" s="192">
        <f>'[53]BS COnly'!K32</f>
        <v>0</v>
      </c>
      <c r="K31" s="192">
        <f>'[53]BS COnly'!L32</f>
        <v>0</v>
      </c>
      <c r="L31" s="192">
        <f>'[53]BS COnly'!M32</f>
        <v>0</v>
      </c>
      <c r="M31" s="192">
        <f>'[53]BS COnly'!N32</f>
        <v>0</v>
      </c>
      <c r="N31" s="192">
        <f>'[53]BS COnly'!O32</f>
        <v>0</v>
      </c>
      <c r="O31" s="192">
        <f>'[53]BS COnly'!P32</f>
        <v>0</v>
      </c>
      <c r="P31" s="192">
        <f>'[53]BS COnly'!Q32</f>
        <v>0</v>
      </c>
      <c r="Q31" s="556"/>
      <c r="R31" s="556"/>
      <c r="S31" s="556"/>
      <c r="T31" s="556"/>
      <c r="U31" s="556"/>
      <c r="V31" s="556"/>
      <c r="W31" s="556"/>
    </row>
    <row r="32" spans="2:23" x14ac:dyDescent="0.75">
      <c r="B32" s="191"/>
      <c r="C32" s="204"/>
      <c r="D32" s="193"/>
      <c r="E32" s="193"/>
      <c r="F32" s="193"/>
      <c r="G32" s="193"/>
      <c r="H32" s="193"/>
      <c r="I32" s="193"/>
      <c r="J32" s="193"/>
      <c r="K32" s="193"/>
      <c r="L32" s="193"/>
      <c r="M32" s="193"/>
      <c r="N32" s="193"/>
      <c r="O32" s="193"/>
      <c r="P32" s="193"/>
      <c r="Q32" s="556"/>
      <c r="R32" s="556"/>
      <c r="S32" s="556"/>
      <c r="T32" s="556"/>
      <c r="U32" s="556"/>
      <c r="V32" s="556"/>
      <c r="W32" s="556"/>
    </row>
    <row r="33" spans="2:23" s="4" customFormat="1" x14ac:dyDescent="0.75">
      <c r="B33" s="139" t="s">
        <v>139</v>
      </c>
      <c r="C33" s="206"/>
      <c r="D33" s="141">
        <f>SUM(D21:D32)</f>
        <v>217825.10186700002</v>
      </c>
      <c r="E33" s="141">
        <f t="shared" ref="E33:K33" si="6">SUM(E23:E32)</f>
        <v>215606.85641000001</v>
      </c>
      <c r="F33" s="141">
        <f t="shared" si="6"/>
        <v>214767.321065</v>
      </c>
      <c r="G33" s="141">
        <f t="shared" si="6"/>
        <v>215250.30440100003</v>
      </c>
      <c r="H33" s="141">
        <f t="shared" si="6"/>
        <v>215005.275792</v>
      </c>
      <c r="I33" s="141">
        <f t="shared" si="6"/>
        <v>214225.91207500003</v>
      </c>
      <c r="J33" s="141">
        <f t="shared" si="6"/>
        <v>214541.60978</v>
      </c>
      <c r="K33" s="141">
        <f t="shared" si="6"/>
        <v>213674.98439100001</v>
      </c>
      <c r="L33" s="141">
        <f t="shared" ref="L33:M33" si="7">SUM(L23:L32)</f>
        <v>212820.83284299998</v>
      </c>
      <c r="M33" s="141">
        <f t="shared" si="7"/>
        <v>211939.82272000003</v>
      </c>
      <c r="N33" s="141">
        <f t="shared" ref="N33:O33" si="8">SUM(N23:N32)</f>
        <v>211223.25014600003</v>
      </c>
      <c r="O33" s="141">
        <f t="shared" si="8"/>
        <v>210883.14696799999</v>
      </c>
      <c r="P33" s="141">
        <f t="shared" ref="P33" si="9">SUM(P23:P32)</f>
        <v>210185.523415</v>
      </c>
      <c r="Q33" s="558"/>
      <c r="R33" s="558"/>
      <c r="S33" s="558"/>
      <c r="T33" s="558"/>
      <c r="U33" s="558"/>
      <c r="V33" s="558"/>
      <c r="W33" s="558"/>
    </row>
    <row r="34" spans="2:23" ht="15.5" thickBot="1" x14ac:dyDescent="0.9">
      <c r="B34" s="70"/>
      <c r="C34" s="207"/>
      <c r="D34" s="193"/>
      <c r="E34" s="193"/>
      <c r="F34" s="193"/>
      <c r="G34" s="193"/>
      <c r="H34" s="193"/>
      <c r="I34" s="193"/>
      <c r="J34" s="193"/>
      <c r="K34" s="193"/>
      <c r="L34" s="193"/>
      <c r="M34" s="193"/>
      <c r="N34" s="193"/>
      <c r="O34" s="193"/>
      <c r="P34" s="193"/>
      <c r="Q34" s="556"/>
      <c r="R34" s="556"/>
      <c r="S34" s="556"/>
      <c r="T34" s="556"/>
      <c r="U34" s="556"/>
      <c r="V34" s="556"/>
      <c r="W34" s="556"/>
    </row>
    <row r="35" spans="2:23" s="4" customFormat="1" ht="15.5" thickBot="1" x14ac:dyDescent="0.9">
      <c r="B35" s="71" t="s">
        <v>15</v>
      </c>
      <c r="C35" s="208"/>
      <c r="D35" s="72">
        <f t="shared" ref="D35:K35" si="10">D33+D20</f>
        <v>334891.83138300001</v>
      </c>
      <c r="E35" s="72">
        <f t="shared" si="10"/>
        <v>322718.88556000002</v>
      </c>
      <c r="F35" s="72">
        <f t="shared" si="10"/>
        <v>312885.85665700003</v>
      </c>
      <c r="G35" s="72">
        <f t="shared" si="10"/>
        <v>317996.21875100001</v>
      </c>
      <c r="H35" s="72">
        <f t="shared" si="10"/>
        <v>318965.48903699999</v>
      </c>
      <c r="I35" s="72">
        <f t="shared" si="10"/>
        <v>309608.01747000002</v>
      </c>
      <c r="J35" s="72">
        <f t="shared" si="10"/>
        <v>340471.57707499998</v>
      </c>
      <c r="K35" s="72">
        <f t="shared" si="10"/>
        <v>347827.64921199996</v>
      </c>
      <c r="L35" s="72">
        <f t="shared" ref="L35:M35" si="11">L33+L20</f>
        <v>350552.70822999999</v>
      </c>
      <c r="M35" s="72">
        <f t="shared" si="11"/>
        <v>352519.85724799999</v>
      </c>
      <c r="N35" s="72">
        <f t="shared" ref="N35:O35" si="12">N33+N20</f>
        <v>339306.01811300003</v>
      </c>
      <c r="O35" s="72">
        <f t="shared" si="12"/>
        <v>336659.111668</v>
      </c>
      <c r="P35" s="72">
        <f t="shared" ref="P35" si="13">P33+P20</f>
        <v>343080.12619899999</v>
      </c>
      <c r="Q35" s="580"/>
      <c r="R35" s="558"/>
      <c r="S35" s="558"/>
      <c r="T35" s="558"/>
      <c r="U35" s="558"/>
      <c r="V35" s="558"/>
      <c r="W35" s="558"/>
    </row>
    <row r="36" spans="2:23" x14ac:dyDescent="0.75">
      <c r="B36" s="191"/>
      <c r="C36" s="204"/>
      <c r="D36" s="188"/>
      <c r="E36" s="188"/>
      <c r="F36" s="188"/>
      <c r="G36" s="188"/>
      <c r="H36" s="188"/>
      <c r="I36" s="188"/>
      <c r="J36" s="188"/>
      <c r="K36" s="188"/>
      <c r="L36" s="188"/>
      <c r="M36" s="188"/>
      <c r="N36" s="188"/>
      <c r="O36" s="188"/>
      <c r="P36" s="188"/>
      <c r="Q36" s="556"/>
      <c r="R36" s="556"/>
      <c r="S36" s="556"/>
      <c r="T36" s="556"/>
      <c r="U36" s="556"/>
      <c r="V36" s="556"/>
      <c r="W36" s="556"/>
    </row>
    <row r="37" spans="2:23" x14ac:dyDescent="0.75">
      <c r="B37" s="70" t="s">
        <v>35</v>
      </c>
      <c r="C37" s="207"/>
      <c r="D37" s="190"/>
      <c r="E37" s="190"/>
      <c r="F37" s="190"/>
      <c r="G37" s="190"/>
      <c r="H37" s="190"/>
      <c r="I37" s="190"/>
      <c r="J37" s="190"/>
      <c r="K37" s="190"/>
      <c r="L37" s="190"/>
      <c r="M37" s="190"/>
      <c r="N37" s="190"/>
      <c r="O37" s="190"/>
      <c r="P37" s="190"/>
      <c r="Q37" s="556"/>
      <c r="R37" s="556"/>
      <c r="S37" s="556"/>
      <c r="T37" s="556"/>
      <c r="U37" s="556"/>
      <c r="V37" s="556"/>
      <c r="W37" s="556"/>
    </row>
    <row r="38" spans="2:23" x14ac:dyDescent="0.75">
      <c r="B38" s="70" t="s">
        <v>141</v>
      </c>
      <c r="C38" s="207"/>
      <c r="D38" s="190"/>
      <c r="E38" s="190"/>
      <c r="F38" s="190"/>
      <c r="G38" s="190"/>
      <c r="H38" s="190"/>
      <c r="I38" s="190"/>
      <c r="J38" s="190"/>
      <c r="K38" s="190"/>
      <c r="L38" s="190"/>
      <c r="M38" s="190"/>
      <c r="N38" s="190"/>
      <c r="O38" s="190"/>
      <c r="P38" s="190"/>
      <c r="Q38" s="556"/>
      <c r="R38" s="556"/>
      <c r="S38" s="556"/>
      <c r="T38" s="556"/>
      <c r="U38" s="556"/>
      <c r="V38" s="556"/>
      <c r="W38" s="556"/>
    </row>
    <row r="39" spans="2:23" x14ac:dyDescent="0.75">
      <c r="B39" s="191" t="s">
        <v>36</v>
      </c>
      <c r="C39" s="204"/>
      <c r="D39" s="202">
        <f>'[55]BS COnly'!$E$37</f>
        <v>32444.427778000001</v>
      </c>
      <c r="E39" s="192">
        <f>'[53]BS COnly'!$F$35</f>
        <v>28428.855555999999</v>
      </c>
      <c r="F39" s="192">
        <f>'[54]BS COnly'!$G$35</f>
        <v>27178.352750999999</v>
      </c>
      <c r="G39" s="192">
        <f>'[55]BS COnly'!$H$37</f>
        <v>37028.371957000003</v>
      </c>
      <c r="H39" s="192">
        <f>'[56]BS COnly'!$I$37</f>
        <v>40548.486535999997</v>
      </c>
      <c r="I39" s="192">
        <f>'[57]BS COnly'!$J$37</f>
        <v>49147.769385</v>
      </c>
      <c r="J39" s="192">
        <f>'[58]BS COnly'!$K$37</f>
        <v>53956.083545000001</v>
      </c>
      <c r="K39" s="236">
        <f>'[59]BS COnly'!$L$37</f>
        <v>58895.868384000001</v>
      </c>
      <c r="L39" s="236">
        <f>'[60]BS COnly'!$M$37</f>
        <v>56054.211981</v>
      </c>
      <c r="M39" s="236">
        <f>'[61]BS COnly'!$N$37</f>
        <v>57955.558606999999</v>
      </c>
      <c r="N39" s="236">
        <f>'[62]BS COnly'!$O$37</f>
        <v>44935.698134999999</v>
      </c>
      <c r="O39" s="236">
        <f>'[63]BS COnly'!$P$37</f>
        <v>32916.233336999998</v>
      </c>
      <c r="P39" s="236">
        <f>'[64]BS COnly'!$Q$37</f>
        <v>24866.386115000001</v>
      </c>
      <c r="Q39" s="581" t="s">
        <v>70</v>
      </c>
      <c r="R39" s="557"/>
      <c r="S39" s="556"/>
      <c r="T39" s="556"/>
      <c r="U39" s="556"/>
      <c r="V39" s="556"/>
      <c r="W39" s="556"/>
    </row>
    <row r="40" spans="2:23" x14ac:dyDescent="0.75">
      <c r="B40" s="191" t="s">
        <v>37</v>
      </c>
      <c r="C40" s="204"/>
      <c r="D40" s="202">
        <f>[65]BSsingle!P40</f>
        <v>0</v>
      </c>
      <c r="E40" s="192"/>
      <c r="F40" s="192"/>
      <c r="G40" s="192"/>
      <c r="H40" s="192"/>
      <c r="I40" s="192"/>
      <c r="J40" s="192"/>
      <c r="K40" s="192"/>
      <c r="L40" s="192"/>
      <c r="M40" s="192"/>
      <c r="N40" s="192"/>
      <c r="O40" s="192"/>
      <c r="P40" s="192"/>
      <c r="Q40" s="556"/>
      <c r="R40" s="556"/>
      <c r="S40" s="556"/>
      <c r="T40" s="556"/>
      <c r="U40" s="556"/>
      <c r="V40" s="556"/>
      <c r="W40" s="556"/>
    </row>
    <row r="41" spans="2:23" x14ac:dyDescent="0.75">
      <c r="B41" s="191"/>
      <c r="C41" s="204" t="s">
        <v>9</v>
      </c>
      <c r="D41" s="202">
        <f>'[55]BS COnly'!$E$39</f>
        <v>78.650020999999995</v>
      </c>
      <c r="E41" s="192">
        <f>'[53]BS COnly'!$F$37</f>
        <v>78.650020999999995</v>
      </c>
      <c r="F41" s="192">
        <f>'[54]BS COnly'!$G$37</f>
        <v>78.650020999999995</v>
      </c>
      <c r="G41" s="192">
        <f>'[55]BS COnly'!$H$39</f>
        <v>111.91327800000001</v>
      </c>
      <c r="H41" s="192">
        <f>'[56]BS COnly'!$I$39</f>
        <v>114.80003499999999</v>
      </c>
      <c r="I41" s="192">
        <f>'[57]BS COnly'!$J$39</f>
        <v>30.250008000000001</v>
      </c>
      <c r="J41" s="192">
        <f>'[58]BS COnly'!$K$39</f>
        <v>30.250008000000001</v>
      </c>
      <c r="K41" s="192">
        <f>'[59]BS COnly'!$L$39</f>
        <v>125.36039599999999</v>
      </c>
      <c r="L41" s="192">
        <f>'[60]BS COnly'!$M$39</f>
        <v>180.32118800000001</v>
      </c>
      <c r="M41" s="192">
        <f>'[61]BS COnly'!$N$39</f>
        <v>179.25136800000001</v>
      </c>
      <c r="N41" s="192">
        <f>'[62]BS COnly'!$O$39</f>
        <v>156.90001699999999</v>
      </c>
      <c r="O41" s="192">
        <f>'[63]BS COnly'!$P$39</f>
        <v>470.84836300000001</v>
      </c>
      <c r="P41" s="192">
        <f>'[64]BS COnly'!$Q$39</f>
        <v>84.564031</v>
      </c>
      <c r="Q41" s="556"/>
      <c r="R41" s="556"/>
      <c r="S41" s="556"/>
      <c r="T41" s="556"/>
      <c r="U41" s="556"/>
      <c r="V41" s="556"/>
      <c r="W41" s="556"/>
    </row>
    <row r="42" spans="2:23" x14ac:dyDescent="0.75">
      <c r="B42" s="191"/>
      <c r="C42" s="204" t="s">
        <v>11</v>
      </c>
      <c r="D42" s="202">
        <f>'[55]BS COnly'!$E$40</f>
        <v>55184.947645</v>
      </c>
      <c r="E42" s="236">
        <f>'[53]BS COnly'!$F$38</f>
        <v>52580.700405000003</v>
      </c>
      <c r="F42" s="236">
        <f>'[54]BS COnly'!$G$38</f>
        <v>46277.893942000002</v>
      </c>
      <c r="G42" s="236">
        <f>'[55]BS COnly'!$H$40</f>
        <v>39620.227896999997</v>
      </c>
      <c r="H42" s="236">
        <f>'[56]BS COnly'!$I$40</f>
        <v>32224.778951</v>
      </c>
      <c r="I42" s="236">
        <f>'[57]BS COnly'!$J$40</f>
        <v>25310.216417</v>
      </c>
      <c r="J42" s="236">
        <f>'[58]BS COnly'!$K$40</f>
        <v>43725.456879999998</v>
      </c>
      <c r="K42" s="236">
        <f>'[59]BS COnly'!$L$40</f>
        <v>45293.736069999999</v>
      </c>
      <c r="L42" s="236">
        <f>'[60]BS COnly'!$M$40</f>
        <v>49486.619876999997</v>
      </c>
      <c r="M42" s="236">
        <f>'[61]BS COnly'!$N$40</f>
        <v>47052.922052000002</v>
      </c>
      <c r="N42" s="236">
        <f>'[62]BS COnly'!$O$40</f>
        <v>45548.351336</v>
      </c>
      <c r="O42" s="236">
        <f>'[63]BS COnly'!$P$40</f>
        <v>51325.825502</v>
      </c>
      <c r="P42" s="236">
        <f>'[64]BS COnly'!$Q$40</f>
        <v>63013.734020999997</v>
      </c>
      <c r="Q42" s="581"/>
      <c r="R42" s="556"/>
      <c r="S42" s="556"/>
      <c r="T42" s="556"/>
      <c r="U42" s="556"/>
      <c r="V42" s="556"/>
      <c r="W42" s="556"/>
    </row>
    <row r="43" spans="2:23" x14ac:dyDescent="0.75">
      <c r="B43" s="191" t="s">
        <v>129</v>
      </c>
      <c r="C43" s="204"/>
      <c r="D43" s="202">
        <f>'[55]BS COnly'!$E$41</f>
        <v>1226.1326670000001</v>
      </c>
      <c r="E43" s="236">
        <f>'[53]BS COnly'!$F$39</f>
        <v>1326.885407</v>
      </c>
      <c r="F43" s="236">
        <f>'[54]BS COnly'!$G$39</f>
        <v>1362.474334</v>
      </c>
      <c r="G43" s="236">
        <f>'[55]BS COnly'!$H$41</f>
        <v>1230.4860739999999</v>
      </c>
      <c r="H43" s="236">
        <f>'[56]BS COnly'!$I$41</f>
        <v>1275.1950099999999</v>
      </c>
      <c r="I43" s="236">
        <f>'[57]BS COnly'!$J$41</f>
        <v>1112.845139</v>
      </c>
      <c r="J43" s="236">
        <f>'[58]BS COnly'!$K$41</f>
        <v>1043.4787690000001</v>
      </c>
      <c r="K43" s="236">
        <f>'[59]BS COnly'!$L$41</f>
        <v>1340.6336920000001</v>
      </c>
      <c r="L43" s="236">
        <f>'[60]BS COnly'!$M$41</f>
        <v>1347.6750629999999</v>
      </c>
      <c r="M43" s="236">
        <f>'[61]BS COnly'!$N$41</f>
        <v>1478.1330390000001</v>
      </c>
      <c r="N43" s="236">
        <f>'[62]BS COnly'!$O$41</f>
        <v>1257.210411</v>
      </c>
      <c r="O43" s="236">
        <f>'[63]BS COnly'!$P$41</f>
        <v>1140.5365380000001</v>
      </c>
      <c r="P43" s="236">
        <f>'[64]BS COnly'!$Q$41</f>
        <v>1195.3864470000001</v>
      </c>
      <c r="Q43" s="557"/>
      <c r="R43" s="556"/>
      <c r="S43" s="556"/>
      <c r="T43" s="556"/>
      <c r="U43" s="556"/>
      <c r="V43" s="556"/>
      <c r="W43" s="556"/>
    </row>
    <row r="44" spans="2:23" x14ac:dyDescent="0.75">
      <c r="B44" s="191" t="s">
        <v>38</v>
      </c>
      <c r="C44" s="204"/>
      <c r="D44" s="202">
        <f>'[55]BS COnly'!$E$42</f>
        <v>2189.3068840000001</v>
      </c>
      <c r="E44" s="192">
        <f>'[53]BS COnly'!$F$40</f>
        <v>388.25447200000002</v>
      </c>
      <c r="F44" s="192">
        <f>'[54]BS COnly'!$G$40</f>
        <v>316.18180899999999</v>
      </c>
      <c r="G44" s="192">
        <f>'[55]BS COnly'!$H$42</f>
        <v>1226.88427</v>
      </c>
      <c r="H44" s="192">
        <f>'[56]BS COnly'!$I$42</f>
        <v>1032.816077</v>
      </c>
      <c r="I44" s="192">
        <f>'[57]BS COnly'!$J$42</f>
        <v>1177.0398499999999</v>
      </c>
      <c r="J44" s="192">
        <f>'[58]BS COnly'!$K$42</f>
        <v>2772.3998900000001</v>
      </c>
      <c r="K44" s="192">
        <f>'[59]BS COnly'!$L$42</f>
        <v>1645.920799</v>
      </c>
      <c r="L44" s="192">
        <f>'[60]BS COnly'!$M$42</f>
        <v>1565.3376599999999</v>
      </c>
      <c r="M44" s="192">
        <f>'[61]BS COnly'!$N$42</f>
        <v>1432.2116169999999</v>
      </c>
      <c r="N44" s="192">
        <f>'[62]BS COnly'!$O$42</f>
        <v>991.62836800000002</v>
      </c>
      <c r="O44" s="192">
        <f>'[63]BS COnly'!$P$42</f>
        <v>1454.750722</v>
      </c>
      <c r="P44" s="192">
        <f>'[64]BS COnly'!$Q$42</f>
        <v>2085.8554749999998</v>
      </c>
      <c r="Q44" s="556"/>
      <c r="R44" s="556"/>
      <c r="S44" s="556"/>
      <c r="T44" s="556"/>
      <c r="U44" s="556"/>
      <c r="V44" s="556"/>
      <c r="W44" s="556"/>
    </row>
    <row r="45" spans="2:23" x14ac:dyDescent="0.75">
      <c r="B45" s="191" t="s">
        <v>39</v>
      </c>
      <c r="C45" s="204"/>
      <c r="D45" s="202">
        <f>'[55]BS COnly'!$E$43</f>
        <v>1130.240186</v>
      </c>
      <c r="E45" s="192">
        <f>'[53]BS COnly'!$F$41</f>
        <v>780.77145299999995</v>
      </c>
      <c r="F45" s="192">
        <f>'[54]BS COnly'!$G$41</f>
        <v>291.13013999999998</v>
      </c>
      <c r="G45" s="192">
        <f>'[55]BS COnly'!$H$43</f>
        <v>308.68786999999998</v>
      </c>
      <c r="H45" s="192">
        <f>'[56]BS COnly'!$I$43</f>
        <v>723.19584499999996</v>
      </c>
      <c r="I45" s="192">
        <f>'[57]BS COnly'!$J$43</f>
        <v>742.84728299999995</v>
      </c>
      <c r="J45" s="192">
        <f>'[58]BS COnly'!$K$43</f>
        <v>786.19103600000005</v>
      </c>
      <c r="K45" s="192">
        <f>'[59]BS COnly'!$L$43</f>
        <v>1139.4685710000001</v>
      </c>
      <c r="L45" s="192">
        <f>'[60]BS COnly'!$M$43</f>
        <v>1589.3041740000001</v>
      </c>
      <c r="M45" s="192">
        <f>'[61]BS COnly'!$N$43</f>
        <v>2141.3045609999999</v>
      </c>
      <c r="N45" s="192">
        <f>'[62]BS COnly'!$O$43</f>
        <v>2616.6936930000002</v>
      </c>
      <c r="O45" s="192">
        <f>'[63]BS COnly'!$P$43</f>
        <v>2130.3501160000001</v>
      </c>
      <c r="P45" s="192">
        <f>'[64]BS COnly'!$Q$43</f>
        <v>712.26512300000002</v>
      </c>
      <c r="Q45" s="556"/>
      <c r="R45" s="556"/>
      <c r="S45" s="556"/>
      <c r="T45" s="556"/>
      <c r="U45" s="556"/>
      <c r="V45" s="556"/>
      <c r="W45" s="556"/>
    </row>
    <row r="46" spans="2:23" x14ac:dyDescent="0.75">
      <c r="B46" s="191" t="s">
        <v>40</v>
      </c>
      <c r="C46" s="204"/>
      <c r="D46" s="202">
        <f>'[55]BS COnly'!$E$44</f>
        <v>78.680591000000007</v>
      </c>
      <c r="E46" s="192">
        <f>'[53]BS COnly'!$F$42</f>
        <v>95.076987000000003</v>
      </c>
      <c r="F46" s="192">
        <f>'[54]BS COnly'!$G$42</f>
        <v>157.820697</v>
      </c>
      <c r="G46" s="192">
        <f>'[55]BS COnly'!$H$44</f>
        <v>90.536445999999998</v>
      </c>
      <c r="H46" s="192">
        <f>'[56]BS COnly'!$I$44</f>
        <v>76.158068</v>
      </c>
      <c r="I46" s="192">
        <f>'[57]BS COnly'!$J$44</f>
        <v>136.37428499999999</v>
      </c>
      <c r="J46" s="192">
        <f>'[58]BS COnly'!$K$44</f>
        <v>166.673609</v>
      </c>
      <c r="K46" s="192">
        <f>'[59]BS COnly'!$L$44</f>
        <v>166.673609</v>
      </c>
      <c r="L46" s="192">
        <f>'[60]BS COnly'!$M$44</f>
        <v>1.23915</v>
      </c>
      <c r="M46" s="192">
        <f>'[61]BS COnly'!$N$44</f>
        <v>64.218879000000001</v>
      </c>
      <c r="N46" s="192">
        <f>'[62]BS COnly'!$O$44</f>
        <v>399.43644699999999</v>
      </c>
      <c r="O46" s="192">
        <f>'[63]BS COnly'!$P$44</f>
        <v>484.34725900000001</v>
      </c>
      <c r="P46" s="192">
        <f>'[64]BS COnly'!$Q$44</f>
        <v>110.58599700000001</v>
      </c>
      <c r="Q46" s="556"/>
      <c r="R46" s="556"/>
      <c r="S46" s="556"/>
      <c r="T46" s="556"/>
      <c r="U46" s="556"/>
      <c r="V46" s="556"/>
      <c r="W46" s="556"/>
    </row>
    <row r="47" spans="2:23" ht="30" customHeight="1" x14ac:dyDescent="0.75">
      <c r="B47" s="606" t="s">
        <v>198</v>
      </c>
      <c r="C47" s="607"/>
      <c r="D47" s="202">
        <f>'[55]BS COnly'!$E$45</f>
        <v>300.55627900000002</v>
      </c>
      <c r="E47" s="192">
        <f>'[53]BS COnly'!$F$43</f>
        <v>660.00660200000004</v>
      </c>
      <c r="F47" s="192">
        <f>'[54]BS COnly'!$G$43</f>
        <v>598.32930099999999</v>
      </c>
      <c r="G47" s="192">
        <f>'[55]BS COnly'!$H$45</f>
        <v>115.49023200000001</v>
      </c>
      <c r="H47" s="192">
        <f>'[56]BS COnly'!$I$45</f>
        <v>456.093549</v>
      </c>
      <c r="I47" s="192">
        <f>'[57]BS COnly'!$J$45</f>
        <v>392.93857700000001</v>
      </c>
      <c r="J47" s="192">
        <f>'[58]BS COnly'!$K$45</f>
        <v>329.79397999999998</v>
      </c>
      <c r="K47" s="192">
        <f>'[59]BS COnly'!$L$45</f>
        <v>266.29531800000001</v>
      </c>
      <c r="L47" s="192">
        <f>'[60]BS COnly'!$M$45</f>
        <v>202.440575</v>
      </c>
      <c r="M47" s="192">
        <f>'[61]BS COnly'!$N$45</f>
        <v>138.227721</v>
      </c>
      <c r="N47" s="192">
        <f>'[62]BS COnly'!$O$45</f>
        <v>54.929760999999999</v>
      </c>
      <c r="O47" s="192">
        <f>'[63]BS COnly'!$P$45</f>
        <v>8.7195060000000009</v>
      </c>
      <c r="P47" s="192">
        <f>'[64]BS COnly'!$Q$45</f>
        <v>0</v>
      </c>
      <c r="Q47" s="556"/>
      <c r="R47" s="556"/>
      <c r="S47" s="556"/>
      <c r="T47" s="556"/>
      <c r="U47" s="556"/>
      <c r="V47" s="556"/>
      <c r="W47" s="556"/>
    </row>
    <row r="48" spans="2:23" ht="30" hidden="1" customHeight="1" x14ac:dyDescent="0.75">
      <c r="B48" s="608" t="s">
        <v>41</v>
      </c>
      <c r="C48" s="607"/>
      <c r="D48" s="202">
        <v>0</v>
      </c>
      <c r="E48" s="192">
        <f>'[66]BS COnly'!E51</f>
        <v>0</v>
      </c>
      <c r="F48" s="192">
        <f>'[66]BS COnly'!F51</f>
        <v>0</v>
      </c>
      <c r="G48" s="192">
        <f>'[66]BS COnly'!G51</f>
        <v>0</v>
      </c>
      <c r="H48" s="192">
        <f>'[66]BS COnly'!H51</f>
        <v>0</v>
      </c>
      <c r="I48" s="192">
        <f>'[66]BS COnly'!I51</f>
        <v>0</v>
      </c>
      <c r="J48" s="192">
        <f>'[66]BS COnly'!J51</f>
        <v>0</v>
      </c>
      <c r="K48" s="192">
        <f>'[66]BS COnly'!K51</f>
        <v>0</v>
      </c>
      <c r="L48" s="192">
        <f>'[66]BS COnly'!L51</f>
        <v>0</v>
      </c>
      <c r="M48" s="192">
        <f>'[66]BS COnly'!M51</f>
        <v>0</v>
      </c>
      <c r="N48" s="192">
        <f>'[66]BS COnly'!N51</f>
        <v>0</v>
      </c>
      <c r="O48" s="192">
        <f>'[66]BS COnly'!O51</f>
        <v>0</v>
      </c>
      <c r="P48" s="192">
        <f>'[66]BS COnly'!P51</f>
        <v>0</v>
      </c>
      <c r="Q48" s="556"/>
      <c r="R48" s="556"/>
      <c r="S48" s="556"/>
      <c r="T48" s="556"/>
      <c r="U48" s="556"/>
      <c r="V48" s="556"/>
      <c r="W48" s="556"/>
    </row>
    <row r="49" spans="2:23" hidden="1" x14ac:dyDescent="0.75">
      <c r="B49" s="191" t="s">
        <v>42</v>
      </c>
      <c r="C49" s="204"/>
      <c r="D49" s="202">
        <v>0</v>
      </c>
      <c r="E49" s="192">
        <f>'[66]BS COnly'!E52</f>
        <v>0</v>
      </c>
      <c r="F49" s="192">
        <f>'[66]BS COnly'!F52</f>
        <v>0</v>
      </c>
      <c r="G49" s="192">
        <f>'[66]BS COnly'!G52</f>
        <v>0</v>
      </c>
      <c r="H49" s="192">
        <f>'[66]BS COnly'!H52</f>
        <v>0</v>
      </c>
      <c r="I49" s="192">
        <f>'[66]BS COnly'!I52</f>
        <v>0</v>
      </c>
      <c r="J49" s="192">
        <f>'[66]BS COnly'!J52</f>
        <v>0</v>
      </c>
      <c r="K49" s="192">
        <f>'[66]BS COnly'!K52</f>
        <v>0</v>
      </c>
      <c r="L49" s="192">
        <f>'[66]BS COnly'!L52</f>
        <v>0</v>
      </c>
      <c r="M49" s="192">
        <f>'[66]BS COnly'!M52</f>
        <v>0</v>
      </c>
      <c r="N49" s="192">
        <f>'[66]BS COnly'!N52</f>
        <v>0</v>
      </c>
      <c r="O49" s="192">
        <f>'[66]BS COnly'!O52</f>
        <v>0</v>
      </c>
      <c r="P49" s="192">
        <f>'[66]BS COnly'!P52</f>
        <v>0</v>
      </c>
      <c r="Q49" s="556"/>
      <c r="R49" s="556"/>
      <c r="S49" s="556"/>
      <c r="T49" s="556"/>
      <c r="U49" s="556"/>
      <c r="V49" s="556"/>
      <c r="W49" s="556"/>
    </row>
    <row r="50" spans="2:23" s="4" customFormat="1" x14ac:dyDescent="0.75">
      <c r="B50" s="139" t="s">
        <v>142</v>
      </c>
      <c r="C50" s="206"/>
      <c r="D50" s="142">
        <f>SUM(D39:D47)</f>
        <v>92632.942050999991</v>
      </c>
      <c r="E50" s="142">
        <f t="shared" ref="E50:F50" si="14">SUM(E39:E49)</f>
        <v>84339.200902999975</v>
      </c>
      <c r="F50" s="142">
        <f t="shared" si="14"/>
        <v>76260.832995000004</v>
      </c>
      <c r="G50" s="142">
        <f t="shared" ref="G50:H50" si="15">SUM(G39:G49)</f>
        <v>79732.598023999977</v>
      </c>
      <c r="H50" s="142">
        <f t="shared" si="15"/>
        <v>76451.524070999978</v>
      </c>
      <c r="I50" s="142">
        <f t="shared" ref="I50:J50" si="16">SUM(I39:I49)</f>
        <v>78050.280943999984</v>
      </c>
      <c r="J50" s="142">
        <f t="shared" si="16"/>
        <v>102810.32771700001</v>
      </c>
      <c r="K50" s="142">
        <f t="shared" ref="K50:L50" si="17">SUM(K39:K49)</f>
        <v>108873.95683900001</v>
      </c>
      <c r="L50" s="142">
        <f t="shared" si="17"/>
        <v>110427.149668</v>
      </c>
      <c r="M50" s="142">
        <f t="shared" ref="M50:N50" si="18">SUM(M39:M49)</f>
        <v>110441.82784399997</v>
      </c>
      <c r="N50" s="142">
        <f t="shared" si="18"/>
        <v>95960.848167999997</v>
      </c>
      <c r="O50" s="142">
        <f t="shared" ref="O50:P50" si="19">SUM(O39:O49)</f>
        <v>89931.611342999997</v>
      </c>
      <c r="P50" s="142">
        <f t="shared" si="19"/>
        <v>92068.777209000007</v>
      </c>
      <c r="Q50" s="558"/>
      <c r="R50" s="558"/>
      <c r="S50" s="558"/>
      <c r="T50" s="558"/>
      <c r="U50" s="558"/>
      <c r="V50" s="558"/>
      <c r="W50" s="558"/>
    </row>
    <row r="51" spans="2:23" x14ac:dyDescent="0.75">
      <c r="B51" s="191"/>
      <c r="C51" s="204"/>
      <c r="D51" s="190"/>
      <c r="E51" s="190"/>
      <c r="F51" s="190"/>
      <c r="G51" s="190"/>
      <c r="H51" s="190"/>
      <c r="I51" s="190"/>
      <c r="J51" s="190"/>
      <c r="K51" s="190"/>
      <c r="L51" s="190"/>
      <c r="M51" s="190"/>
      <c r="N51" s="190"/>
      <c r="O51" s="190"/>
      <c r="P51" s="190"/>
      <c r="Q51" s="556"/>
      <c r="R51" s="556"/>
      <c r="S51" s="556"/>
      <c r="T51" s="556"/>
      <c r="U51" s="556"/>
      <c r="V51" s="556"/>
      <c r="W51" s="556"/>
    </row>
    <row r="52" spans="2:23" x14ac:dyDescent="0.75">
      <c r="B52" s="70" t="s">
        <v>143</v>
      </c>
      <c r="C52" s="204"/>
      <c r="D52" s="190"/>
      <c r="E52" s="190"/>
      <c r="F52" s="190"/>
      <c r="G52" s="190"/>
      <c r="H52" s="190"/>
      <c r="I52" s="190"/>
      <c r="J52" s="190"/>
      <c r="K52" s="190"/>
      <c r="L52" s="190"/>
      <c r="M52" s="190"/>
      <c r="N52" s="190"/>
      <c r="O52" s="190"/>
      <c r="P52" s="190"/>
      <c r="Q52" s="556"/>
      <c r="R52" s="556"/>
      <c r="S52" s="556"/>
      <c r="T52" s="556"/>
      <c r="U52" s="556"/>
      <c r="V52" s="556"/>
      <c r="W52" s="556"/>
    </row>
    <row r="53" spans="2:23" x14ac:dyDescent="0.75">
      <c r="B53" s="191" t="s">
        <v>16</v>
      </c>
      <c r="C53" s="204"/>
      <c r="D53" s="202">
        <f>'[55]BS COnly'!$E$50</f>
        <v>9381.4427250000008</v>
      </c>
      <c r="E53" s="192">
        <f>'[53]BS COnly'!$F$48</f>
        <v>9500.6123229999994</v>
      </c>
      <c r="F53" s="192">
        <f>'[54]BS COnly'!$G$48</f>
        <v>9500.6123229999994</v>
      </c>
      <c r="G53" s="192">
        <f>'[55]BS COnly'!$H$50</f>
        <v>9381.4427250000008</v>
      </c>
      <c r="H53" s="192">
        <f>'[56]BS COnly'!$I$50</f>
        <v>9381.4427250000008</v>
      </c>
      <c r="I53" s="192">
        <f>'[57]BS COnly'!$J$50</f>
        <v>9381.4427250000008</v>
      </c>
      <c r="J53" s="192">
        <f>'[58]BS COnly'!$K$50</f>
        <v>9381.4427250000008</v>
      </c>
      <c r="K53" s="192">
        <f>'[59]BS COnly'!$L$50</f>
        <v>9381.4427250000008</v>
      </c>
      <c r="L53" s="192">
        <f>'[60]BS COnly'!$M$50</f>
        <v>9381.4427250000008</v>
      </c>
      <c r="M53" s="192">
        <f>'[61]BS COnly'!$N$50</f>
        <v>9381.4427250000008</v>
      </c>
      <c r="N53" s="192">
        <f>'[62]BS COnly'!$O$50</f>
        <v>9381.4427250000008</v>
      </c>
      <c r="O53" s="192">
        <f>'[63]BS COnly'!$P$50</f>
        <v>9381.4427250000008</v>
      </c>
      <c r="P53" s="192">
        <f>'[64]BS COnly'!$Q$50</f>
        <v>9381.4427250000008</v>
      </c>
      <c r="Q53" s="556"/>
      <c r="R53" s="556"/>
      <c r="S53" s="556"/>
      <c r="T53" s="556"/>
      <c r="U53" s="556"/>
      <c r="V53" s="556"/>
      <c r="W53" s="556"/>
    </row>
    <row r="54" spans="2:23" x14ac:dyDescent="0.75">
      <c r="B54" s="191" t="s">
        <v>77</v>
      </c>
      <c r="C54" s="204"/>
      <c r="D54" s="202">
        <f>[65]BSsingle!P54</f>
        <v>0</v>
      </c>
      <c r="E54" s="192">
        <v>0</v>
      </c>
      <c r="F54" s="192">
        <v>0</v>
      </c>
      <c r="G54" s="192">
        <v>0</v>
      </c>
      <c r="H54" s="192">
        <v>0</v>
      </c>
      <c r="I54" s="192">
        <v>0</v>
      </c>
      <c r="J54" s="192">
        <v>0</v>
      </c>
      <c r="K54" s="192">
        <v>0</v>
      </c>
      <c r="L54" s="192">
        <v>0</v>
      </c>
      <c r="M54" s="192">
        <v>0</v>
      </c>
      <c r="N54" s="192">
        <v>0</v>
      </c>
      <c r="O54" s="192">
        <v>0</v>
      </c>
      <c r="P54" s="192">
        <v>0</v>
      </c>
      <c r="Q54" s="556"/>
      <c r="R54" s="556"/>
      <c r="S54" s="556"/>
      <c r="T54" s="556"/>
      <c r="U54" s="556"/>
      <c r="V54" s="556"/>
      <c r="W54" s="556"/>
    </row>
    <row r="55" spans="2:23" hidden="1" x14ac:dyDescent="0.75">
      <c r="B55" s="191" t="s">
        <v>76</v>
      </c>
      <c r="C55" s="204"/>
      <c r="D55" s="202">
        <f>[65]BSsingle!P55</f>
        <v>0</v>
      </c>
      <c r="E55" s="192">
        <f>'[66]BS COnly'!E59</f>
        <v>0</v>
      </c>
      <c r="F55" s="192">
        <f>'[66]BS COnly'!F59</f>
        <v>0</v>
      </c>
      <c r="G55" s="192">
        <f>'[66]BS COnly'!G59</f>
        <v>0</v>
      </c>
      <c r="H55" s="192">
        <f>'[66]BS COnly'!H59</f>
        <v>0</v>
      </c>
      <c r="I55" s="192">
        <f>'[66]BS COnly'!I59</f>
        <v>0</v>
      </c>
      <c r="J55" s="192">
        <f>'[66]BS COnly'!J59</f>
        <v>0</v>
      </c>
      <c r="K55" s="192">
        <f>'[66]BS COnly'!K59</f>
        <v>0</v>
      </c>
      <c r="L55" s="192">
        <f>'[66]BS COnly'!L59</f>
        <v>0</v>
      </c>
      <c r="M55" s="192">
        <f>'[66]BS COnly'!M59</f>
        <v>0</v>
      </c>
      <c r="N55" s="192">
        <f>'[66]BS COnly'!N59</f>
        <v>0</v>
      </c>
      <c r="O55" s="192">
        <f>'[66]BS COnly'!O59</f>
        <v>0</v>
      </c>
      <c r="P55" s="192">
        <f>'[66]BS COnly'!P59</f>
        <v>0</v>
      </c>
      <c r="Q55" s="556"/>
      <c r="R55" s="556"/>
      <c r="S55" s="556"/>
      <c r="T55" s="556"/>
      <c r="U55" s="556"/>
      <c r="V55" s="556"/>
      <c r="W55" s="556"/>
    </row>
    <row r="56" spans="2:23" hidden="1" x14ac:dyDescent="0.75">
      <c r="B56" s="191" t="s">
        <v>43</v>
      </c>
      <c r="C56" s="204"/>
      <c r="D56" s="202">
        <f>[65]BSsingle!P56</f>
        <v>0</v>
      </c>
      <c r="E56" s="192">
        <f>'[66]BS COnly'!E60</f>
        <v>0</v>
      </c>
      <c r="F56" s="192">
        <f>'[66]BS COnly'!F60</f>
        <v>0</v>
      </c>
      <c r="G56" s="192">
        <f>'[66]BS COnly'!G60</f>
        <v>0</v>
      </c>
      <c r="H56" s="192">
        <f>'[66]BS COnly'!H60</f>
        <v>0</v>
      </c>
      <c r="I56" s="192">
        <f>'[66]BS COnly'!I60</f>
        <v>0</v>
      </c>
      <c r="J56" s="192">
        <f>'[66]BS COnly'!J60</f>
        <v>0</v>
      </c>
      <c r="K56" s="192">
        <f>'[66]BS COnly'!K60</f>
        <v>0</v>
      </c>
      <c r="L56" s="192">
        <f>'[66]BS COnly'!L60</f>
        <v>0</v>
      </c>
      <c r="M56" s="192">
        <f>'[66]BS COnly'!M60</f>
        <v>0</v>
      </c>
      <c r="N56" s="192">
        <f>'[66]BS COnly'!N60</f>
        <v>0</v>
      </c>
      <c r="O56" s="192">
        <f>'[66]BS COnly'!O60</f>
        <v>0</v>
      </c>
      <c r="P56" s="192">
        <f>'[66]BS COnly'!P60</f>
        <v>0</v>
      </c>
      <c r="Q56" s="556"/>
      <c r="R56" s="556"/>
      <c r="S56" s="556"/>
      <c r="T56" s="556"/>
      <c r="U56" s="556"/>
      <c r="V56" s="556"/>
      <c r="W56" s="556"/>
    </row>
    <row r="57" spans="2:23" x14ac:dyDescent="0.75">
      <c r="B57" s="191" t="s">
        <v>44</v>
      </c>
      <c r="C57" s="204"/>
      <c r="D57" s="202">
        <f>'[55]BS COnly'!$E$51</f>
        <v>164.16975400000001</v>
      </c>
      <c r="E57" s="192">
        <f>'[53]BS COnly'!$F$49</f>
        <v>-744.47532999999999</v>
      </c>
      <c r="F57" s="192">
        <f>'[54]BS COnly'!$G$49</f>
        <v>-744.47532999999999</v>
      </c>
      <c r="G57" s="192">
        <f>'[55]BS COnly'!$H$51</f>
        <v>164.16975400000001</v>
      </c>
      <c r="H57" s="192">
        <f>'[56]BS COnly'!$I$51</f>
        <v>164.16975400000001</v>
      </c>
      <c r="I57" s="192">
        <f>'[57]BS COnly'!$J$51</f>
        <v>164.16975400000001</v>
      </c>
      <c r="J57" s="192">
        <f>'[58]BS COnly'!$K$51</f>
        <v>164.16975400000001</v>
      </c>
      <c r="K57" s="192">
        <f>'[59]BS COnly'!$L$51</f>
        <v>164.16975400000001</v>
      </c>
      <c r="L57" s="192">
        <f>'[60]BS COnly'!$M$51</f>
        <v>82.093166999999994</v>
      </c>
      <c r="M57" s="192">
        <f>'[61]BS COnly'!$N$51</f>
        <v>82.093166999999994</v>
      </c>
      <c r="N57" s="192">
        <f>'[62]BS COnly'!$O$51</f>
        <v>82.093166999999994</v>
      </c>
      <c r="O57" s="590">
        <f>'[63]BS COnly'!$P$51</f>
        <v>82.093166999999994</v>
      </c>
      <c r="P57" s="590">
        <f>'[64]BS COnly'!$Q$51</f>
        <v>82.093166999999994</v>
      </c>
      <c r="Q57" s="556"/>
      <c r="R57" s="556"/>
      <c r="S57" s="556"/>
      <c r="T57" s="556"/>
      <c r="U57" s="556"/>
      <c r="V57" s="556"/>
      <c r="W57" s="556"/>
    </row>
    <row r="58" spans="2:23" s="4" customFormat="1" x14ac:dyDescent="0.75">
      <c r="B58" s="139" t="s">
        <v>144</v>
      </c>
      <c r="C58" s="206"/>
      <c r="D58" s="141">
        <f>SUM(D53:D57)</f>
        <v>9545.6124790000013</v>
      </c>
      <c r="E58" s="141">
        <f t="shared" ref="E58:F58" si="20">SUM(E53:E57)</f>
        <v>8756.1369930000001</v>
      </c>
      <c r="F58" s="141">
        <f t="shared" si="20"/>
        <v>8756.1369930000001</v>
      </c>
      <c r="G58" s="141">
        <f t="shared" ref="G58:H58" si="21">SUM(G53:G57)</f>
        <v>9545.6124790000013</v>
      </c>
      <c r="H58" s="141">
        <f t="shared" si="21"/>
        <v>9545.6124790000013</v>
      </c>
      <c r="I58" s="141">
        <f t="shared" ref="I58:J58" si="22">SUM(I53:I57)</f>
        <v>9545.6124790000013</v>
      </c>
      <c r="J58" s="141">
        <f t="shared" si="22"/>
        <v>9545.6124790000013</v>
      </c>
      <c r="K58" s="141">
        <f t="shared" ref="K58:L58" si="23">SUM(K53:K57)</f>
        <v>9545.6124790000013</v>
      </c>
      <c r="L58" s="141">
        <f t="shared" si="23"/>
        <v>9463.5358919999999</v>
      </c>
      <c r="M58" s="141">
        <f t="shared" ref="M58:N58" si="24">SUM(M53:M57)</f>
        <v>9463.5358919999999</v>
      </c>
      <c r="N58" s="141">
        <f t="shared" si="24"/>
        <v>9463.5358919999999</v>
      </c>
      <c r="O58" s="141">
        <f t="shared" ref="O58:P58" si="25">SUM(O53:O57)</f>
        <v>9463.5358919999999</v>
      </c>
      <c r="P58" s="141">
        <f t="shared" si="25"/>
        <v>9463.5358919999999</v>
      </c>
      <c r="Q58" s="558"/>
      <c r="R58" s="558"/>
      <c r="S58" s="558"/>
      <c r="T58" s="558"/>
      <c r="U58" s="558"/>
      <c r="V58" s="558"/>
      <c r="W58" s="558"/>
    </row>
    <row r="59" spans="2:23" s="4" customFormat="1" ht="15.5" thickBot="1" x14ac:dyDescent="0.9">
      <c r="B59" s="70"/>
      <c r="C59" s="207"/>
      <c r="D59" s="73"/>
      <c r="E59" s="73"/>
      <c r="F59" s="73"/>
      <c r="G59" s="73"/>
      <c r="H59" s="73"/>
      <c r="I59" s="73"/>
      <c r="J59" s="73"/>
      <c r="K59" s="73"/>
      <c r="L59" s="73"/>
      <c r="M59" s="73"/>
      <c r="N59" s="73"/>
      <c r="O59" s="73"/>
      <c r="P59" s="73"/>
      <c r="Q59" s="558"/>
      <c r="R59" s="558"/>
      <c r="S59" s="558"/>
      <c r="T59" s="558"/>
      <c r="U59" s="558"/>
      <c r="V59" s="558"/>
      <c r="W59" s="558"/>
    </row>
    <row r="60" spans="2:23" s="4" customFormat="1" ht="15.5" thickBot="1" x14ac:dyDescent="0.9">
      <c r="B60" s="71" t="s">
        <v>17</v>
      </c>
      <c r="C60" s="208"/>
      <c r="D60" s="74">
        <f>D58+D50</f>
        <v>102178.55452999999</v>
      </c>
      <c r="E60" s="74">
        <f t="shared" ref="E60:F60" si="26">E58+E50</f>
        <v>93095.337895999983</v>
      </c>
      <c r="F60" s="74">
        <f t="shared" si="26"/>
        <v>85016.969987999997</v>
      </c>
      <c r="G60" s="74">
        <f t="shared" ref="G60:H60" si="27">G58+G50</f>
        <v>89278.21050299998</v>
      </c>
      <c r="H60" s="74">
        <f t="shared" si="27"/>
        <v>85997.136549999981</v>
      </c>
      <c r="I60" s="74">
        <f t="shared" ref="I60:J60" si="28">I58+I50</f>
        <v>87595.893422999987</v>
      </c>
      <c r="J60" s="74">
        <f t="shared" si="28"/>
        <v>112355.94019600001</v>
      </c>
      <c r="K60" s="74">
        <f t="shared" ref="K60:L60" si="29">K58+K50</f>
        <v>118419.56931800001</v>
      </c>
      <c r="L60" s="74">
        <f t="shared" si="29"/>
        <v>119890.68556</v>
      </c>
      <c r="M60" s="74">
        <f t="shared" ref="M60:N60" si="30">M58+M50</f>
        <v>119905.36373599997</v>
      </c>
      <c r="N60" s="74">
        <f t="shared" si="30"/>
        <v>105424.38406</v>
      </c>
      <c r="O60" s="74">
        <f t="shared" ref="O60:P60" si="31">O58+O50</f>
        <v>99395.147234999997</v>
      </c>
      <c r="P60" s="74">
        <f t="shared" si="31"/>
        <v>101532.31310100001</v>
      </c>
      <c r="Q60" s="583"/>
      <c r="R60" s="558"/>
      <c r="S60" s="558"/>
      <c r="T60" s="558"/>
      <c r="U60" s="558"/>
      <c r="V60" s="558"/>
      <c r="W60" s="558"/>
    </row>
    <row r="61" spans="2:23" x14ac:dyDescent="0.75">
      <c r="B61" s="191"/>
      <c r="C61" s="204"/>
      <c r="D61" s="190"/>
      <c r="E61" s="190"/>
      <c r="F61" s="190"/>
      <c r="G61" s="190"/>
      <c r="H61" s="190"/>
      <c r="I61" s="190"/>
      <c r="J61" s="190"/>
      <c r="K61" s="190"/>
      <c r="L61" s="190"/>
      <c r="M61" s="190"/>
      <c r="N61" s="190"/>
      <c r="O61" s="190"/>
      <c r="P61" s="190"/>
      <c r="Q61" s="556"/>
      <c r="R61" s="556"/>
      <c r="S61" s="556"/>
      <c r="T61" s="556"/>
      <c r="U61" s="556"/>
      <c r="V61" s="556"/>
      <c r="W61" s="556"/>
    </row>
    <row r="62" spans="2:23" x14ac:dyDescent="0.75">
      <c r="B62" s="70" t="s">
        <v>18</v>
      </c>
      <c r="C62" s="204"/>
      <c r="D62" s="190"/>
      <c r="E62" s="190"/>
      <c r="F62" s="190"/>
      <c r="G62" s="190"/>
      <c r="H62" s="190"/>
      <c r="I62" s="190"/>
      <c r="J62" s="190"/>
      <c r="K62" s="190"/>
      <c r="L62" s="190"/>
      <c r="M62" s="190"/>
      <c r="N62" s="190"/>
      <c r="O62" s="190"/>
      <c r="P62" s="190"/>
      <c r="Q62" s="556"/>
      <c r="R62" s="556"/>
      <c r="S62" s="556"/>
      <c r="T62" s="556"/>
      <c r="U62" s="556"/>
      <c r="V62" s="556"/>
      <c r="W62" s="556"/>
    </row>
    <row r="63" spans="2:23" x14ac:dyDescent="0.75">
      <c r="B63" s="191" t="s">
        <v>45</v>
      </c>
      <c r="C63" s="204"/>
      <c r="D63" s="202">
        <f>[65]BSsingle!P63</f>
        <v>0</v>
      </c>
      <c r="E63" s="190"/>
      <c r="F63" s="190"/>
      <c r="G63" s="190"/>
      <c r="H63" s="190"/>
      <c r="I63" s="190"/>
      <c r="J63" s="190"/>
      <c r="K63" s="190"/>
      <c r="L63" s="190"/>
      <c r="M63" s="190"/>
      <c r="N63" s="190"/>
      <c r="O63" s="190"/>
      <c r="P63" s="190"/>
      <c r="Q63" s="556"/>
      <c r="R63" s="556"/>
      <c r="S63" s="556"/>
      <c r="T63" s="556"/>
      <c r="U63" s="556"/>
      <c r="V63" s="556"/>
      <c r="W63" s="556"/>
    </row>
    <row r="64" spans="2:23" x14ac:dyDescent="0.75">
      <c r="B64" s="191" t="s">
        <v>46</v>
      </c>
      <c r="C64" s="204"/>
      <c r="D64" s="202">
        <f>[65]BSsingle!P64</f>
        <v>0</v>
      </c>
      <c r="E64" s="190"/>
      <c r="F64" s="190"/>
      <c r="G64" s="190"/>
      <c r="H64" s="190"/>
      <c r="I64" s="190"/>
      <c r="J64" s="190"/>
      <c r="K64" s="190"/>
      <c r="L64" s="190"/>
      <c r="M64" s="190"/>
      <c r="N64" s="190"/>
      <c r="O64" s="190"/>
      <c r="P64" s="190"/>
      <c r="Q64" s="556"/>
      <c r="R64" s="556"/>
      <c r="S64" s="556"/>
      <c r="T64" s="556"/>
      <c r="U64" s="556"/>
      <c r="V64" s="556"/>
      <c r="W64" s="556"/>
    </row>
    <row r="65" spans="2:17" x14ac:dyDescent="0.75">
      <c r="B65" s="191" t="s">
        <v>75</v>
      </c>
      <c r="C65" s="204"/>
      <c r="D65" s="202">
        <f>'[55]BS COnly'!$E$61</f>
        <v>100000</v>
      </c>
      <c r="E65" s="338">
        <f>'[67]BS COnly'!$E$57</f>
        <v>100000</v>
      </c>
      <c r="F65" s="338">
        <f>'[54]BS COnly'!$G$59</f>
        <v>100000</v>
      </c>
      <c r="G65" s="338">
        <f>'[54]BS COnly'!$G$59</f>
        <v>100000</v>
      </c>
      <c r="H65" s="338">
        <f>'[56]BS COnly'!$I$61</f>
        <v>100000</v>
      </c>
      <c r="I65" s="338">
        <f>'[57]BS COnly'!$J$61</f>
        <v>100000</v>
      </c>
      <c r="J65" s="338">
        <f>'[58]BS COnly'!$K$61</f>
        <v>100000</v>
      </c>
      <c r="K65" s="338">
        <f>'[59]BS COnly'!$L$61</f>
        <v>100000</v>
      </c>
      <c r="L65" s="338">
        <f>'[60]BS COnly'!$M$61</f>
        <v>100000</v>
      </c>
      <c r="M65" s="338">
        <f>'[61]BS COnly'!$N$61</f>
        <v>100000</v>
      </c>
      <c r="N65" s="338">
        <f>'[62]BS COnly'!$O$61</f>
        <v>100000</v>
      </c>
      <c r="O65" s="338">
        <f>'[63]BS COnly'!$P$61</f>
        <v>100000</v>
      </c>
      <c r="P65" s="338">
        <f>'[64]BS COnly'!$Q$61</f>
        <v>100000</v>
      </c>
    </row>
    <row r="66" spans="2:17" x14ac:dyDescent="0.75">
      <c r="B66" s="191" t="s">
        <v>47</v>
      </c>
      <c r="C66" s="204"/>
      <c r="D66" s="202">
        <f>'[55]BS COnly'!$E$62</f>
        <v>63186.776427669996</v>
      </c>
      <c r="E66" s="192">
        <f>'[67]BS COnly'!$E$58</f>
        <v>63186.776427669996</v>
      </c>
      <c r="F66" s="192">
        <f>'[54]BS COnly'!$G$60</f>
        <v>63186.776427669996</v>
      </c>
      <c r="G66" s="192">
        <f>'[54]BS COnly'!$G$60</f>
        <v>63186.776427669996</v>
      </c>
      <c r="H66" s="192">
        <f>'[56]BS COnly'!$I$62</f>
        <v>63186.776427669996</v>
      </c>
      <c r="I66" s="192">
        <f>'[57]BS COnly'!$J$62</f>
        <v>63186.776427669996</v>
      </c>
      <c r="J66" s="192">
        <f>'[58]BS COnly'!$K$62</f>
        <v>63186.776427669996</v>
      </c>
      <c r="K66" s="192">
        <f>'[59]BS COnly'!$L$62</f>
        <v>63186.776427669996</v>
      </c>
      <c r="L66" s="192">
        <f>'[60]BS COnly'!$M$62</f>
        <v>63186.776427669996</v>
      </c>
      <c r="M66" s="192">
        <f>'[61]BS COnly'!$N$62</f>
        <v>63186.776427669996</v>
      </c>
      <c r="N66" s="192">
        <f>'[62]BS COnly'!$O$62</f>
        <v>63186.776427669996</v>
      </c>
      <c r="O66" s="192">
        <f>'[63]BS COnly'!$P$62</f>
        <v>63186.776427669996</v>
      </c>
      <c r="P66" s="192">
        <f>'[64]BS COnly'!$Q$62</f>
        <v>63186.776427669996</v>
      </c>
    </row>
    <row r="67" spans="2:17" x14ac:dyDescent="0.75">
      <c r="B67" s="191" t="s">
        <v>48</v>
      </c>
      <c r="C67" s="204"/>
      <c r="D67" s="202">
        <f>'[55]BS COnly'!$E$63</f>
        <v>73836.737529000005</v>
      </c>
      <c r="E67" s="192">
        <f>'[53]BS COnly'!$F$61</f>
        <v>74774.907596999998</v>
      </c>
      <c r="F67" s="192">
        <f>'[54]BS COnly'!$G$61</f>
        <v>74774.907596999998</v>
      </c>
      <c r="G67" s="192">
        <f>'[55]BS COnly'!$H$63</f>
        <v>73836.737529000005</v>
      </c>
      <c r="H67" s="192">
        <f>'[56]BS COnly'!$I$63</f>
        <v>73836.737529000005</v>
      </c>
      <c r="I67" s="192">
        <f>'[57]BS COnly'!$J$63</f>
        <v>73836.737529000005</v>
      </c>
      <c r="J67" s="192">
        <f>'[58]BS COnly'!$K$63</f>
        <v>73836.737529000005</v>
      </c>
      <c r="K67" s="192">
        <f>'[59]BS COnly'!$L$63</f>
        <v>73836.737529000005</v>
      </c>
      <c r="L67" s="192">
        <f>'[60]BS COnly'!$M$63</f>
        <v>73836.737529000005</v>
      </c>
      <c r="M67" s="192">
        <f>'[61]BS COnly'!$N$63</f>
        <v>73836.737529000005</v>
      </c>
      <c r="N67" s="192">
        <f>'[62]BS COnly'!$O$63</f>
        <v>73836.737529000005</v>
      </c>
      <c r="O67" s="192">
        <f>'[63]BS COnly'!$P$63</f>
        <v>73836.737529000005</v>
      </c>
      <c r="P67" s="192">
        <f>'[64]BS COnly'!$Q$63</f>
        <v>73836.737529000005</v>
      </c>
    </row>
    <row r="68" spans="2:17" x14ac:dyDescent="0.75">
      <c r="B68" s="249" t="s">
        <v>169</v>
      </c>
      <c r="C68" s="204"/>
      <c r="D68" s="202">
        <f>[65]BSsingle!P68</f>
        <v>0</v>
      </c>
      <c r="E68" s="192"/>
      <c r="F68" s="192"/>
      <c r="G68" s="192"/>
      <c r="H68" s="192"/>
      <c r="I68" s="192"/>
      <c r="J68" s="192"/>
      <c r="K68" s="192"/>
      <c r="L68" s="192"/>
      <c r="M68" s="192"/>
      <c r="N68" s="192"/>
      <c r="O68" s="192"/>
      <c r="P68" s="192"/>
    </row>
    <row r="69" spans="2:17" x14ac:dyDescent="0.75">
      <c r="B69" s="191" t="s">
        <v>50</v>
      </c>
      <c r="C69" s="204"/>
      <c r="D69" s="202">
        <f>'[55]BS COnly'!$E$65</f>
        <v>21000</v>
      </c>
      <c r="E69" s="192">
        <f>'[67]BS COnly'!$E$61</f>
        <v>21000</v>
      </c>
      <c r="F69" s="192">
        <f>'[54]BS COnly'!$G$63</f>
        <v>21000</v>
      </c>
      <c r="G69" s="192">
        <f>'[55]BS COnly'!$H$65</f>
        <v>21000</v>
      </c>
      <c r="H69" s="192">
        <f>'[56]BS COnly'!$I$65</f>
        <v>21000</v>
      </c>
      <c r="I69" s="192">
        <f>'[57]BS COnly'!$J$65</f>
        <v>21000</v>
      </c>
      <c r="J69" s="192">
        <f>'[58]BS COnly'!$K$65</f>
        <v>21000</v>
      </c>
      <c r="K69" s="192">
        <f>'[59]BS COnly'!$L$65</f>
        <v>21000</v>
      </c>
      <c r="L69" s="192">
        <f>'[60]BS COnly'!$M$65</f>
        <v>21000</v>
      </c>
      <c r="M69" s="192">
        <f>'[61]BS COnly'!$N$65</f>
        <v>21000</v>
      </c>
      <c r="N69" s="192">
        <f>'[62]BS COnly'!$O$65</f>
        <v>21000</v>
      </c>
      <c r="O69" s="192">
        <f>'[63]BS COnly'!$P$65</f>
        <v>21000</v>
      </c>
      <c r="P69" s="192">
        <f>'[63]BS COnly'!$P$65</f>
        <v>21000</v>
      </c>
    </row>
    <row r="70" spans="2:17" x14ac:dyDescent="0.75">
      <c r="B70" s="191" t="s">
        <v>59</v>
      </c>
      <c r="C70" s="204"/>
      <c r="D70" s="202">
        <f>'[55]BS COnly'!$E$66</f>
        <v>-36993.892567000003</v>
      </c>
      <c r="E70" s="192">
        <f>[68]BSsingle!$E$70</f>
        <v>-27284.668668999999</v>
      </c>
      <c r="F70" s="192">
        <f>'[54]BS COnly'!$G$64</f>
        <v>-27296.454743999999</v>
      </c>
      <c r="G70" s="192">
        <f>'[55]BS COnly'!$H$66</f>
        <v>-25310.237105</v>
      </c>
      <c r="H70" s="192">
        <f>'[56]BS COnly'!$I$66</f>
        <v>-25310.237104</v>
      </c>
      <c r="I70" s="192">
        <f>'[57]BS COnly'!$J$66</f>
        <v>-35310.237104</v>
      </c>
      <c r="J70" s="192">
        <f>'[58]BS COnly'!$K$66</f>
        <v>-35310.237104</v>
      </c>
      <c r="K70" s="192">
        <f>'[59]BS COnly'!$L$66</f>
        <v>-35310.237104</v>
      </c>
      <c r="L70" s="192">
        <f>'[60]BS COnly'!$M$66</f>
        <v>-35310.237104</v>
      </c>
      <c r="M70" s="192">
        <f>'[61]BS COnly'!$N$66</f>
        <v>-35310.237104</v>
      </c>
      <c r="N70" s="192">
        <f>'[62]BS COnly'!$O$66</f>
        <v>-35310.237104</v>
      </c>
      <c r="O70" s="192">
        <f>'[63]BS COnly'!$P$66</f>
        <v>-35310.237104</v>
      </c>
      <c r="P70" s="192">
        <f>'[63]BS COnly'!$P$66</f>
        <v>-35310.237104</v>
      </c>
    </row>
    <row r="71" spans="2:17" x14ac:dyDescent="0.75">
      <c r="B71" s="191" t="s">
        <v>130</v>
      </c>
      <c r="C71" s="204"/>
      <c r="D71" s="202">
        <f>'[55]BS COnly'!$E$67</f>
        <v>11683.655462999999</v>
      </c>
      <c r="E71" s="192">
        <f>'[53]PL COnly'!$AO$57</f>
        <v>-2053.4676930000001</v>
      </c>
      <c r="F71" s="192">
        <f>'[54]BS COnly'!$G$65</f>
        <v>-3796.3426129999998</v>
      </c>
      <c r="G71" s="192">
        <f>'[55]BS COnly'!$H$67</f>
        <v>-3995.2686050000002</v>
      </c>
      <c r="H71" s="192">
        <f>'[56]BS COnly'!$I$67</f>
        <v>255.07563400000001</v>
      </c>
      <c r="I71" s="192">
        <f>'[57]BS COnly'!$J$67</f>
        <v>-701.15280600000006</v>
      </c>
      <c r="J71" s="192">
        <f>'[58]BS COnly'!$K$67</f>
        <v>5402.3600260000003</v>
      </c>
      <c r="K71" s="192">
        <f>'[59]BS COnly'!$L$67</f>
        <v>6694.8030410000001</v>
      </c>
      <c r="L71" s="192">
        <f>'[60]BS COnly'!$M$67</f>
        <v>7948.745817</v>
      </c>
      <c r="M71" s="192">
        <f>'[61]BS COnly'!$N$67</f>
        <v>9901.2166589999997</v>
      </c>
      <c r="N71" s="192">
        <f>'[62]BS COnly'!$O$67</f>
        <v>11168.3572</v>
      </c>
      <c r="O71" s="192">
        <f>'[63]BS COnly'!$P$67</f>
        <v>14550.68758</v>
      </c>
      <c r="P71" s="192">
        <f>'[64]BS COnly'!$Q$67</f>
        <v>18834.536244999999</v>
      </c>
      <c r="Q71" s="308">
        <f>P71-PLsingle!AN36</f>
        <v>-2.0000625227112323E-6</v>
      </c>
    </row>
    <row r="72" spans="2:17" ht="15.5" thickBot="1" x14ac:dyDescent="0.9">
      <c r="B72" s="191"/>
      <c r="C72" s="204"/>
      <c r="D72" s="202"/>
      <c r="E72" s="192"/>
      <c r="F72" s="192"/>
      <c r="G72" s="192"/>
      <c r="H72" s="192"/>
      <c r="I72" s="192"/>
      <c r="J72" s="192"/>
      <c r="K72" s="192"/>
      <c r="L72" s="192"/>
      <c r="M72" s="192"/>
      <c r="N72" s="192"/>
      <c r="O72" s="192"/>
      <c r="P72" s="192"/>
    </row>
    <row r="73" spans="2:17" s="4" customFormat="1" ht="15.5" thickBot="1" x14ac:dyDescent="0.9">
      <c r="B73" s="71" t="s">
        <v>19</v>
      </c>
      <c r="C73" s="208"/>
      <c r="D73" s="74">
        <f>SUM(D63:D72)</f>
        <v>232713.27685267001</v>
      </c>
      <c r="E73" s="74">
        <f t="shared" ref="E73:F73" si="32">SUM(E65:E72)</f>
        <v>229623.54766266997</v>
      </c>
      <c r="F73" s="74">
        <f t="shared" si="32"/>
        <v>227868.88666767001</v>
      </c>
      <c r="G73" s="74">
        <f t="shared" ref="G73:H73" si="33">SUM(G65:G72)</f>
        <v>228718.00824667001</v>
      </c>
      <c r="H73" s="74">
        <f t="shared" si="33"/>
        <v>232968.35248667002</v>
      </c>
      <c r="I73" s="74">
        <f t="shared" ref="I73:J73" si="34">SUM(I65:I72)</f>
        <v>222012.12404667001</v>
      </c>
      <c r="J73" s="74">
        <f t="shared" si="34"/>
        <v>228115.63687867002</v>
      </c>
      <c r="K73" s="74">
        <f t="shared" ref="K73:L73" si="35">SUM(K65:K72)</f>
        <v>229408.07989367002</v>
      </c>
      <c r="L73" s="74">
        <f t="shared" si="35"/>
        <v>230662.02266967</v>
      </c>
      <c r="M73" s="74">
        <f t="shared" ref="M73:N73" si="36">SUM(M65:M72)</f>
        <v>232614.49351167001</v>
      </c>
      <c r="N73" s="74">
        <f t="shared" si="36"/>
        <v>233881.63405267001</v>
      </c>
      <c r="O73" s="74">
        <f t="shared" ref="O73:P73" si="37">SUM(O65:O72)</f>
        <v>237263.96443267001</v>
      </c>
      <c r="P73" s="74">
        <f t="shared" si="37"/>
        <v>241547.81309767</v>
      </c>
    </row>
    <row r="74" spans="2:17" ht="15.5" thickBot="1" x14ac:dyDescent="0.9">
      <c r="B74" s="191"/>
      <c r="C74" s="204"/>
      <c r="D74" s="189"/>
      <c r="E74" s="189"/>
      <c r="F74" s="189"/>
      <c r="G74" s="189"/>
      <c r="H74" s="189"/>
      <c r="I74" s="189"/>
      <c r="J74" s="189"/>
      <c r="K74" s="189"/>
      <c r="L74" s="189"/>
      <c r="M74" s="189"/>
      <c r="N74" s="189"/>
      <c r="O74" s="189"/>
      <c r="P74" s="189"/>
    </row>
    <row r="75" spans="2:17" s="4" customFormat="1" ht="15.5" thickBot="1" x14ac:dyDescent="0.9">
      <c r="B75" s="71" t="s">
        <v>145</v>
      </c>
      <c r="C75" s="208"/>
      <c r="D75" s="74">
        <f>D73+D60</f>
        <v>334891.83138266997</v>
      </c>
      <c r="E75" s="74">
        <f t="shared" ref="E75:F75" si="38">E73+E60</f>
        <v>322718.88555866992</v>
      </c>
      <c r="F75" s="74">
        <f t="shared" si="38"/>
        <v>312885.85665566998</v>
      </c>
      <c r="G75" s="74">
        <f t="shared" ref="G75:H75" si="39">G73+G60</f>
        <v>317996.21874966996</v>
      </c>
      <c r="H75" s="74">
        <f t="shared" si="39"/>
        <v>318965.48903667001</v>
      </c>
      <c r="I75" s="74">
        <f t="shared" ref="I75:J75" si="40">I73+I60</f>
        <v>309608.01746966998</v>
      </c>
      <c r="J75" s="74">
        <f t="shared" si="40"/>
        <v>340471.57707467</v>
      </c>
      <c r="K75" s="74">
        <f t="shared" ref="K75:L75" si="41">K73+K60</f>
        <v>347827.64921167004</v>
      </c>
      <c r="L75" s="74">
        <f t="shared" si="41"/>
        <v>350552.70822967001</v>
      </c>
      <c r="M75" s="74">
        <f t="shared" ref="M75:N75" si="42">M73+M60</f>
        <v>352519.85724766995</v>
      </c>
      <c r="N75" s="74">
        <f t="shared" si="42"/>
        <v>339306.01811266999</v>
      </c>
      <c r="O75" s="74">
        <f t="shared" ref="O75:P75" si="43">O73+O60</f>
        <v>336659.11166767002</v>
      </c>
      <c r="P75" s="74">
        <f t="shared" si="43"/>
        <v>343080.12619867001</v>
      </c>
    </row>
    <row r="76" spans="2:17" s="81" customFormat="1" x14ac:dyDescent="0.75">
      <c r="D76" s="106">
        <v>6.5541826188564301E-8</v>
      </c>
      <c r="E76" s="106">
        <f t="shared" ref="E76:F76" si="44">E75-E35</f>
        <v>-1.3301032595336437E-6</v>
      </c>
      <c r="F76" s="106">
        <f t="shared" si="44"/>
        <v>-1.3300450518727303E-6</v>
      </c>
      <c r="G76" s="106">
        <f t="shared" ref="G76:H76" si="45">G75-G35</f>
        <v>-1.3300450518727303E-6</v>
      </c>
      <c r="H76" s="106">
        <f t="shared" si="45"/>
        <v>-3.2997922971844673E-7</v>
      </c>
      <c r="I76" s="106">
        <f t="shared" ref="I76:J76" si="46">I75-I35</f>
        <v>-3.300374373793602E-7</v>
      </c>
      <c r="J76" s="106">
        <f t="shared" si="46"/>
        <v>-3.2997922971844673E-7</v>
      </c>
      <c r="K76" s="106">
        <f t="shared" ref="K76:L76" si="47">K75-K35</f>
        <v>-3.2992102205753326E-7</v>
      </c>
      <c r="L76" s="106">
        <f t="shared" si="47"/>
        <v>-3.2997922971844673E-7</v>
      </c>
      <c r="M76" s="106">
        <f t="shared" ref="M76:N76" si="48">M75-M35</f>
        <v>-3.300374373793602E-7</v>
      </c>
      <c r="N76" s="106">
        <f t="shared" si="48"/>
        <v>-3.300374373793602E-7</v>
      </c>
      <c r="O76" s="106">
        <f t="shared" ref="O76:P76" si="49">O75-O35</f>
        <v>-3.2997922971844673E-7</v>
      </c>
      <c r="P76" s="106">
        <f t="shared" si="49"/>
        <v>-3.2997922971844673E-7</v>
      </c>
    </row>
    <row r="78" spans="2:17" x14ac:dyDescent="0.75">
      <c r="D78" t="s">
        <v>187</v>
      </c>
      <c r="E78" s="299" t="s">
        <v>63</v>
      </c>
      <c r="F78" s="299" t="str">
        <f t="shared" ref="F78:K78" si="50">F5</f>
        <v>Feb</v>
      </c>
      <c r="G78" s="299" t="str">
        <f t="shared" si="50"/>
        <v>Mar</v>
      </c>
      <c r="H78" s="299" t="str">
        <f t="shared" si="50"/>
        <v>Apr</v>
      </c>
      <c r="I78" s="299" t="str">
        <f t="shared" si="50"/>
        <v>May</v>
      </c>
      <c r="J78" s="299" t="str">
        <f t="shared" si="50"/>
        <v>Jun</v>
      </c>
      <c r="K78" s="299" t="str">
        <f t="shared" si="50"/>
        <v>Jul</v>
      </c>
      <c r="L78" s="299" t="str">
        <f t="shared" ref="L78:M78" si="51">L5</f>
        <v>Aug</v>
      </c>
      <c r="M78" s="299" t="str">
        <f t="shared" si="51"/>
        <v>Sep</v>
      </c>
      <c r="N78" s="299" t="str">
        <f t="shared" ref="N78:O78" si="52">N5</f>
        <v>Oct</v>
      </c>
      <c r="O78" s="299" t="str">
        <f t="shared" si="52"/>
        <v>Nov</v>
      </c>
      <c r="P78" s="299" t="str">
        <f t="shared" ref="P78" si="53">P5</f>
        <v>Dec</v>
      </c>
    </row>
    <row r="79" spans="2:17" x14ac:dyDescent="0.75">
      <c r="C79" s="296" t="s">
        <v>172</v>
      </c>
      <c r="D79" s="395">
        <f>[65]BSsingle!$P$79</f>
        <v>44.094392607685187</v>
      </c>
      <c r="E79" s="295">
        <f>[58]Rasio!$F$21</f>
        <v>143.3742751206733</v>
      </c>
      <c r="F79" s="295">
        <f>[58]Rasio!$G$21</f>
        <v>145.96956799208746</v>
      </c>
      <c r="G79" s="295">
        <f>[58]Rasio!$H$21</f>
        <v>99.593834198476799</v>
      </c>
      <c r="H79" s="295">
        <f>[58]Rasio!$I$21</f>
        <v>149.64932191812454</v>
      </c>
      <c r="I79" s="295">
        <f>[58]Rasio!$J$21</f>
        <v>97.82868932909642</v>
      </c>
      <c r="J79" s="295">
        <f>[58]Rasio!$K$21</f>
        <v>47.681242679471232</v>
      </c>
      <c r="K79" s="295">
        <f>[59]Rasio!$L$21</f>
        <v>76.835090119919471</v>
      </c>
      <c r="L79" s="295">
        <f>[60]Rasio!$M$21</f>
        <v>72.270692972993672</v>
      </c>
      <c r="M79" s="295">
        <f>[61]Rasio!$N$21</f>
        <v>71.808155390216029</v>
      </c>
      <c r="N79" s="295">
        <f>[62]Rasio!$O$21</f>
        <v>78.643260048762471</v>
      </c>
      <c r="O79" s="295">
        <f>[63]Rasio!$P$21</f>
        <v>60.896754028624954</v>
      </c>
      <c r="P79" s="295">
        <f>[64]Rasio!$Q$21</f>
        <v>52.394128387864782</v>
      </c>
    </row>
    <row r="80" spans="2:17" x14ac:dyDescent="0.75">
      <c r="C80" s="296" t="s">
        <v>173</v>
      </c>
      <c r="D80" s="395">
        <f>[65]BSsingle!$P$80</f>
        <v>31.371784877849187</v>
      </c>
      <c r="E80" s="295">
        <f>[58]Rasio!$F$22</f>
        <v>95.101209676548677</v>
      </c>
      <c r="F80" s="295">
        <f>[58]Rasio!$G$22</f>
        <v>79.489639627523147</v>
      </c>
      <c r="G80" s="295">
        <f>[58]Rasio!$H$22</f>
        <v>58.86584961444256</v>
      </c>
      <c r="H80" s="295">
        <f>[58]Rasio!$I$22</f>
        <v>96.702660649260935</v>
      </c>
      <c r="I80" s="295">
        <f>[58]Rasio!$J$22</f>
        <v>55.478672504369293</v>
      </c>
      <c r="J80" s="295">
        <f>[58]Rasio!$K$22</f>
        <v>45.82423776668913</v>
      </c>
      <c r="K80" s="295">
        <f>[59]Rasio!$L$22</f>
        <v>91.406588382018896</v>
      </c>
      <c r="L80" s="295">
        <f>[60]Rasio!$M$22</f>
        <v>81.213548399427651</v>
      </c>
      <c r="M80" s="295">
        <f>[61]Rasio!$N$22</f>
        <v>92.320529744803252</v>
      </c>
      <c r="N80" s="295">
        <f>[62]Rasio!$O$22</f>
        <v>77.088101416254091</v>
      </c>
      <c r="O80" s="295">
        <f>[63]Rasio!$P$22</f>
        <v>45.265657858838935</v>
      </c>
      <c r="P80" s="295">
        <f>[64]Rasio!$Q$22</f>
        <v>31.428316675018856</v>
      </c>
    </row>
    <row r="81" spans="3:18" x14ac:dyDescent="0.75">
      <c r="C81" s="296" t="s">
        <v>174</v>
      </c>
      <c r="D81" s="395">
        <f>[65]BSsingle!$P$81</f>
        <v>55.307938729978076</v>
      </c>
      <c r="E81" s="295">
        <f>(E41+E42)/PLsingle!D19*30</f>
        <v>150.28411578534599</v>
      </c>
      <c r="F81" s="295">
        <f>[58]Rasio!$G$23</f>
        <v>130.70957276910403</v>
      </c>
      <c r="G81" s="295">
        <f>[58]Rasio!$H$23</f>
        <v>77.86153383616832</v>
      </c>
      <c r="H81" s="295">
        <f>[58]Rasio!$I$23</f>
        <v>96.672951971385814</v>
      </c>
      <c r="I81" s="295">
        <f>[58]Rasio!$J$23</f>
        <v>53.697920215246484</v>
      </c>
      <c r="J81" s="295">
        <f>[58]Rasio!$K$23</f>
        <v>42.907164821994648</v>
      </c>
      <c r="K81" s="295">
        <f>[59]Rasio!$L$23</f>
        <v>71.25595631888595</v>
      </c>
      <c r="L81" s="295">
        <f>[60]Rasio!$M$23</f>
        <v>71.637141891460971</v>
      </c>
      <c r="M81" s="295">
        <f>[61]Rasio!$N$23</f>
        <v>71.547037851224417</v>
      </c>
      <c r="N81" s="295">
        <f>[62]Rasio!$O$23</f>
        <v>70.376237232776035</v>
      </c>
      <c r="O81" s="295">
        <f>[63]Rasio!$P$23</f>
        <v>58.552821025903043</v>
      </c>
      <c r="P81" s="295">
        <f>[64]Rasio!$Q$23</f>
        <v>60.964681364842697</v>
      </c>
    </row>
    <row r="82" spans="3:18" x14ac:dyDescent="0.75">
      <c r="D82" s="339"/>
    </row>
    <row r="83" spans="3:18" ht="16" x14ac:dyDescent="0.8">
      <c r="C83" s="300" t="s">
        <v>70</v>
      </c>
      <c r="D83" s="339"/>
      <c r="Q83" s="609" t="s">
        <v>180</v>
      </c>
      <c r="R83" s="609"/>
    </row>
    <row r="84" spans="3:18" x14ac:dyDescent="0.75">
      <c r="C84" s="301" t="s">
        <v>179</v>
      </c>
      <c r="D84" s="3">
        <f>[65]BSsingle!$P$84</f>
        <v>231677.01535800003</v>
      </c>
      <c r="E84" s="6">
        <f t="shared" ref="E84:F84" si="54">E35-E60</f>
        <v>229623.54766400004</v>
      </c>
      <c r="F84" s="6">
        <f t="shared" si="54"/>
        <v>227868.88666900003</v>
      </c>
      <c r="G84" s="6">
        <f t="shared" ref="G84:H84" si="55">G35-G60</f>
        <v>228718.00824800003</v>
      </c>
      <c r="H84" s="6">
        <f t="shared" si="55"/>
        <v>232968.352487</v>
      </c>
      <c r="I84" s="6">
        <f t="shared" ref="I84:J84" si="56">I35-I60</f>
        <v>222012.12404700002</v>
      </c>
      <c r="J84" s="6">
        <f t="shared" si="56"/>
        <v>228115.63687899997</v>
      </c>
      <c r="K84" s="6">
        <f t="shared" ref="K84:L84" si="57">K35-K60</f>
        <v>229408.07989399997</v>
      </c>
      <c r="L84" s="6">
        <f t="shared" si="57"/>
        <v>230662.02266999998</v>
      </c>
      <c r="M84" s="6">
        <f t="shared" ref="M84:N84" si="58">M35-M60</f>
        <v>232614.49351200002</v>
      </c>
      <c r="N84" s="6">
        <f t="shared" si="58"/>
        <v>233881.63405300002</v>
      </c>
      <c r="O84" s="6">
        <f t="shared" ref="O84:P84" si="59">O35-O60</f>
        <v>237263.96443300002</v>
      </c>
      <c r="P84" s="6">
        <f t="shared" si="59"/>
        <v>241547.81309799998</v>
      </c>
    </row>
    <row r="85" spans="3:18" x14ac:dyDescent="0.75">
      <c r="C85" s="301" t="s">
        <v>175</v>
      </c>
      <c r="D85" s="384">
        <f>[65]BSsingle!$P$85</f>
        <v>1.2576881265016799</v>
      </c>
      <c r="E85" s="302">
        <f t="shared" ref="E85:K85" si="60">E20/E50</f>
        <v>1.2700147499997239</v>
      </c>
      <c r="F85" s="302">
        <f t="shared" si="60"/>
        <v>1.2866176743497293</v>
      </c>
      <c r="G85" s="302">
        <f t="shared" si="60"/>
        <v>1.288631211027049</v>
      </c>
      <c r="H85" s="302">
        <f t="shared" si="60"/>
        <v>1.3598187153005987</v>
      </c>
      <c r="I85" s="302">
        <f t="shared" si="60"/>
        <v>1.2220597317700288</v>
      </c>
      <c r="J85" s="302">
        <f t="shared" si="60"/>
        <v>1.2248766256405685</v>
      </c>
      <c r="K85" s="302">
        <f t="shared" si="60"/>
        <v>1.2321832393708394</v>
      </c>
      <c r="L85" s="302">
        <f t="shared" ref="L85:M85" si="61">L20/L50</f>
        <v>1.2472646065853539</v>
      </c>
      <c r="M85" s="302">
        <f t="shared" si="61"/>
        <v>1.2728876121696437</v>
      </c>
      <c r="N85" s="302">
        <f t="shared" ref="N85:O85" si="62">N20/N50</f>
        <v>1.3347398487220923</v>
      </c>
      <c r="O85" s="302">
        <f t="shared" si="62"/>
        <v>1.3985734584504363</v>
      </c>
      <c r="P85" s="302">
        <f t="shared" ref="P85" si="63">P20/P50</f>
        <v>1.4434274768559556</v>
      </c>
      <c r="Q85" t="s">
        <v>185</v>
      </c>
      <c r="R85">
        <v>1</v>
      </c>
    </row>
    <row r="86" spans="3:18" x14ac:dyDescent="0.75">
      <c r="C86" s="301" t="s">
        <v>176</v>
      </c>
      <c r="D86" s="384">
        <f>[65]BSsingle!$P$86</f>
        <v>0.78461739257888741</v>
      </c>
      <c r="E86" s="302">
        <f t="shared" ref="E86:K86" si="64">(E20-E15)/E50</f>
        <v>0.67434688633594797</v>
      </c>
      <c r="F86" s="302">
        <f t="shared" si="64"/>
        <v>0.60778235047654028</v>
      </c>
      <c r="G86" s="302">
        <f t="shared" si="64"/>
        <v>0.65122608478618216</v>
      </c>
      <c r="H86" s="302">
        <f t="shared" si="64"/>
        <v>0.7050046683431016</v>
      </c>
      <c r="I86" s="302">
        <f t="shared" si="64"/>
        <v>0.63056769310429273</v>
      </c>
      <c r="J86" s="302">
        <f t="shared" si="64"/>
        <v>0.75192610501928436</v>
      </c>
      <c r="K86" s="302">
        <f t="shared" si="64"/>
        <v>0.78234857891642628</v>
      </c>
      <c r="L86" s="302">
        <f t="shared" ref="L86:M86" si="65">(L20-L15)/L50</f>
        <v>0.79351577549042285</v>
      </c>
      <c r="M86" s="302">
        <f t="shared" si="65"/>
        <v>0.84366118106639054</v>
      </c>
      <c r="N86" s="302">
        <f t="shared" ref="N86:O86" si="66">(N20-N15)/N50</f>
        <v>0.80249987487792951</v>
      </c>
      <c r="O86" s="302">
        <f t="shared" si="66"/>
        <v>0.79956105161677316</v>
      </c>
      <c r="P86" s="302">
        <f t="shared" ref="P86" si="67">(P20-P15)/P50</f>
        <v>0.85443522505379887</v>
      </c>
    </row>
    <row r="87" spans="3:18" x14ac:dyDescent="0.75">
      <c r="C87" s="301" t="s">
        <v>177</v>
      </c>
      <c r="D87" s="384">
        <f>[65]BSsingle!$P$87</f>
        <v>0.69517764055219022</v>
      </c>
      <c r="E87" s="302">
        <f t="shared" ref="E87:F87" si="68">E73/E35</f>
        <v>0.71152807578711808</v>
      </c>
      <c r="F87" s="302">
        <f t="shared" si="68"/>
        <v>0.72828119846104278</v>
      </c>
      <c r="G87" s="302">
        <f t="shared" ref="G87:H87" si="69">G73/G35</f>
        <v>0.7192475720151964</v>
      </c>
      <c r="H87" s="302">
        <f t="shared" si="69"/>
        <v>0.73038733183967031</v>
      </c>
      <c r="I87" s="302">
        <f t="shared" ref="I87:J87" si="70">I73/I35</f>
        <v>0.71707485439449981</v>
      </c>
      <c r="J87" s="302">
        <f t="shared" si="70"/>
        <v>0.66999906082738914</v>
      </c>
      <c r="K87" s="302">
        <f t="shared" ref="K87:L87" si="71">K73/K35</f>
        <v>0.65954526735695596</v>
      </c>
      <c r="L87" s="302">
        <f t="shared" si="71"/>
        <v>0.65799526648737539</v>
      </c>
      <c r="M87" s="302">
        <f t="shared" ref="M87:N87" si="72">M73/M35</f>
        <v>0.65986210061359529</v>
      </c>
      <c r="N87" s="302">
        <f t="shared" si="72"/>
        <v>0.68929409314154799</v>
      </c>
      <c r="O87" s="302">
        <f t="shared" ref="O87:P87" si="73">O73/O35</f>
        <v>0.70476026404611447</v>
      </c>
      <c r="P87" s="302">
        <f t="shared" si="73"/>
        <v>0.70405655895545161</v>
      </c>
    </row>
    <row r="88" spans="3:18" x14ac:dyDescent="0.75">
      <c r="C88" s="301" t="s">
        <v>178</v>
      </c>
      <c r="D88" s="384">
        <f>[65]BSsingle!$P$88</f>
        <v>0.43848124804286426</v>
      </c>
      <c r="E88" s="302">
        <f t="shared" ref="E88:F88" si="74">E60/E73</f>
        <v>0.40542591926487576</v>
      </c>
      <c r="F88" s="302">
        <f t="shared" si="74"/>
        <v>0.37309599933224313</v>
      </c>
      <c r="G88" s="302">
        <f t="shared" ref="G88:H88" si="75">G60/G73</f>
        <v>0.39034185015599798</v>
      </c>
      <c r="H88" s="302">
        <f t="shared" si="75"/>
        <v>0.36913656139161893</v>
      </c>
      <c r="I88" s="302">
        <f t="shared" ref="I88:J88" si="76">I60/I73</f>
        <v>0.39455454876232848</v>
      </c>
      <c r="J88" s="302">
        <f t="shared" si="76"/>
        <v>0.4925394055987482</v>
      </c>
      <c r="K88" s="302">
        <f t="shared" ref="K88:L88" si="77">K60/K73</f>
        <v>0.51619615740163616</v>
      </c>
      <c r="L88" s="302">
        <f t="shared" si="77"/>
        <v>0.51976777179178246</v>
      </c>
      <c r="M88" s="302">
        <f t="shared" ref="M88:N88" si="78">M60/M73</f>
        <v>0.51546815473896712</v>
      </c>
      <c r="N88" s="302">
        <f t="shared" si="78"/>
        <v>0.45075956685106144</v>
      </c>
      <c r="O88" s="302">
        <f t="shared" ref="O88:P88" si="79">O60/O73</f>
        <v>0.4189222222290146</v>
      </c>
      <c r="P88" s="302">
        <f t="shared" si="79"/>
        <v>0.42034043611872962</v>
      </c>
      <c r="Q88" t="s">
        <v>200</v>
      </c>
      <c r="R88">
        <v>2</v>
      </c>
    </row>
    <row r="89" spans="3:18" x14ac:dyDescent="0.75">
      <c r="C89" s="301"/>
      <c r="D89" s="339"/>
      <c r="E89" s="302"/>
      <c r="F89" s="302"/>
      <c r="G89" s="302"/>
      <c r="H89" s="302"/>
      <c r="I89" s="302"/>
      <c r="J89" s="302"/>
      <c r="K89" s="302"/>
      <c r="L89" s="302"/>
      <c r="M89" s="302"/>
      <c r="N89" s="302"/>
      <c r="O89" s="302"/>
      <c r="P89" s="302"/>
    </row>
    <row r="90" spans="3:18" x14ac:dyDescent="0.75">
      <c r="C90" s="75"/>
      <c r="D90" s="339"/>
    </row>
    <row r="91" spans="3:18" x14ac:dyDescent="0.75">
      <c r="C91" s="75"/>
    </row>
  </sheetData>
  <mergeCells count="4">
    <mergeCell ref="B5:C5"/>
    <mergeCell ref="B47:C47"/>
    <mergeCell ref="B48:C48"/>
    <mergeCell ref="Q83:R8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9"/>
  <sheetViews>
    <sheetView topLeftCell="A2" zoomScale="66" zoomScaleNormal="66" workbookViewId="0">
      <pane xSplit="5" ySplit="4" topLeftCell="F6" activePane="bottomRight" state="frozen"/>
      <selection activeCell="A2" sqref="A2"/>
      <selection pane="topRight" activeCell="F2" sqref="F2"/>
      <selection pane="bottomLeft" activeCell="A6" sqref="A6"/>
      <selection pane="bottomRight" activeCell="P21" sqref="P21"/>
    </sheetView>
  </sheetViews>
  <sheetFormatPr defaultRowHeight="14.75" x14ac:dyDescent="0.75"/>
  <cols>
    <col min="1" max="1" width="2.54296875" customWidth="1"/>
    <col min="4" max="4" width="16.54296875" customWidth="1"/>
    <col min="5" max="5" width="8.54296875" customWidth="1"/>
    <col min="6" max="6" width="11.08984375" style="2" customWidth="1"/>
    <col min="7" max="17" width="11.08984375" style="108" customWidth="1"/>
    <col min="18" max="18" width="11.08984375" customWidth="1"/>
  </cols>
  <sheetData>
    <row r="1" spans="2:22" x14ac:dyDescent="0.75">
      <c r="F1" s="108"/>
    </row>
    <row r="2" spans="2:22" x14ac:dyDescent="0.75">
      <c r="B2" s="4" t="s">
        <v>132</v>
      </c>
      <c r="C2" s="4"/>
      <c r="F2" s="108"/>
    </row>
    <row r="3" spans="2:22" x14ac:dyDescent="0.75">
      <c r="B3" s="4" t="s">
        <v>147</v>
      </c>
      <c r="C3" s="4"/>
      <c r="F3" s="108"/>
    </row>
    <row r="4" spans="2:22" ht="15.5" thickBot="1" x14ac:dyDescent="0.9">
      <c r="B4" s="8" t="str">
        <f>BSsingle!B4</f>
        <v>2025</v>
      </c>
      <c r="C4" s="8"/>
      <c r="F4" s="108"/>
    </row>
    <row r="5" spans="2:22" ht="15.5" thickBot="1" x14ac:dyDescent="0.9">
      <c r="B5" s="195"/>
      <c r="C5" s="194"/>
      <c r="D5" s="194"/>
      <c r="E5" s="297"/>
      <c r="F5" s="86" t="s">
        <v>63</v>
      </c>
      <c r="G5" s="498" t="s">
        <v>206</v>
      </c>
      <c r="H5" s="487" t="s">
        <v>208</v>
      </c>
      <c r="I5" s="487" t="s">
        <v>211</v>
      </c>
      <c r="J5" s="487" t="s">
        <v>213</v>
      </c>
      <c r="K5" s="487" t="s">
        <v>215</v>
      </c>
      <c r="L5" s="487" t="s">
        <v>217</v>
      </c>
      <c r="M5" s="487" t="s">
        <v>219</v>
      </c>
      <c r="N5" s="487" t="s">
        <v>222</v>
      </c>
      <c r="O5" s="487" t="s">
        <v>224</v>
      </c>
      <c r="P5" s="487" t="s">
        <v>226</v>
      </c>
      <c r="Q5" s="487" t="s">
        <v>187</v>
      </c>
      <c r="R5" s="359" t="s">
        <v>133</v>
      </c>
      <c r="T5" s="250"/>
    </row>
    <row r="6" spans="2:22" s="4" customFormat="1" x14ac:dyDescent="0.75">
      <c r="B6" s="70" t="s">
        <v>70</v>
      </c>
      <c r="C6" s="76"/>
      <c r="D6" s="76"/>
      <c r="E6" s="207"/>
      <c r="F6" s="198"/>
      <c r="G6" s="499"/>
      <c r="H6" s="489"/>
      <c r="I6" s="489"/>
      <c r="J6" s="489"/>
      <c r="K6" s="489"/>
      <c r="L6" s="489"/>
      <c r="M6" s="489"/>
      <c r="N6" s="489"/>
      <c r="O6" s="489"/>
      <c r="P6" s="489"/>
      <c r="Q6" s="489"/>
      <c r="R6" s="360"/>
      <c r="T6" s="252"/>
    </row>
    <row r="7" spans="2:22" s="4" customFormat="1" x14ac:dyDescent="0.75">
      <c r="B7" s="70" t="s">
        <v>148</v>
      </c>
      <c r="C7" s="76"/>
      <c r="D7" s="76"/>
      <c r="E7" s="207"/>
      <c r="F7" s="211">
        <f>([69]REPORT!$T$211/1000000)</f>
        <v>-12952.983822999999</v>
      </c>
      <c r="G7" s="500">
        <f>'[54]CF Conly'!$G$15</f>
        <v>-4675.1611349999985</v>
      </c>
      <c r="H7" s="193">
        <f>'[55]CF Conly'!$H$15</f>
        <v>-10467.619663999998</v>
      </c>
      <c r="I7" s="193">
        <f>'[56]CF Conly'!$I$15</f>
        <v>-6785.3683029999993</v>
      </c>
      <c r="J7" s="193">
        <f>'[57]CF Conly'!$J$15</f>
        <v>3990.6087760000019</v>
      </c>
      <c r="K7" s="193">
        <f>'[58]CF Conly'!$K$15</f>
        <v>-6354.6141900000002</v>
      </c>
      <c r="L7" s="193">
        <f>'[59]CF Conly'!$L$15</f>
        <v>-5507.1243300000006</v>
      </c>
      <c r="M7" s="193">
        <f>'[60]CF Conly'!$M$15</f>
        <v>5332.1713949999985</v>
      </c>
      <c r="N7" s="193">
        <f>'[61]CF Conly'!$N$15</f>
        <v>-2253.7934030000006</v>
      </c>
      <c r="O7" s="193">
        <f>'[62]CF Conly'!$O$15</f>
        <v>12365.377414</v>
      </c>
      <c r="P7" s="193">
        <f>'[63]CF Conly'!$P$15</f>
        <v>20473.943629999994</v>
      </c>
      <c r="Q7" s="193">
        <f>'[64]CF Conly'!$Q$15</f>
        <v>26719.587283999997</v>
      </c>
      <c r="R7" s="361">
        <f>SUM(F7:Q7)</f>
        <v>19885.023650999992</v>
      </c>
      <c r="T7" s="252"/>
      <c r="U7" s="251"/>
    </row>
    <row r="8" spans="2:22" s="4" customFormat="1" x14ac:dyDescent="0.75">
      <c r="B8" s="70"/>
      <c r="C8" s="76"/>
      <c r="D8" s="76"/>
      <c r="E8" s="207"/>
      <c r="F8" s="211"/>
      <c r="G8" s="500"/>
      <c r="H8" s="193"/>
      <c r="I8" s="193"/>
      <c r="J8" s="193"/>
      <c r="K8" s="193"/>
      <c r="L8" s="193"/>
      <c r="M8" s="193"/>
      <c r="N8" s="193"/>
      <c r="O8" s="193"/>
      <c r="P8" s="193"/>
      <c r="Q8" s="193"/>
      <c r="R8" s="400" t="s">
        <v>70</v>
      </c>
      <c r="T8" s="252"/>
    </row>
    <row r="9" spans="2:22" s="4" customFormat="1" x14ac:dyDescent="0.75">
      <c r="B9" s="70" t="s">
        <v>149</v>
      </c>
      <c r="C9" s="76"/>
      <c r="D9" s="76"/>
      <c r="E9" s="207"/>
      <c r="F9" s="211">
        <f>[69]REPORT!$T$220/1000000</f>
        <v>5.209028</v>
      </c>
      <c r="G9" s="500">
        <f>'[54]CF Conly'!$G$24</f>
        <v>-149.770712</v>
      </c>
      <c r="H9" s="193">
        <f>'[55]CF Conly'!$H$24</f>
        <v>-427.28339999999997</v>
      </c>
      <c r="I9" s="193">
        <f>'[56]CF Conly'!$I$24</f>
        <v>5651.6956220000002</v>
      </c>
      <c r="J9" s="193">
        <f>'[57]CF Conly'!$J$25</f>
        <v>-120.88977600000001</v>
      </c>
      <c r="K9" s="193">
        <f>'[58]CF Conly'!$K$25</f>
        <v>-1205.479141</v>
      </c>
      <c r="L9" s="193">
        <f>'[59]CF Conly'!$L$25</f>
        <v>-59.992229000000002</v>
      </c>
      <c r="M9" s="193">
        <f>'[60]CF Conly'!$M$25</f>
        <v>-29.128805999999997</v>
      </c>
      <c r="N9" s="193">
        <f>'[61]CF Conly'!$N$25</f>
        <v>-90.566275000000005</v>
      </c>
      <c r="O9" s="193">
        <f>'[62]CF Conly'!$O$25</f>
        <v>-248.89717999999999</v>
      </c>
      <c r="P9" s="193">
        <f>'[63]CF Conly'!$P$25</f>
        <v>-693.78350899999998</v>
      </c>
      <c r="Q9" s="193">
        <f>'[64]CF Conly'!$Q$25</f>
        <v>-238.04606799999999</v>
      </c>
      <c r="R9" s="361">
        <f>SUM(F9:Q9)</f>
        <v>2393.0675540000007</v>
      </c>
      <c r="T9" s="252"/>
      <c r="U9" s="251"/>
    </row>
    <row r="10" spans="2:22" s="4" customFormat="1" x14ac:dyDescent="0.75">
      <c r="B10" s="70"/>
      <c r="C10" s="76"/>
      <c r="D10" s="76"/>
      <c r="E10" s="207"/>
      <c r="F10" s="211"/>
      <c r="G10" s="500"/>
      <c r="H10" s="193"/>
      <c r="I10" s="193"/>
      <c r="J10" s="193"/>
      <c r="K10" s="193"/>
      <c r="L10" s="193"/>
      <c r="M10" s="193"/>
      <c r="N10" s="193"/>
      <c r="O10" s="193"/>
      <c r="P10" s="193"/>
      <c r="Q10" s="597" t="s">
        <v>70</v>
      </c>
      <c r="R10" s="400" t="s">
        <v>70</v>
      </c>
      <c r="T10" s="252"/>
    </row>
    <row r="11" spans="2:22" s="4" customFormat="1" x14ac:dyDescent="0.75">
      <c r="B11" s="70" t="s">
        <v>150</v>
      </c>
      <c r="C11" s="76"/>
      <c r="D11" s="76"/>
      <c r="E11" s="207"/>
      <c r="F11" s="211">
        <f>[69]REPORT!$T$233/1000000</f>
        <v>-4058.9860093300017</v>
      </c>
      <c r="G11" s="500">
        <f>'[54]CF Conly'!$G$38</f>
        <v>-1312.180106</v>
      </c>
      <c r="H11" s="193">
        <f>'[55]CF Conly'!$H$38</f>
        <v>9367.1801370000012</v>
      </c>
      <c r="I11" s="193">
        <f>'[56]CF Conly'!$I$38</f>
        <v>3860.7178960000001</v>
      </c>
      <c r="J11" s="193">
        <f>'[57]CF Conly'!$J$39</f>
        <v>-1463.8721230000008</v>
      </c>
      <c r="K11" s="193">
        <f>'[58]CF Conly'!$K$39</f>
        <v>4745.1695629999995</v>
      </c>
      <c r="L11" s="193">
        <f>'[59]CF Conly'!$L$39</f>
        <v>4876.286177</v>
      </c>
      <c r="M11" s="193">
        <f>'[60]CF Conly'!$M$39</f>
        <v>-2905.5111459999998</v>
      </c>
      <c r="N11" s="193">
        <f>'[61]CF Conly'!$N$39</f>
        <v>1837.1337720000001</v>
      </c>
      <c r="O11" s="193">
        <f>'[62]CF Conly'!$O$39</f>
        <v>-13103.158432</v>
      </c>
      <c r="P11" s="193">
        <f>'[63]CF Conly'!$P$39</f>
        <v>-12065.675053000001</v>
      </c>
      <c r="Q11" s="193">
        <f>'[64]CF Conly'!$Q$39</f>
        <v>-8058.5667280000007</v>
      </c>
      <c r="R11" s="361">
        <f>SUM(F11:Q11)</f>
        <v>-18281.46205233</v>
      </c>
      <c r="T11" s="252"/>
      <c r="U11" s="251"/>
      <c r="V11" s="252"/>
    </row>
    <row r="12" spans="2:22" s="4" customFormat="1" x14ac:dyDescent="0.75">
      <c r="B12" s="70"/>
      <c r="C12" s="76"/>
      <c r="D12" s="76"/>
      <c r="E12" s="207"/>
      <c r="F12" s="198"/>
      <c r="G12" s="499"/>
      <c r="H12" s="489"/>
      <c r="I12" s="489"/>
      <c r="J12" s="489"/>
      <c r="K12" s="489"/>
      <c r="L12" s="489"/>
      <c r="M12" s="489"/>
      <c r="N12" s="489"/>
      <c r="O12" s="489"/>
      <c r="P12" s="489"/>
      <c r="Q12" s="489"/>
      <c r="R12" s="360"/>
      <c r="T12" s="252"/>
      <c r="V12" s="251"/>
    </row>
    <row r="13" spans="2:22" s="4" customFormat="1" x14ac:dyDescent="0.75">
      <c r="B13" s="70" t="s">
        <v>146</v>
      </c>
      <c r="C13" s="76"/>
      <c r="D13" s="76"/>
      <c r="E13" s="207"/>
      <c r="F13" s="200">
        <f t="shared" ref="F13:G13" si="0">F11+F9+F7</f>
        <v>-17006.760804329999</v>
      </c>
      <c r="G13" s="141">
        <f t="shared" si="0"/>
        <v>-6137.1119529999987</v>
      </c>
      <c r="H13" s="478">
        <f t="shared" ref="H13:I13" si="1">H11+H9+H7</f>
        <v>-1527.7229269999971</v>
      </c>
      <c r="I13" s="478">
        <f t="shared" si="1"/>
        <v>2727.0452150000019</v>
      </c>
      <c r="J13" s="478">
        <f t="shared" ref="J13:K13" si="2">J11+J9+J7</f>
        <v>2405.8468770000009</v>
      </c>
      <c r="K13" s="478">
        <f t="shared" si="2"/>
        <v>-2814.9237680000006</v>
      </c>
      <c r="L13" s="478">
        <f t="shared" ref="L13:M13" si="3">L11+L9+L7</f>
        <v>-690.83038200000101</v>
      </c>
      <c r="M13" s="478">
        <f t="shared" si="3"/>
        <v>2397.5314429999985</v>
      </c>
      <c r="N13" s="478">
        <f t="shared" ref="N13:O13" si="4">N11+N9+N7</f>
        <v>-507.22590600000035</v>
      </c>
      <c r="O13" s="478">
        <f t="shared" si="4"/>
        <v>-986.67819799999961</v>
      </c>
      <c r="P13" s="478">
        <f t="shared" ref="P13:Q13" si="5">P11+P9+P7</f>
        <v>7714.4850679999927</v>
      </c>
      <c r="Q13" s="478">
        <f t="shared" si="5"/>
        <v>18422.974487999996</v>
      </c>
      <c r="R13" s="362">
        <f>R7+R9+R11</f>
        <v>3996.6291526699933</v>
      </c>
      <c r="T13" s="252"/>
      <c r="U13" s="251"/>
    </row>
    <row r="14" spans="2:22" s="4" customFormat="1" x14ac:dyDescent="0.75">
      <c r="B14" s="70"/>
      <c r="C14" s="76"/>
      <c r="D14" s="76"/>
      <c r="E14" s="207"/>
      <c r="F14" s="198"/>
      <c r="G14" s="499"/>
      <c r="H14" s="489"/>
      <c r="I14" s="489"/>
      <c r="J14" s="489"/>
      <c r="K14" s="489"/>
      <c r="L14" s="489"/>
      <c r="M14" s="489"/>
      <c r="N14" s="489"/>
      <c r="O14" s="489"/>
      <c r="P14" s="489"/>
      <c r="Q14" s="489"/>
      <c r="R14" s="360"/>
      <c r="T14" s="252"/>
    </row>
    <row r="15" spans="2:22" s="4" customFormat="1" x14ac:dyDescent="0.75">
      <c r="B15" s="70" t="s">
        <v>57</v>
      </c>
      <c r="C15" s="76"/>
      <c r="D15" s="76"/>
      <c r="E15" s="207"/>
      <c r="F15" s="198">
        <f>BSsingle!D8</f>
        <v>28644.770247</v>
      </c>
      <c r="G15" s="499">
        <f>BSsingle!E8</f>
        <v>11638.009443000001</v>
      </c>
      <c r="H15" s="489">
        <f>BSsingle!F8</f>
        <v>5500.8974900000003</v>
      </c>
      <c r="I15" s="489">
        <f>BSsingle!G8</f>
        <v>3973.174563</v>
      </c>
      <c r="J15" s="489">
        <f>BSsingle!H8</f>
        <v>6700.2197779999997</v>
      </c>
      <c r="K15" s="489">
        <f>BSsingle!I8</f>
        <v>9106.0666550000005</v>
      </c>
      <c r="L15" s="489">
        <f>BSsingle!J8</f>
        <v>6291.142887</v>
      </c>
      <c r="M15" s="489">
        <f>BSsingle!K8</f>
        <v>5600.3125049999999</v>
      </c>
      <c r="N15" s="489">
        <f>BSsingle!L8</f>
        <v>7997.8439479999997</v>
      </c>
      <c r="O15" s="489">
        <f>BSsingle!M8</f>
        <v>7490.6180420000001</v>
      </c>
      <c r="P15" s="489">
        <f>BSsingle!N8</f>
        <v>6503.9398440000004</v>
      </c>
      <c r="Q15" s="489">
        <f>BSsingle!O8</f>
        <v>14218.424912</v>
      </c>
      <c r="R15" s="360">
        <f>F15</f>
        <v>28644.770247</v>
      </c>
      <c r="T15" s="252"/>
      <c r="U15" s="251"/>
    </row>
    <row r="16" spans="2:22" s="4" customFormat="1" x14ac:dyDescent="0.75">
      <c r="B16" s="70"/>
      <c r="C16" s="76"/>
      <c r="D16" s="76"/>
      <c r="E16" s="207"/>
      <c r="F16" s="198"/>
      <c r="G16" s="499"/>
      <c r="H16" s="489"/>
      <c r="I16" s="489"/>
      <c r="J16" s="489"/>
      <c r="K16" s="489"/>
      <c r="L16" s="489"/>
      <c r="M16" s="489"/>
      <c r="N16" s="489"/>
      <c r="O16" s="489"/>
      <c r="P16" s="489"/>
      <c r="Q16" s="489"/>
      <c r="R16" s="360"/>
      <c r="T16" s="252"/>
    </row>
    <row r="17" spans="2:21" s="4" customFormat="1" ht="15.5" thickBot="1" x14ac:dyDescent="0.9">
      <c r="B17" s="196" t="s">
        <v>58</v>
      </c>
      <c r="C17" s="197"/>
      <c r="D17" s="197"/>
      <c r="E17" s="298"/>
      <c r="F17" s="201">
        <f t="shared" ref="F17:G17" si="6">F13+F15</f>
        <v>11638.009442670002</v>
      </c>
      <c r="G17" s="501">
        <f t="shared" si="6"/>
        <v>5500.8974900000021</v>
      </c>
      <c r="H17" s="497">
        <f t="shared" ref="H17:I17" si="7">H13+H15</f>
        <v>3973.1745630000032</v>
      </c>
      <c r="I17" s="497">
        <f t="shared" si="7"/>
        <v>6700.2197780000024</v>
      </c>
      <c r="J17" s="497">
        <f t="shared" ref="J17:K17" si="8">J13+J15</f>
        <v>9106.0666550000005</v>
      </c>
      <c r="K17" s="497">
        <f t="shared" si="8"/>
        <v>6291.142887</v>
      </c>
      <c r="L17" s="497">
        <f t="shared" ref="L17:M17" si="9">L13+L15</f>
        <v>5600.312504999999</v>
      </c>
      <c r="M17" s="497">
        <f t="shared" si="9"/>
        <v>7997.8439479999979</v>
      </c>
      <c r="N17" s="497">
        <f t="shared" ref="N17:O17" si="10">N13+N15</f>
        <v>7490.6180419999991</v>
      </c>
      <c r="O17" s="497">
        <f t="shared" si="10"/>
        <v>6503.9398440000004</v>
      </c>
      <c r="P17" s="497">
        <f t="shared" ref="P17:Q17" si="11">P13+P15</f>
        <v>14218.424911999993</v>
      </c>
      <c r="Q17" s="497">
        <f t="shared" si="11"/>
        <v>32641.399399999995</v>
      </c>
      <c r="R17" s="234">
        <f t="shared" ref="R17" si="12">R13+R15</f>
        <v>32641.399399669994</v>
      </c>
      <c r="T17" s="252"/>
      <c r="U17" s="251"/>
    </row>
    <row r="18" spans="2:21" s="81" customFormat="1" x14ac:dyDescent="0.75">
      <c r="D18" s="81" t="s">
        <v>131</v>
      </c>
      <c r="F18" s="121">
        <f>F17-BSsingle!E8</f>
        <v>-3.2999923860188574E-7</v>
      </c>
      <c r="G18" s="121">
        <f>G17-BSsingle!F8</f>
        <v>0</v>
      </c>
      <c r="H18" s="121">
        <f>H17-BSsingle!G8</f>
        <v>0</v>
      </c>
      <c r="I18" s="121">
        <f>I17-BSsingle!H8</f>
        <v>0</v>
      </c>
      <c r="J18" s="121">
        <f>J17-BSsingle!I8</f>
        <v>0</v>
      </c>
      <c r="K18" s="121">
        <f>K17-BSsingle!J8</f>
        <v>0</v>
      </c>
      <c r="L18" s="121">
        <f>L17-BSsingle!K8</f>
        <v>0</v>
      </c>
      <c r="M18" s="121">
        <f>M17-BSsingle!L8</f>
        <v>0</v>
      </c>
      <c r="N18" s="121">
        <f>N17-BSsingle!M8</f>
        <v>0</v>
      </c>
      <c r="O18" s="121">
        <f>O17-BSsingle!N8</f>
        <v>0</v>
      </c>
      <c r="P18" s="121">
        <f>P17-BSsingle!O8</f>
        <v>0</v>
      </c>
      <c r="Q18" s="121">
        <f>Q17-BSsingle!P8</f>
        <v>0</v>
      </c>
      <c r="R18" s="121">
        <f>R17-Q17</f>
        <v>-3.3000105759128928E-7</v>
      </c>
      <c r="T18" s="253"/>
    </row>
    <row r="19" spans="2:21" x14ac:dyDescent="0.75">
      <c r="T19" s="5"/>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U39"/>
  <sheetViews>
    <sheetView topLeftCell="B1" zoomScale="90" zoomScaleNormal="90" workbookViewId="0">
      <pane xSplit="4" ySplit="6" topLeftCell="AJ20" activePane="bottomRight" state="frozen"/>
      <selection activeCell="B1" sqref="B1"/>
      <selection pane="topRight" activeCell="F1" sqref="F1"/>
      <selection pane="bottomLeft" activeCell="B7" sqref="B7"/>
      <selection pane="bottomRight" activeCell="AM27" sqref="AM27"/>
    </sheetView>
  </sheetViews>
  <sheetFormatPr defaultRowHeight="14.75" x14ac:dyDescent="0.75"/>
  <cols>
    <col min="2" max="2" width="34" customWidth="1"/>
    <col min="3" max="4" width="11.08984375" style="3" hidden="1" customWidth="1"/>
    <col min="5" max="5" width="11.08984375" style="7" hidden="1" customWidth="1"/>
    <col min="6" max="7" width="11.08984375" style="3" hidden="1" customWidth="1"/>
    <col min="8" max="8" width="11.08984375" style="109" hidden="1" customWidth="1"/>
    <col min="9" max="10" width="11.08984375" style="3" hidden="1" customWidth="1"/>
    <col min="11" max="11" width="11.08984375" style="109" hidden="1" customWidth="1"/>
    <col min="12" max="13" width="11.08984375" style="3" hidden="1" customWidth="1"/>
    <col min="14" max="14" width="11.08984375" style="109" hidden="1" customWidth="1"/>
    <col min="15" max="16" width="11.08984375" style="3" hidden="1" customWidth="1"/>
    <col min="17" max="17" width="11.08984375" style="109" hidden="1" customWidth="1"/>
    <col min="18" max="19" width="11.08984375" style="3" hidden="1" customWidth="1"/>
    <col min="20" max="20" width="11.08984375" style="109" hidden="1" customWidth="1"/>
    <col min="21" max="22" width="11.08984375" style="3" hidden="1" customWidth="1"/>
    <col min="23" max="23" width="11.08984375" style="109" hidden="1" customWidth="1"/>
    <col min="24" max="25" width="11.08984375" style="3" hidden="1" customWidth="1"/>
    <col min="26" max="26" width="11.08984375" style="109" hidden="1" customWidth="1"/>
    <col min="27" max="28" width="11.08984375" style="3" hidden="1" customWidth="1"/>
    <col min="29" max="29" width="11.08984375" style="109" hidden="1" customWidth="1"/>
    <col min="30" max="31" width="11.08984375" style="3" hidden="1" customWidth="1"/>
    <col min="32" max="32" width="11.08984375" style="109" hidden="1" customWidth="1"/>
    <col min="33" max="34" width="11.08984375" style="3" hidden="1" customWidth="1"/>
    <col min="35" max="35" width="11.08984375" style="109" hidden="1" customWidth="1"/>
    <col min="36" max="37" width="11.08984375" style="3" customWidth="1"/>
    <col min="38" max="38" width="11.08984375" style="109" customWidth="1"/>
    <col min="39" max="39" width="11.08984375" style="101" customWidth="1"/>
    <col min="40" max="40" width="11.08984375" style="100" customWidth="1"/>
    <col min="41" max="41" width="11.08984375" style="102" customWidth="1"/>
    <col min="42" max="42" width="11.08984375" style="101" customWidth="1"/>
    <col min="43" max="43" width="11.08984375" style="102" customWidth="1"/>
    <col min="44" max="44" width="8.90625" style="1"/>
    <col min="46" max="46" width="11.08984375" bestFit="1" customWidth="1"/>
  </cols>
  <sheetData>
    <row r="2" spans="2:47" x14ac:dyDescent="0.75">
      <c r="B2" s="4" t="s">
        <v>60</v>
      </c>
    </row>
    <row r="3" spans="2:47" x14ac:dyDescent="0.75">
      <c r="B3" s="4" t="s">
        <v>61</v>
      </c>
    </row>
    <row r="4" spans="2:47" ht="15.5" thickBot="1" x14ac:dyDescent="0.9">
      <c r="B4" s="8" t="str">
        <f>CFsingle!B4</f>
        <v>2025</v>
      </c>
    </row>
    <row r="5" spans="2:47" ht="14.4" customHeight="1" x14ac:dyDescent="0.75">
      <c r="B5" s="610" t="s">
        <v>62</v>
      </c>
      <c r="C5" s="612" t="s">
        <v>63</v>
      </c>
      <c r="D5" s="613"/>
      <c r="E5" s="614"/>
      <c r="F5" s="612" t="s">
        <v>206</v>
      </c>
      <c r="G5" s="613"/>
      <c r="H5" s="614"/>
      <c r="I5" s="612" t="s">
        <v>208</v>
      </c>
      <c r="J5" s="613"/>
      <c r="K5" s="614"/>
      <c r="L5" s="612" t="s">
        <v>211</v>
      </c>
      <c r="M5" s="613"/>
      <c r="N5" s="614"/>
      <c r="O5" s="612" t="s">
        <v>213</v>
      </c>
      <c r="P5" s="613"/>
      <c r="Q5" s="614"/>
      <c r="R5" s="612" t="s">
        <v>215</v>
      </c>
      <c r="S5" s="613"/>
      <c r="T5" s="614"/>
      <c r="U5" s="612" t="s">
        <v>217</v>
      </c>
      <c r="V5" s="613"/>
      <c r="W5" s="614"/>
      <c r="X5" s="612" t="s">
        <v>219</v>
      </c>
      <c r="Y5" s="613"/>
      <c r="Z5" s="614"/>
      <c r="AA5" s="612" t="s">
        <v>222</v>
      </c>
      <c r="AB5" s="613"/>
      <c r="AC5" s="614"/>
      <c r="AD5" s="612" t="s">
        <v>224</v>
      </c>
      <c r="AE5" s="613"/>
      <c r="AF5" s="614"/>
      <c r="AG5" s="612" t="s">
        <v>226</v>
      </c>
      <c r="AH5" s="613"/>
      <c r="AI5" s="614"/>
      <c r="AJ5" s="612" t="s">
        <v>187</v>
      </c>
      <c r="AK5" s="613"/>
      <c r="AL5" s="614"/>
      <c r="AM5" s="617" t="s">
        <v>230</v>
      </c>
      <c r="AN5" s="615"/>
      <c r="AO5" s="616"/>
      <c r="AP5" s="615" t="s">
        <v>229</v>
      </c>
      <c r="AQ5" s="616"/>
    </row>
    <row r="6" spans="2:47" ht="15.5" thickBot="1" x14ac:dyDescent="0.9">
      <c r="B6" s="611"/>
      <c r="C6" s="9" t="s">
        <v>64</v>
      </c>
      <c r="D6" s="10" t="s">
        <v>65</v>
      </c>
      <c r="E6" s="11" t="s">
        <v>66</v>
      </c>
      <c r="F6" s="9" t="s">
        <v>64</v>
      </c>
      <c r="G6" s="10" t="s">
        <v>65</v>
      </c>
      <c r="H6" s="11" t="s">
        <v>66</v>
      </c>
      <c r="I6" s="9" t="s">
        <v>64</v>
      </c>
      <c r="J6" s="10" t="s">
        <v>65</v>
      </c>
      <c r="K6" s="11" t="s">
        <v>66</v>
      </c>
      <c r="L6" s="9" t="s">
        <v>64</v>
      </c>
      <c r="M6" s="10" t="s">
        <v>65</v>
      </c>
      <c r="N6" s="11" t="s">
        <v>66</v>
      </c>
      <c r="O6" s="9" t="s">
        <v>64</v>
      </c>
      <c r="P6" s="10" t="s">
        <v>65</v>
      </c>
      <c r="Q6" s="11" t="s">
        <v>66</v>
      </c>
      <c r="R6" s="9" t="s">
        <v>64</v>
      </c>
      <c r="S6" s="10" t="s">
        <v>65</v>
      </c>
      <c r="T6" s="11" t="s">
        <v>66</v>
      </c>
      <c r="U6" s="9" t="s">
        <v>64</v>
      </c>
      <c r="V6" s="10" t="s">
        <v>65</v>
      </c>
      <c r="W6" s="11" t="s">
        <v>66</v>
      </c>
      <c r="X6" s="9" t="s">
        <v>64</v>
      </c>
      <c r="Y6" s="10" t="s">
        <v>65</v>
      </c>
      <c r="Z6" s="11" t="s">
        <v>66</v>
      </c>
      <c r="AA6" s="9" t="s">
        <v>64</v>
      </c>
      <c r="AB6" s="10" t="s">
        <v>65</v>
      </c>
      <c r="AC6" s="11" t="s">
        <v>66</v>
      </c>
      <c r="AD6" s="9" t="s">
        <v>64</v>
      </c>
      <c r="AE6" s="10" t="s">
        <v>65</v>
      </c>
      <c r="AF6" s="11" t="s">
        <v>66</v>
      </c>
      <c r="AG6" s="9" t="s">
        <v>64</v>
      </c>
      <c r="AH6" s="10" t="s">
        <v>65</v>
      </c>
      <c r="AI6" s="11" t="s">
        <v>66</v>
      </c>
      <c r="AJ6" s="9" t="s">
        <v>64</v>
      </c>
      <c r="AK6" s="10" t="s">
        <v>65</v>
      </c>
      <c r="AL6" s="11" t="s">
        <v>66</v>
      </c>
      <c r="AM6" s="317" t="s">
        <v>64</v>
      </c>
      <c r="AN6" s="103" t="s">
        <v>65</v>
      </c>
      <c r="AO6" s="353" t="s">
        <v>66</v>
      </c>
      <c r="AP6" s="317" t="s">
        <v>65</v>
      </c>
      <c r="AQ6" s="318" t="s">
        <v>67</v>
      </c>
    </row>
    <row r="7" spans="2:47" x14ac:dyDescent="0.75">
      <c r="B7" s="12"/>
      <c r="C7" s="13"/>
      <c r="D7" s="14"/>
      <c r="E7" s="15"/>
      <c r="F7" s="13"/>
      <c r="G7" s="14"/>
      <c r="H7" s="15"/>
      <c r="I7" s="13"/>
      <c r="J7" s="14"/>
      <c r="K7" s="15"/>
      <c r="L7" s="13"/>
      <c r="M7" s="14"/>
      <c r="N7" s="15"/>
      <c r="O7" s="13"/>
      <c r="P7" s="14"/>
      <c r="Q7" s="15"/>
      <c r="R7" s="13"/>
      <c r="S7" s="14"/>
      <c r="T7" s="15"/>
      <c r="U7" s="13"/>
      <c r="V7" s="14"/>
      <c r="W7" s="15"/>
      <c r="X7" s="13"/>
      <c r="Y7" s="14"/>
      <c r="Z7" s="15"/>
      <c r="AA7" s="13"/>
      <c r="AB7" s="14"/>
      <c r="AC7" s="15"/>
      <c r="AD7" s="13"/>
      <c r="AE7" s="14"/>
      <c r="AF7" s="15"/>
      <c r="AG7" s="13"/>
      <c r="AH7" s="14"/>
      <c r="AI7" s="15"/>
      <c r="AJ7" s="13"/>
      <c r="AK7" s="14"/>
      <c r="AL7" s="15"/>
      <c r="AM7" s="319"/>
      <c r="AN7" s="320"/>
      <c r="AO7" s="354"/>
      <c r="AP7" s="332"/>
      <c r="AQ7" s="321"/>
    </row>
    <row r="8" spans="2:47" x14ac:dyDescent="0.75">
      <c r="B8" s="16" t="s">
        <v>55</v>
      </c>
      <c r="C8" s="110">
        <f>'[70]PL Konsol'!$C$8</f>
        <v>32843.772740438246</v>
      </c>
      <c r="D8" s="111">
        <f>'[70]PL Konsol'!$D$8</f>
        <v>17447.669147069351</v>
      </c>
      <c r="E8" s="143">
        <f>D8/C8</f>
        <v>0.53123218471144928</v>
      </c>
      <c r="F8" s="110">
        <f>'[71]PL Konsol'!F8</f>
        <v>35063.908482853891</v>
      </c>
      <c r="G8" s="111">
        <f>'[71]PL Konsol'!G8</f>
        <v>49692.546874827611</v>
      </c>
      <c r="H8" s="143">
        <f>G8/F8</f>
        <v>1.4171993090595438</v>
      </c>
      <c r="I8" s="110">
        <f>'[69]PL Konsol'!$I$8</f>
        <v>31556.370130389208</v>
      </c>
      <c r="J8" s="111">
        <f>'[69]PL Konsol'!$J$8</f>
        <v>32286.681946851855</v>
      </c>
      <c r="K8" s="143">
        <f>J8/I8</f>
        <v>1.0231430869090785</v>
      </c>
      <c r="L8" s="110">
        <f>'[72]PL Konsol'!$L$8</f>
        <v>28231.42982097733</v>
      </c>
      <c r="M8" s="111">
        <f>'[72]PL Konsol'!$M$8</f>
        <v>18010.281982454173</v>
      </c>
      <c r="N8" s="143">
        <f>M8/L8</f>
        <v>0.63795146390607727</v>
      </c>
      <c r="O8" s="110">
        <f>'[73]PL Konsol'!O8</f>
        <v>36429.634839353879</v>
      </c>
      <c r="P8" s="111">
        <f>'[73]PL Konsol'!P8</f>
        <v>23004.995178346806</v>
      </c>
      <c r="Q8" s="143">
        <f>P8/O8</f>
        <v>0.63149123727957812</v>
      </c>
      <c r="R8" s="110">
        <f>'[73]PL Konsol'!R8</f>
        <v>38570.803449896106</v>
      </c>
      <c r="S8" s="111">
        <f>'[74]PL Konsol'!$S$8</f>
        <v>65075.998668126289</v>
      </c>
      <c r="T8" s="143">
        <f>S8/R8</f>
        <v>1.6871828649527802</v>
      </c>
      <c r="U8" s="110">
        <f>'[73]PL Konsol'!U8</f>
        <v>40482.25197142105</v>
      </c>
      <c r="V8" s="111">
        <f>'[75]PL Konsol'!V8</f>
        <v>39164.198204236316</v>
      </c>
      <c r="W8" s="143">
        <f>V8/U8</f>
        <v>0.96744119452358457</v>
      </c>
      <c r="X8" s="110">
        <f>'[73]PL Konsol'!X8</f>
        <v>43583.914042616161</v>
      </c>
      <c r="Y8" s="111">
        <f>'[76]PL Konsol'!$Y$8</f>
        <v>36924.799000143081</v>
      </c>
      <c r="Z8" s="143">
        <f>Y8/X8</f>
        <v>0.84721163326538718</v>
      </c>
      <c r="AA8" s="110">
        <f>'[73]PL Konsol'!AA8</f>
        <v>45482.488802742446</v>
      </c>
      <c r="AB8" s="111">
        <f>'[77]PL Konsol'!$AB$8</f>
        <v>42685.837648650442</v>
      </c>
      <c r="AC8" s="143">
        <f>AB8/AA8</f>
        <v>0.93851147490584608</v>
      </c>
      <c r="AD8" s="110">
        <f>'[78]PL Konsol'!$AD$8</f>
        <v>44370.249687063944</v>
      </c>
      <c r="AE8" s="111">
        <f>'[78]PL Konsol'!$AE$8</f>
        <v>44021.156098770902</v>
      </c>
      <c r="AF8" s="143">
        <f>AE8/AD8</f>
        <v>0.99213225999954602</v>
      </c>
      <c r="AG8" s="110">
        <f>'[79]PL Konsol'!$AG$8</f>
        <v>47674.035322844386</v>
      </c>
      <c r="AH8" s="111">
        <f>'[79]PL Konsol'!$AH$8</f>
        <v>50221.340084298572</v>
      </c>
      <c r="AI8" s="143">
        <f>AH8/AG8</f>
        <v>1.0534317001739848</v>
      </c>
      <c r="AJ8" s="110">
        <f>'[80]PL Konsol'!$AJ$8</f>
        <v>45996.557499898874</v>
      </c>
      <c r="AK8" s="111">
        <f>'[80]PL Konsol'!$AK$8</f>
        <v>102192.15859329994</v>
      </c>
      <c r="AL8" s="143">
        <f>AK8/AJ8</f>
        <v>2.2217349329572027</v>
      </c>
      <c r="AM8" s="322">
        <f>C8+F8+I8+L8+O8+R8+U8+X8+AA8+AD8+AG8+AJ8</f>
        <v>470285.41679049557</v>
      </c>
      <c r="AN8" s="323">
        <f>D8+G8+J8+M8+P8+S8+V8+Y8+AB8+AE8+AH8+AK8</f>
        <v>520727.66342707537</v>
      </c>
      <c r="AO8" s="355">
        <f>AN8/AM8</f>
        <v>1.1072587939911627</v>
      </c>
      <c r="AP8" s="323">
        <f>'[80]PL Konsol'!$AP$8</f>
        <v>467203.08245197381</v>
      </c>
      <c r="AQ8" s="324">
        <f>(AN8-AP8)/AP8</f>
        <v>0.11456384383038318</v>
      </c>
      <c r="AR8" s="376" t="s">
        <v>70</v>
      </c>
      <c r="AS8" s="6" t="s">
        <v>70</v>
      </c>
      <c r="AT8" s="399" t="s">
        <v>70</v>
      </c>
      <c r="AU8" s="109" t="s">
        <v>70</v>
      </c>
    </row>
    <row r="9" spans="2:47" x14ac:dyDescent="0.75">
      <c r="B9" s="17" t="s">
        <v>136</v>
      </c>
      <c r="C9" s="110">
        <f>'[70]PL Konsol'!$C$9</f>
        <v>22651.803393678587</v>
      </c>
      <c r="D9" s="111">
        <f>'[70]PL Konsol'!$D$9</f>
        <v>12838.982993130172</v>
      </c>
      <c r="E9" s="143">
        <f>D9/C9</f>
        <v>0.56679738782798783</v>
      </c>
      <c r="F9" s="110">
        <f>'[71]PL Konsol'!F9</f>
        <v>23335.278495256527</v>
      </c>
      <c r="G9" s="111">
        <f>'[71]PL Konsol'!G9</f>
        <v>38532.502211503706</v>
      </c>
      <c r="H9" s="143">
        <f>G9/F9</f>
        <v>1.651255296538946</v>
      </c>
      <c r="I9" s="110">
        <f>'[69]PL Konsol'!$I$9</f>
        <v>21925.759295796684</v>
      </c>
      <c r="J9" s="111">
        <f>'[69]PL Konsol'!$J$9</f>
        <v>21045.528093175904</v>
      </c>
      <c r="K9" s="143">
        <f>J9/I9</f>
        <v>0.95985401505390389</v>
      </c>
      <c r="L9" s="110">
        <f>'[72]PL Konsol'!$L$9</f>
        <v>19481.896352522777</v>
      </c>
      <c r="M9" s="111">
        <f>'[72]PL Konsol'!$M$9</f>
        <v>12506.886818758256</v>
      </c>
      <c r="N9" s="143">
        <f>M9/L9</f>
        <v>0.64197481561586767</v>
      </c>
      <c r="O9" s="110">
        <f>'[73]PL Konsol'!O9</f>
        <v>23564.463456821559</v>
      </c>
      <c r="P9" s="111">
        <f>'[73]PL Konsol'!P9</f>
        <v>15164.036630060975</v>
      </c>
      <c r="Q9" s="143">
        <f>P9/O9</f>
        <v>0.64351291756957929</v>
      </c>
      <c r="R9" s="110">
        <f>'[73]PL Konsol'!R9</f>
        <v>25136.089304792233</v>
      </c>
      <c r="S9" s="111">
        <f>'[74]PL Konsol'!$S$9</f>
        <v>39305.551814024613</v>
      </c>
      <c r="T9" s="143">
        <f>S9/R9</f>
        <v>1.5637099048073064</v>
      </c>
      <c r="U9" s="110">
        <f>'[73]PL Konsol'!U9</f>
        <v>26097.010623370632</v>
      </c>
      <c r="V9" s="111">
        <f>'[75]PL Konsol'!V9</f>
        <v>25002.572121320398</v>
      </c>
      <c r="W9" s="143">
        <f>V9/U9</f>
        <v>0.95806268703166586</v>
      </c>
      <c r="X9" s="110">
        <f>'[73]PL Konsol'!X9</f>
        <v>27751.193467921672</v>
      </c>
      <c r="Y9" s="111">
        <f>'[76]PL Konsol'!$Y$9</f>
        <v>22726.046699324324</v>
      </c>
      <c r="Z9" s="143">
        <f>Y9/X9</f>
        <v>0.81892141776150829</v>
      </c>
      <c r="AA9" s="110">
        <f>'[73]PL Konsol'!AA9</f>
        <v>29049.406909505531</v>
      </c>
      <c r="AB9" s="111">
        <f>'[78]PL Konsol'!$AB$9</f>
        <v>26404.634977688766</v>
      </c>
      <c r="AC9" s="143">
        <f>AB9/AA9</f>
        <v>0.90895607817206947</v>
      </c>
      <c r="AD9" s="110">
        <f>'[78]PL Konsol'!$AD$9</f>
        <v>27490.910173766766</v>
      </c>
      <c r="AE9" s="111">
        <f>'[78]PL Konsol'!$AE$9</f>
        <v>28847.399912977598</v>
      </c>
      <c r="AF9" s="143">
        <f>AE9/AD9</f>
        <v>1.0493432094694799</v>
      </c>
      <c r="AG9" s="110">
        <f>'[79]PL Konsol'!$AG$9</f>
        <v>29510.659207151824</v>
      </c>
      <c r="AH9" s="111">
        <f>'[79]PL Konsol'!$AH$9</f>
        <v>31692.769829140914</v>
      </c>
      <c r="AI9" s="143">
        <f>AH9/AG9</f>
        <v>1.0739431337901209</v>
      </c>
      <c r="AJ9" s="110">
        <f>'[80]PL Konsol'!$AJ$9</f>
        <v>28697.871008396542</v>
      </c>
      <c r="AK9" s="111">
        <f>'[80]PL Konsol'!$AK$9</f>
        <v>66694.482099965055</v>
      </c>
      <c r="AL9" s="143">
        <f>AK9/AJ9</f>
        <v>2.3240219485428488</v>
      </c>
      <c r="AM9" s="322">
        <f>C9+F9+I9+L9+O9+R9+U9+X9+AA9+AD9+AG9+AJ9</f>
        <v>304692.34168898134</v>
      </c>
      <c r="AN9" s="323">
        <f>D9+G9+J9+M9+P9+S9+V9+Y9+AB9+AE9+AH9+AK9</f>
        <v>340761.39420107071</v>
      </c>
      <c r="AO9" s="355">
        <f>AN9/AM9</f>
        <v>1.1183785989242465</v>
      </c>
      <c r="AP9" s="323">
        <f>'[80]PL Konsol'!$AP$9</f>
        <v>317331.4873845565</v>
      </c>
      <c r="AQ9" s="324">
        <f>(AN9-AP9)/AP9</f>
        <v>7.3834169466204899E-2</v>
      </c>
    </row>
    <row r="10" spans="2:47" x14ac:dyDescent="0.75">
      <c r="B10" s="209" t="s">
        <v>20</v>
      </c>
      <c r="C10" s="244">
        <f t="shared" ref="C10:E10" si="0">+C8-C9</f>
        <v>10191.969346759659</v>
      </c>
      <c r="D10" s="149">
        <f t="shared" si="0"/>
        <v>4608.6861539391793</v>
      </c>
      <c r="E10" s="245">
        <f t="shared" si="0"/>
        <v>-3.5565203116538546E-2</v>
      </c>
      <c r="F10" s="244">
        <f t="shared" ref="F10:H10" si="1">+F8-F9</f>
        <v>11728.629987597364</v>
      </c>
      <c r="G10" s="149">
        <f t="shared" si="1"/>
        <v>11160.044663323904</v>
      </c>
      <c r="H10" s="245">
        <f t="shared" si="1"/>
        <v>-0.23405598747940215</v>
      </c>
      <c r="I10" s="244">
        <f t="shared" ref="I10:K10" si="2">+I8-I9</f>
        <v>9630.610834592524</v>
      </c>
      <c r="J10" s="149">
        <f t="shared" si="2"/>
        <v>11241.153853675951</v>
      </c>
      <c r="K10" s="245">
        <f t="shared" si="2"/>
        <v>6.3289071855174628E-2</v>
      </c>
      <c r="L10" s="244">
        <f t="shared" ref="L10:N10" si="3">+L8-L9</f>
        <v>8749.5334684545523</v>
      </c>
      <c r="M10" s="149">
        <f t="shared" si="3"/>
        <v>5503.3951636959173</v>
      </c>
      <c r="N10" s="245">
        <f t="shared" si="3"/>
        <v>-4.0233517097904015E-3</v>
      </c>
      <c r="O10" s="244">
        <f t="shared" ref="O10:P10" si="4">+O8-O9</f>
        <v>12865.17138253232</v>
      </c>
      <c r="P10" s="149">
        <f t="shared" si="4"/>
        <v>7840.9585482858311</v>
      </c>
      <c r="Q10" s="245">
        <f>P10/O10</f>
        <v>0.60947175246587759</v>
      </c>
      <c r="R10" s="244">
        <f t="shared" ref="R10:S10" si="5">+R8-R9</f>
        <v>13434.714145103873</v>
      </c>
      <c r="S10" s="149">
        <f t="shared" si="5"/>
        <v>25770.446854101676</v>
      </c>
      <c r="T10" s="245">
        <f>S10/R10</f>
        <v>1.9181983759210401</v>
      </c>
      <c r="U10" s="244">
        <f t="shared" ref="U10:V10" si="6">+U8-U9</f>
        <v>14385.241348050418</v>
      </c>
      <c r="V10" s="149">
        <f t="shared" si="6"/>
        <v>14161.626082915918</v>
      </c>
      <c r="W10" s="245">
        <f>V10/U10</f>
        <v>0.98445523020962</v>
      </c>
      <c r="X10" s="244">
        <f t="shared" ref="X10:Y10" si="7">+X8-X9</f>
        <v>15832.720574694489</v>
      </c>
      <c r="Y10" s="149">
        <f t="shared" si="7"/>
        <v>14198.752300818756</v>
      </c>
      <c r="Z10" s="245">
        <f>Y10/X10</f>
        <v>0.89679800978188728</v>
      </c>
      <c r="AA10" s="244">
        <f t="shared" ref="AA10:AB10" si="8">+AA8-AA9</f>
        <v>16433.081893236915</v>
      </c>
      <c r="AB10" s="149">
        <f t="shared" si="8"/>
        <v>16281.202670961677</v>
      </c>
      <c r="AC10" s="245">
        <f>AB10/AA10</f>
        <v>0.9907577152440441</v>
      </c>
      <c r="AD10" s="244">
        <f t="shared" ref="AD10:AE10" si="9">+AD8-AD9</f>
        <v>16879.339513297178</v>
      </c>
      <c r="AE10" s="149">
        <f t="shared" si="9"/>
        <v>15173.756185793303</v>
      </c>
      <c r="AF10" s="245">
        <f>AE10/AD10</f>
        <v>0.89895437992936555</v>
      </c>
      <c r="AG10" s="244">
        <f t="shared" ref="AG10:AH10" si="10">+AG8-AG9</f>
        <v>18163.376115692561</v>
      </c>
      <c r="AH10" s="149">
        <f t="shared" si="10"/>
        <v>18528.570255157658</v>
      </c>
      <c r="AI10" s="245">
        <f>AH10/AG10</f>
        <v>1.0201060715331209</v>
      </c>
      <c r="AJ10" s="244">
        <f t="shared" ref="AJ10:AK10" si="11">+AJ8-AJ9</f>
        <v>17298.686491502333</v>
      </c>
      <c r="AK10" s="149">
        <f t="shared" si="11"/>
        <v>35497.67649333489</v>
      </c>
      <c r="AL10" s="245">
        <f>AK10/AJ10</f>
        <v>2.0520446168425841</v>
      </c>
      <c r="AM10" s="325">
        <f>AM8-AM9</f>
        <v>165593.07510151423</v>
      </c>
      <c r="AN10" s="269">
        <f>+AN8-AN9</f>
        <v>179966.26922600466</v>
      </c>
      <c r="AO10" s="237">
        <f>AN10/AM10</f>
        <v>1.0867982801556113</v>
      </c>
      <c r="AP10" s="269">
        <f>+AP8-AP9</f>
        <v>149871.59506741731</v>
      </c>
      <c r="AQ10" s="312">
        <f>(AN10-AP10)/AP10</f>
        <v>0.20080305507557822</v>
      </c>
    </row>
    <row r="11" spans="2:47" s="109" customFormat="1" x14ac:dyDescent="0.75">
      <c r="B11" s="112"/>
      <c r="C11" s="113">
        <f>C10/C8</f>
        <v>0.31031664441554846</v>
      </c>
      <c r="D11" s="20">
        <f>D10/D8</f>
        <v>0.26414337153529133</v>
      </c>
      <c r="E11" s="145"/>
      <c r="F11" s="113">
        <f>F10/F8</f>
        <v>0.33449294431431159</v>
      </c>
      <c r="G11" s="20">
        <f>G10/G8</f>
        <v>0.22458186116794038</v>
      </c>
      <c r="H11" s="145"/>
      <c r="I11" s="113">
        <f>I10/I8</f>
        <v>0.30518753566393608</v>
      </c>
      <c r="J11" s="20">
        <f>J10/J8</f>
        <v>0.34816689656064304</v>
      </c>
      <c r="K11" s="145"/>
      <c r="L11" s="113">
        <f>L10/L8</f>
        <v>0.30992172638571858</v>
      </c>
      <c r="M11" s="20">
        <f>M10/M8</f>
        <v>0.30556962789685299</v>
      </c>
      <c r="N11" s="145"/>
      <c r="O11" s="113">
        <f>O10/O8</f>
        <v>0.35315125828915661</v>
      </c>
      <c r="P11" s="20">
        <f>P10/P8</f>
        <v>0.34083721763463115</v>
      </c>
      <c r="Q11" s="145"/>
      <c r="R11" s="113">
        <f>R10/R8</f>
        <v>0.34831304882087077</v>
      </c>
      <c r="S11" s="20">
        <f>S10/S8</f>
        <v>0.39600539955637803</v>
      </c>
      <c r="T11" s="145"/>
      <c r="U11" s="113">
        <f>U10/U8</f>
        <v>0.35534686554013495</v>
      </c>
      <c r="V11" s="20">
        <f>V10/V8</f>
        <v>0.36159622135157315</v>
      </c>
      <c r="W11" s="145"/>
      <c r="X11" s="113">
        <f>X10/X8</f>
        <v>0.36326981920929186</v>
      </c>
      <c r="Y11" s="20">
        <f>Y10/Y8</f>
        <v>0.38453160708508494</v>
      </c>
      <c r="Z11" s="145"/>
      <c r="AA11" s="113">
        <f>AA10/AA8</f>
        <v>0.36130568765722543</v>
      </c>
      <c r="AB11" s="20">
        <f>AB10/AB8</f>
        <v>0.38141930831891324</v>
      </c>
      <c r="AC11" s="145"/>
      <c r="AD11" s="113">
        <f>AD10/AD8</f>
        <v>0.38042020570865337</v>
      </c>
      <c r="AE11" s="20">
        <f>AE10/AE8</f>
        <v>0.34469236000407916</v>
      </c>
      <c r="AF11" s="145"/>
      <c r="AG11" s="113">
        <f>AG10/AG8</f>
        <v>0.3809909522592701</v>
      </c>
      <c r="AH11" s="20">
        <f>AH10/AH8</f>
        <v>0.36893818890648267</v>
      </c>
      <c r="AI11" s="145"/>
      <c r="AJ11" s="113">
        <f>AJ10/AJ8</f>
        <v>0.37608654716258633</v>
      </c>
      <c r="AK11" s="20">
        <f>AK10/AK8</f>
        <v>0.34736203816387762</v>
      </c>
      <c r="AL11" s="145"/>
      <c r="AM11" s="591">
        <f>AM10/AM8</f>
        <v>0.35211186481524098</v>
      </c>
      <c r="AN11" s="592">
        <f>AN10/AN8</f>
        <v>0.34560535547811894</v>
      </c>
      <c r="AO11" s="356"/>
      <c r="AP11" s="124">
        <f>AP10/AP8</f>
        <v>0.32078468806511645</v>
      </c>
      <c r="AQ11" s="326"/>
      <c r="AR11" s="102"/>
    </row>
    <row r="12" spans="2:47" s="22" customFormat="1" x14ac:dyDescent="0.75">
      <c r="B12" s="21"/>
      <c r="C12" s="87"/>
      <c r="D12" s="107"/>
      <c r="E12" s="145"/>
      <c r="F12" s="87"/>
      <c r="G12" s="107"/>
      <c r="H12" s="145"/>
      <c r="I12" s="87"/>
      <c r="J12" s="107"/>
      <c r="K12" s="145"/>
      <c r="L12" s="87"/>
      <c r="M12" s="107"/>
      <c r="N12" s="145"/>
      <c r="O12" s="87"/>
      <c r="P12" s="107"/>
      <c r="Q12" s="145"/>
      <c r="R12" s="87"/>
      <c r="S12" s="107"/>
      <c r="T12" s="145"/>
      <c r="U12" s="87"/>
      <c r="V12" s="107"/>
      <c r="W12" s="145"/>
      <c r="X12" s="87"/>
      <c r="Y12" s="107"/>
      <c r="Z12" s="145"/>
      <c r="AA12" s="87"/>
      <c r="AB12" s="107"/>
      <c r="AC12" s="145"/>
      <c r="AD12" s="87"/>
      <c r="AE12" s="107"/>
      <c r="AF12" s="145"/>
      <c r="AG12" s="87"/>
      <c r="AH12" s="107"/>
      <c r="AI12" s="145"/>
      <c r="AJ12" s="87"/>
      <c r="AK12" s="107"/>
      <c r="AL12" s="145"/>
      <c r="AM12" s="327"/>
      <c r="AN12" s="105" t="s">
        <v>70</v>
      </c>
      <c r="AO12" s="356"/>
      <c r="AP12" s="105" t="s">
        <v>70</v>
      </c>
      <c r="AQ12" s="326"/>
      <c r="AR12" s="273"/>
      <c r="AS12" s="22" t="s">
        <v>70</v>
      </c>
    </row>
    <row r="13" spans="2:47" x14ac:dyDescent="0.75">
      <c r="B13" s="17" t="s">
        <v>68</v>
      </c>
      <c r="C13" s="110">
        <f>'[70]PL Konsol'!$C$13</f>
        <v>5566.1989721493455</v>
      </c>
      <c r="D13" s="111">
        <f>'[70]PL Konsol'!$D$13</f>
        <v>1808.7600136566668</v>
      </c>
      <c r="E13" s="143">
        <f>D13/C13</f>
        <v>0.32495425023554769</v>
      </c>
      <c r="F13" s="110">
        <f>'[71]PL Konsol'!F13</f>
        <v>5855.6586835026374</v>
      </c>
      <c r="G13" s="111">
        <f>'[71]PL Konsol'!G13</f>
        <v>6992.9430184966668</v>
      </c>
      <c r="H13" s="143">
        <f>G13/F13</f>
        <v>1.1942197106190875</v>
      </c>
      <c r="I13" s="110">
        <f>'[69]PL Konsol'!$I$13</f>
        <v>4309.8782428730565</v>
      </c>
      <c r="J13" s="111">
        <f>'[69]PL Konsol'!$J$13</f>
        <v>5892.5562399999999</v>
      </c>
      <c r="K13" s="143">
        <f>J13/I13</f>
        <v>1.3672210461499943</v>
      </c>
      <c r="L13" s="110">
        <f>'[72]PL Konsol'!$L$13</f>
        <v>3985.2084477253652</v>
      </c>
      <c r="M13" s="111">
        <f>'[72]PL Konsol'!$M$13</f>
        <v>2127.8313316482313</v>
      </c>
      <c r="N13" s="143">
        <f>M13/L13</f>
        <v>0.53393225462591098</v>
      </c>
      <c r="O13" s="110">
        <f>'[73]PL Konsol'!O13</f>
        <v>4980.2599989252712</v>
      </c>
      <c r="P13" s="111">
        <f>'[73]PL Konsol'!P13</f>
        <v>3759.452679005788</v>
      </c>
      <c r="Q13" s="143">
        <f>P13/O13</f>
        <v>0.75487076574658141</v>
      </c>
      <c r="R13" s="110">
        <f>'[73]PL Konsol'!R13</f>
        <v>5459.1113002201419</v>
      </c>
      <c r="S13" s="111">
        <f>'[74]PL Konsol'!$S$13</f>
        <v>11393.336885243245</v>
      </c>
      <c r="T13" s="143">
        <f>S13/R13</f>
        <v>2.0870314339961893</v>
      </c>
      <c r="U13" s="110">
        <f>'[73]PL Konsol'!U13</f>
        <v>6019.4146390047308</v>
      </c>
      <c r="V13" s="111">
        <f>'[75]PL Konsol'!V13</f>
        <v>5674.1751744979347</v>
      </c>
      <c r="W13" s="143">
        <f>V13/U13</f>
        <v>0.94264567483527284</v>
      </c>
      <c r="X13" s="110">
        <f>'[73]PL Konsol'!X13</f>
        <v>5857.4092537921269</v>
      </c>
      <c r="Y13" s="111">
        <f>'[76]PL Konsol'!$Y$13</f>
        <v>5935.212801206013</v>
      </c>
      <c r="Z13" s="143">
        <f>Y13/X13</f>
        <v>1.0132829283464384</v>
      </c>
      <c r="AA13" s="110">
        <f>'[73]PL Konsol'!AA13</f>
        <v>6195.2474089034749</v>
      </c>
      <c r="AB13" s="111">
        <f>'[78]PL Konsol'!$AB$13</f>
        <v>6653.7025495635526</v>
      </c>
      <c r="AC13" s="143">
        <f>AB13/AA13</f>
        <v>1.0740011028455798</v>
      </c>
      <c r="AD13" s="110">
        <f>'[78]PL Konsol'!$AD$13</f>
        <v>6345.7553357964671</v>
      </c>
      <c r="AE13" s="111">
        <f>'[78]PL Konsol'!$AE$13</f>
        <v>5259.3096822299995</v>
      </c>
      <c r="AF13" s="143">
        <f>AE13/AD13</f>
        <v>0.82879175195459909</v>
      </c>
      <c r="AG13" s="110">
        <f>'[79]PL Konsol'!$AG$13</f>
        <v>6483.3227666505918</v>
      </c>
      <c r="AH13" s="111">
        <f>'[79]PL Konsol'!$AH$13</f>
        <v>6840.1362589999999</v>
      </c>
      <c r="AI13" s="143">
        <f>AH13/AG13</f>
        <v>1.0550355898035515</v>
      </c>
      <c r="AJ13" s="110">
        <f>'[80]PL Konsol'!$AJ$13</f>
        <v>6403.1594559894747</v>
      </c>
      <c r="AK13" s="111">
        <f>'[80]PL Konsol'!$AK$13</f>
        <v>17208.054798713678</v>
      </c>
      <c r="AL13" s="143">
        <f>AK13/AJ13</f>
        <v>2.687431871248712</v>
      </c>
      <c r="AM13" s="322">
        <f t="shared" ref="AM13:AM14" si="12">C13+F13+I13+L13+O13+R13+U13+X13+AA13+AD13+AG13+AJ13</f>
        <v>67460.624505532673</v>
      </c>
      <c r="AN13" s="323">
        <f t="shared" ref="AN13:AN14" si="13">D13+G13+J13+M13+P13+S13+V13+Y13+AB13+AE13+AH13+AK13</f>
        <v>79545.471433261773</v>
      </c>
      <c r="AO13" s="355">
        <f t="shared" ref="AO13:AO14" si="14">AN13/AM13</f>
        <v>1.1791392685186006</v>
      </c>
      <c r="AP13" s="323">
        <f>'[80]PL Konsol'!$AP$13</f>
        <v>64566.275871996389</v>
      </c>
      <c r="AQ13" s="324">
        <f>(AN13-AP13)/AP13</f>
        <v>0.23199720533613963</v>
      </c>
      <c r="AR13" s="559">
        <f>AM13+AM14</f>
        <v>127637.50813360712</v>
      </c>
      <c r="AS13" s="559">
        <f>AN13+AN14</f>
        <v>140095.57330278837</v>
      </c>
      <c r="AT13" s="557">
        <f>AP13+AP14</f>
        <v>123407.40236539644</v>
      </c>
      <c r="AU13" s="387">
        <f>(AS13-AT13)/AS13</f>
        <v>0.11911990182105046</v>
      </c>
    </row>
    <row r="14" spans="2:47" x14ac:dyDescent="0.75">
      <c r="B14" s="17" t="s">
        <v>69</v>
      </c>
      <c r="C14" s="110">
        <f>'[70]PL Konsol'!$C$14</f>
        <v>5241.0504025182845</v>
      </c>
      <c r="D14" s="111">
        <f>'[70]PL Konsol'!$D$14</f>
        <v>4003.955156114816</v>
      </c>
      <c r="E14" s="143">
        <f>D14/C14</f>
        <v>0.76396043705111982</v>
      </c>
      <c r="F14" s="110">
        <f>'[71]PL Konsol'!F14</f>
        <v>4696.8415261968757</v>
      </c>
      <c r="G14" s="111">
        <f>'[71]PL Konsol'!G14</f>
        <v>4001.5832007332579</v>
      </c>
      <c r="H14" s="143">
        <f>G14/F14</f>
        <v>0.85197322038953649</v>
      </c>
      <c r="I14" s="110">
        <f>'[69]PL Konsol'!$I$14</f>
        <v>4737.7187717756588</v>
      </c>
      <c r="J14" s="111">
        <f>'[69]PL Konsol'!$J$14</f>
        <v>4550.3654814793363</v>
      </c>
      <c r="K14" s="143">
        <f>J14/I14</f>
        <v>0.96045495747606313</v>
      </c>
      <c r="L14" s="110">
        <f>'[72]PL Konsol'!$L$14</f>
        <v>5427.1160906543473</v>
      </c>
      <c r="M14" s="111">
        <f>'[72]PL Konsol'!$M$14</f>
        <v>5042.8321556831897</v>
      </c>
      <c r="N14" s="143">
        <f>M14/L14</f>
        <v>0.92919187123472335</v>
      </c>
      <c r="O14" s="110">
        <f>'[73]PL Konsol'!O14</f>
        <v>5108.919722642192</v>
      </c>
      <c r="P14" s="111">
        <f>'[73]PL Konsol'!P14</f>
        <v>4619.6466516153232</v>
      </c>
      <c r="Q14" s="143">
        <f>P14/O14</f>
        <v>0.90423159932256081</v>
      </c>
      <c r="R14" s="110">
        <f>'[73]PL Konsol'!R14</f>
        <v>4936.3558625721225</v>
      </c>
      <c r="S14" s="111">
        <f>'[74]PL Konsol'!$S$14</f>
        <v>4954.1058714924038</v>
      </c>
      <c r="T14" s="143">
        <f>S14/R14</f>
        <v>1.0035957717422408</v>
      </c>
      <c r="U14" s="110">
        <f>'[73]PL Konsol'!U14</f>
        <v>4992.249029447039</v>
      </c>
      <c r="V14" s="111">
        <f>'[75]PL Konsol'!V14</f>
        <v>5054.1634163963899</v>
      </c>
      <c r="W14" s="143">
        <f>V14/U14</f>
        <v>1.0124021030569881</v>
      </c>
      <c r="X14" s="110">
        <f>'[73]PL Konsol'!X14</f>
        <v>4787.7820166135725</v>
      </c>
      <c r="Y14" s="111">
        <f>'[76]PL Konsol'!$Y$14</f>
        <v>4990.8653038918837</v>
      </c>
      <c r="Z14" s="143">
        <f>Y14/X14</f>
        <v>1.0424169869416806</v>
      </c>
      <c r="AA14" s="110">
        <f>'[73]PL Konsol'!AA14</f>
        <v>4905.0016756393106</v>
      </c>
      <c r="AB14" s="111">
        <f>'[77]PL Konsol'!$AB$14</f>
        <v>5250.726502796042</v>
      </c>
      <c r="AC14" s="143">
        <f>AB14/AA14</f>
        <v>1.0704841404792527</v>
      </c>
      <c r="AD14" s="110">
        <f>'[78]PL Konsol'!$AD$14</f>
        <v>4912.4566308055173</v>
      </c>
      <c r="AE14" s="111">
        <f>'[78]PL Konsol'!$AE$14</f>
        <v>5177.3074022205456</v>
      </c>
      <c r="AF14" s="143">
        <f>AE14/AD14</f>
        <v>1.0539141190080288</v>
      </c>
      <c r="AG14" s="110">
        <f>'[79]PL Konsol'!$AG$14</f>
        <v>5194.2791735990913</v>
      </c>
      <c r="AH14" s="111">
        <f>'[79]PL Konsol'!$AH$14</f>
        <v>5279.9427385274057</v>
      </c>
      <c r="AI14" s="143">
        <f>AH14/AG14</f>
        <v>1.0164919062039861</v>
      </c>
      <c r="AJ14" s="110">
        <f>'[80]PL Konsol'!$AJ$14</f>
        <v>5237.1127256104364</v>
      </c>
      <c r="AK14" s="111">
        <f>'[80]PL Konsol'!$AK$14</f>
        <v>7624.6079885759882</v>
      </c>
      <c r="AL14" s="143">
        <f>AK14/AJ14</f>
        <v>1.4558800598830468</v>
      </c>
      <c r="AM14" s="322">
        <f t="shared" si="12"/>
        <v>60176.883628074444</v>
      </c>
      <c r="AN14" s="323">
        <f t="shared" si="13"/>
        <v>60550.101869526581</v>
      </c>
      <c r="AO14" s="355">
        <f t="shared" si="14"/>
        <v>1.0062020200939421</v>
      </c>
      <c r="AP14" s="323">
        <f>'[80]PL Konsol'!$AP$14</f>
        <v>58841.126493400043</v>
      </c>
      <c r="AQ14" s="324">
        <f>(AN14-AP14)/AP14</f>
        <v>2.9043892902326177E-2</v>
      </c>
      <c r="AR14" s="391">
        <f>AR13/AM8</f>
        <v>0.27140435058497153</v>
      </c>
      <c r="AS14" s="391">
        <f>AS13/AN8</f>
        <v>0.26903808486143138</v>
      </c>
      <c r="AT14" s="387">
        <f>AT13/AP8</f>
        <v>0.26414081370724285</v>
      </c>
      <c r="AU14" s="556"/>
    </row>
    <row r="15" spans="2:47" x14ac:dyDescent="0.75">
      <c r="B15" s="17"/>
      <c r="C15" s="110"/>
      <c r="D15" s="111"/>
      <c r="E15" s="143"/>
      <c r="F15" s="110"/>
      <c r="G15" s="111"/>
      <c r="H15" s="143"/>
      <c r="I15" s="110"/>
      <c r="J15" s="111"/>
      <c r="K15" s="143"/>
      <c r="L15" s="110"/>
      <c r="M15" s="111"/>
      <c r="N15" s="143"/>
      <c r="O15" s="110"/>
      <c r="P15" s="111"/>
      <c r="Q15" s="143"/>
      <c r="R15" s="110"/>
      <c r="S15" s="111"/>
      <c r="T15" s="143"/>
      <c r="U15" s="110"/>
      <c r="V15" s="111"/>
      <c r="W15" s="143"/>
      <c r="X15" s="110"/>
      <c r="Y15" s="111"/>
      <c r="Z15" s="143"/>
      <c r="AA15" s="110"/>
      <c r="AB15" s="111"/>
      <c r="AC15" s="143"/>
      <c r="AD15" s="110"/>
      <c r="AE15" s="111"/>
      <c r="AF15" s="143"/>
      <c r="AG15" s="110"/>
      <c r="AH15" s="111"/>
      <c r="AI15" s="143"/>
      <c r="AJ15" s="110"/>
      <c r="AK15" s="111" t="s">
        <v>70</v>
      </c>
      <c r="AL15" s="143"/>
      <c r="AM15" s="322"/>
      <c r="AN15" s="104"/>
      <c r="AO15" s="355"/>
      <c r="AP15" s="104" t="s">
        <v>70</v>
      </c>
      <c r="AQ15" s="324"/>
      <c r="AR15" s="560"/>
      <c r="AS15" s="561">
        <f>AS13/AR13</f>
        <v>1.0976050484794839</v>
      </c>
      <c r="AT15" s="556"/>
      <c r="AU15" s="556"/>
    </row>
    <row r="16" spans="2:47" x14ac:dyDescent="0.75">
      <c r="B16" s="210" t="s">
        <v>54</v>
      </c>
      <c r="C16" s="244">
        <f>C10-C13-C14</f>
        <v>-615.28002790797109</v>
      </c>
      <c r="D16" s="149">
        <f>D10-D13-D14</f>
        <v>-1204.0290158323037</v>
      </c>
      <c r="E16" s="245">
        <f>D16/C16</f>
        <v>1.9568797315364723</v>
      </c>
      <c r="F16" s="244">
        <f>F10-F13-F14</f>
        <v>1176.1297778978505</v>
      </c>
      <c r="G16" s="149">
        <f>G10-G13-G14</f>
        <v>165.51844409397972</v>
      </c>
      <c r="H16" s="245">
        <f>G16/F16</f>
        <v>0.14073144580168548</v>
      </c>
      <c r="I16" s="244">
        <f>I10-I13-I14</f>
        <v>583.01381994380881</v>
      </c>
      <c r="J16" s="149">
        <f>J10-J13-J14</f>
        <v>798.23213219661466</v>
      </c>
      <c r="K16" s="245">
        <f>J16/I16</f>
        <v>1.3691478741851244</v>
      </c>
      <c r="L16" s="244">
        <f>L10-L13-L14</f>
        <v>-662.79106992515972</v>
      </c>
      <c r="M16" s="149">
        <f>M10-M13-M14</f>
        <v>-1667.2683236355037</v>
      </c>
      <c r="N16" s="245">
        <f>M16/L16</f>
        <v>2.5155262333630515</v>
      </c>
      <c r="O16" s="244">
        <f>O10-O13-O14</f>
        <v>2775.9916609648571</v>
      </c>
      <c r="P16" s="149">
        <f>P10-P13-P14</f>
        <v>-538.14078233528016</v>
      </c>
      <c r="Q16" s="245">
        <f>P16/O16</f>
        <v>-0.19385533101646188</v>
      </c>
      <c r="R16" s="244">
        <f>R10-R13-R14</f>
        <v>3039.2469823116089</v>
      </c>
      <c r="S16" s="149">
        <f>S10-S13-S14</f>
        <v>9423.0040973660271</v>
      </c>
      <c r="T16" s="245">
        <f>S16/R16</f>
        <v>3.100440389414822</v>
      </c>
      <c r="U16" s="244">
        <f>U10-U13-U14</f>
        <v>3373.5776795986476</v>
      </c>
      <c r="V16" s="149">
        <f>V10-V13-V14</f>
        <v>3433.2874920215945</v>
      </c>
      <c r="W16" s="245">
        <f>V16/U16</f>
        <v>1.01769925523993</v>
      </c>
      <c r="X16" s="244">
        <f>X10-X13-X14</f>
        <v>5187.5293042887888</v>
      </c>
      <c r="Y16" s="149">
        <f>Y10-Y13-Y14</f>
        <v>3272.6741957208596</v>
      </c>
      <c r="Z16" s="245">
        <f>Y16/X16</f>
        <v>0.63087338957587713</v>
      </c>
      <c r="AA16" s="244">
        <f>AA10-AA13-AA14</f>
        <v>5332.8328086941292</v>
      </c>
      <c r="AB16" s="149">
        <f>AB10-AB13-AB14</f>
        <v>4376.7736186020811</v>
      </c>
      <c r="AC16" s="245">
        <f>AB16/AA16</f>
        <v>0.82072207691690935</v>
      </c>
      <c r="AD16" s="244">
        <f>AD10-AD13-AD14</f>
        <v>5621.1275466951929</v>
      </c>
      <c r="AE16" s="149">
        <f>AE10-AE13-AE14</f>
        <v>4737.1391013427583</v>
      </c>
      <c r="AF16" s="245">
        <f>AE16/AD16</f>
        <v>0.84273823392031832</v>
      </c>
      <c r="AG16" s="244">
        <f>AG10-AG13-AG14</f>
        <v>6485.774175442878</v>
      </c>
      <c r="AH16" s="149">
        <f>AH10-AH13-AH14</f>
        <v>6408.4912576302531</v>
      </c>
      <c r="AI16" s="245">
        <f>AH16/AG16</f>
        <v>0.98808424164608732</v>
      </c>
      <c r="AJ16" s="244">
        <f>AJ10-AJ13-AJ14</f>
        <v>5658.4143099024213</v>
      </c>
      <c r="AK16" s="149">
        <f>AK10-AK13-AK14</f>
        <v>10665.013706045223</v>
      </c>
      <c r="AL16" s="245">
        <f>AK16/AJ16</f>
        <v>1.884806082046887</v>
      </c>
      <c r="AM16" s="325">
        <f>AM10-AM13-AM14</f>
        <v>37955.566967907114</v>
      </c>
      <c r="AN16" s="269">
        <f>AN10-AN13-AN14</f>
        <v>39870.695923216306</v>
      </c>
      <c r="AO16" s="346">
        <f>AN16/AM16</f>
        <v>1.0504571294358087</v>
      </c>
      <c r="AP16" s="269">
        <f>AP10-AP13-AP14</f>
        <v>26464.192702020875</v>
      </c>
      <c r="AQ16" s="312">
        <f>(AN16-AP16)/AP16</f>
        <v>0.50659029625988461</v>
      </c>
      <c r="AR16" s="560"/>
      <c r="AS16" s="556"/>
      <c r="AT16" s="556"/>
      <c r="AU16" s="556"/>
    </row>
    <row r="17" spans="2:44" s="109" customFormat="1" x14ac:dyDescent="0.75">
      <c r="B17" s="112"/>
      <c r="C17" s="113">
        <f>+C16/C8</f>
        <v>-1.8733536879897469E-2</v>
      </c>
      <c r="D17" s="20">
        <f>+D16/D8</f>
        <v>-6.9008015092637279E-2</v>
      </c>
      <c r="E17" s="145"/>
      <c r="F17" s="113">
        <f>+F16/F8</f>
        <v>3.3542460860373657E-2</v>
      </c>
      <c r="G17" s="20">
        <f>+G16/G8</f>
        <v>3.3308504897305875E-3</v>
      </c>
      <c r="H17" s="145"/>
      <c r="I17" s="113">
        <f>+I16/I8</f>
        <v>1.8475313147070696E-2</v>
      </c>
      <c r="J17" s="20">
        <f>+J16/J8</f>
        <v>2.472326309376139E-2</v>
      </c>
      <c r="K17" s="145"/>
      <c r="L17" s="113">
        <f>+L16/L8</f>
        <v>-2.3477063475994178E-2</v>
      </c>
      <c r="M17" s="20">
        <f>+M16/M8</f>
        <v>-9.2573138236246161E-2</v>
      </c>
      <c r="N17" s="145"/>
      <c r="O17" s="113">
        <f>+O16/O8</f>
        <v>7.6201468205935291E-2</v>
      </c>
      <c r="P17" s="20">
        <f>+P16/P8</f>
        <v>-2.3392344930452284E-2</v>
      </c>
      <c r="Q17" s="145"/>
      <c r="R17" s="113">
        <f>+R16/R8</f>
        <v>7.8796569178540027E-2</v>
      </c>
      <c r="S17" s="20">
        <f>+S16/S8</f>
        <v>0.14479999216641051</v>
      </c>
      <c r="T17" s="145"/>
      <c r="U17" s="113">
        <f>+U16/U8</f>
        <v>8.3334733501986669E-2</v>
      </c>
      <c r="V17" s="20">
        <f>+V16/V8</f>
        <v>8.7663929033282809E-2</v>
      </c>
      <c r="W17" s="145"/>
      <c r="X17" s="113">
        <f>+X16/X8</f>
        <v>0.11902394308176281</v>
      </c>
      <c r="Y17" s="20">
        <f>+Y16/Y8</f>
        <v>8.8630792430533692E-2</v>
      </c>
      <c r="Z17" s="145"/>
      <c r="AA17" s="113">
        <f>+AA16/AA8</f>
        <v>0.11725024177596405</v>
      </c>
      <c r="AB17" s="20">
        <f>+AB16/AB8</f>
        <v>0.10253456086835061</v>
      </c>
      <c r="AC17" s="145"/>
      <c r="AD17" s="113">
        <f>+AD16/AD8</f>
        <v>0.12668685856717235</v>
      </c>
      <c r="AE17" s="20">
        <f>+AE16/AE8</f>
        <v>0.10761051097145134</v>
      </c>
      <c r="AF17" s="145"/>
      <c r="AG17" s="113">
        <f>+AG16/AG8</f>
        <v>0.13604416180677353</v>
      </c>
      <c r="AH17" s="20">
        <f>+AH16/AH8</f>
        <v>0.12760494337413814</v>
      </c>
      <c r="AI17" s="145"/>
      <c r="AJ17" s="113">
        <f>+AJ16/AJ8</f>
        <v>0.1230182130459407</v>
      </c>
      <c r="AK17" s="20">
        <f>+AK16/AK8</f>
        <v>0.10436234886171059</v>
      </c>
      <c r="AL17" s="145"/>
      <c r="AM17" s="123">
        <f>+AM16/AM8</f>
        <v>8.0707514230269436E-2</v>
      </c>
      <c r="AN17" s="124">
        <f>+AN16/AN8</f>
        <v>7.656727061668761E-2</v>
      </c>
      <c r="AO17" s="356"/>
      <c r="AP17" s="124">
        <f>+AP16/AP8</f>
        <v>5.6643874357873623E-2</v>
      </c>
      <c r="AQ17" s="326"/>
      <c r="AR17" s="102"/>
    </row>
    <row r="18" spans="2:44" x14ac:dyDescent="0.75">
      <c r="B18" s="17" t="s">
        <v>70</v>
      </c>
      <c r="C18" s="110"/>
      <c r="D18" s="111"/>
      <c r="E18" s="143"/>
      <c r="F18" s="110"/>
      <c r="G18" s="111"/>
      <c r="H18" s="143"/>
      <c r="I18" s="110"/>
      <c r="J18" s="111"/>
      <c r="K18" s="143"/>
      <c r="L18" s="110"/>
      <c r="M18" s="111"/>
      <c r="N18" s="143"/>
      <c r="O18" s="110"/>
      <c r="P18" s="111"/>
      <c r="Q18" s="143"/>
      <c r="R18" s="110"/>
      <c r="S18" s="111"/>
      <c r="T18" s="143"/>
      <c r="U18" s="110"/>
      <c r="V18" s="111"/>
      <c r="W18" s="143"/>
      <c r="X18" s="110"/>
      <c r="Y18" s="111"/>
      <c r="Z18" s="143"/>
      <c r="AA18" s="110"/>
      <c r="AB18" s="111"/>
      <c r="AC18" s="143"/>
      <c r="AD18" s="110"/>
      <c r="AE18" s="111"/>
      <c r="AF18" s="143"/>
      <c r="AG18" s="110"/>
      <c r="AH18" s="111"/>
      <c r="AI18" s="143"/>
      <c r="AJ18" s="110"/>
      <c r="AK18" s="111"/>
      <c r="AL18" s="143"/>
      <c r="AM18" s="322"/>
      <c r="AN18" s="104"/>
      <c r="AO18" s="355"/>
      <c r="AP18" s="104"/>
      <c r="AQ18" s="324"/>
    </row>
    <row r="19" spans="2:44" x14ac:dyDescent="0.75">
      <c r="B19" s="17" t="s">
        <v>71</v>
      </c>
      <c r="C19" s="110">
        <f>'[70]PL Konsol'!$C$19</f>
        <v>102.9</v>
      </c>
      <c r="D19" s="111">
        <f>'[70]PL Konsol'!$D$19</f>
        <v>55.399022060451415</v>
      </c>
      <c r="E19" s="143">
        <f>D19/C19</f>
        <v>0.53837727949904191</v>
      </c>
      <c r="F19" s="110">
        <f>'[71]PL Konsol'!F19</f>
        <v>102.9</v>
      </c>
      <c r="G19" s="111">
        <f>'[71]PL Konsol'!G19</f>
        <v>27.46162378</v>
      </c>
      <c r="H19" s="143">
        <f>G19/F19</f>
        <v>0.26687681030126337</v>
      </c>
      <c r="I19" s="110">
        <f>'[69]PL Konsol'!$I$19</f>
        <v>102.9</v>
      </c>
      <c r="J19" s="111">
        <f>'[69]PL Konsol'!$J$19</f>
        <v>63.687639470000001</v>
      </c>
      <c r="K19" s="143">
        <f>J19/I19</f>
        <v>0.6189274972789115</v>
      </c>
      <c r="L19" s="110">
        <f>'[72]PL Konsol'!$L$19</f>
        <v>102.9</v>
      </c>
      <c r="M19" s="111">
        <f>'[72]PL Konsol'!$M$19</f>
        <v>57.476730250000003</v>
      </c>
      <c r="N19" s="143">
        <f>M19/L19</f>
        <v>0.55856880709426626</v>
      </c>
      <c r="O19" s="110">
        <f>'[73]PL Konsol'!O19</f>
        <v>102.89999999999964</v>
      </c>
      <c r="P19" s="111">
        <f>'[73]PL Konsol'!P19</f>
        <v>437.75329264378377</v>
      </c>
      <c r="Q19" s="143">
        <f>P19/O19</f>
        <v>4.2541622219998576</v>
      </c>
      <c r="R19" s="110">
        <f>'[73]PL Konsol'!R19</f>
        <v>102.9</v>
      </c>
      <c r="S19" s="111">
        <f>'[74]PL Konsol'!$S$19</f>
        <v>812.91202224873882</v>
      </c>
      <c r="T19" s="143">
        <f>S19/R19</f>
        <v>7.900019652563059</v>
      </c>
      <c r="U19" s="110">
        <f>'[73]PL Konsol'!U19</f>
        <v>103.4</v>
      </c>
      <c r="V19" s="111">
        <f>'[75]PL Konsol'!V19</f>
        <v>145.18578454977472</v>
      </c>
      <c r="W19" s="143">
        <f>V19/U19</f>
        <v>1.4041178389726761</v>
      </c>
      <c r="X19" s="110">
        <f>'[73]PL Konsol'!X19</f>
        <v>103.4</v>
      </c>
      <c r="Y19" s="111">
        <f>'[76]PL Konsol'!$Y$19</f>
        <v>103.93942060045042</v>
      </c>
      <c r="Z19" s="143">
        <f>Y19/X19</f>
        <v>1.005216833660062</v>
      </c>
      <c r="AA19" s="110">
        <f>'[73]PL Konsol'!AA19</f>
        <v>103.5</v>
      </c>
      <c r="AB19" s="111">
        <f>'[77]PL Konsol'!$AB$19</f>
        <v>181.52616669999995</v>
      </c>
      <c r="AC19" s="143">
        <f>AB19/AA19</f>
        <v>1.7538760067632846</v>
      </c>
      <c r="AD19" s="110">
        <f>'[78]PL Konsol'!$AD$19</f>
        <v>103.4</v>
      </c>
      <c r="AE19" s="111">
        <f>'[78]PL Konsol'!$AE$19</f>
        <v>46.661209376216206</v>
      </c>
      <c r="AF19" s="143">
        <f>AE19/AD19</f>
        <v>0.45126894947984725</v>
      </c>
      <c r="AG19" s="110">
        <f>'[79]PL Konsol'!$AG$19</f>
        <v>103.4</v>
      </c>
      <c r="AH19" s="111">
        <f>'[79]PL Konsol'!$AH$19</f>
        <v>311.19194029225218</v>
      </c>
      <c r="AI19" s="143">
        <f>AH19/AG19</f>
        <v>3.0095932330005044</v>
      </c>
      <c r="AJ19" s="110">
        <f>'[80]PL Konsol'!$AJ$19</f>
        <v>103.4</v>
      </c>
      <c r="AK19" s="111">
        <f>'[80]PL Konsol'!$AK$19</f>
        <v>48.193945386669178</v>
      </c>
      <c r="AL19" s="143">
        <f>AK19/AJ19</f>
        <v>0.46609231515153943</v>
      </c>
      <c r="AM19" s="322">
        <f t="shared" ref="AM19:AM21" si="15">C19+F19+I19+L19+O19+R19+U19+X19+AA19+AD19+AG19+AJ19</f>
        <v>1237.8999999999999</v>
      </c>
      <c r="AN19" s="323">
        <f t="shared" ref="AN19:AN21" si="16">D19+G19+J19+M19+P19+S19+V19+Y19+AB19+AE19+AH19+AK19</f>
        <v>2291.3887973583369</v>
      </c>
      <c r="AO19" s="355">
        <f t="shared" ref="AO19:AO20" si="17">AN19/AM19</f>
        <v>1.8510289985930504</v>
      </c>
      <c r="AP19" s="323">
        <f>'[80]PL Konsol'!$AP$19</f>
        <v>1825.3940027367785</v>
      </c>
      <c r="AQ19" s="324">
        <f>(AN19-AP19)/AP19</f>
        <v>0.2552844996329019</v>
      </c>
    </row>
    <row r="20" spans="2:44" x14ac:dyDescent="0.75">
      <c r="B20" s="17" t="s">
        <v>72</v>
      </c>
      <c r="C20" s="110">
        <f>'[70]PL Konsol'!$C$20</f>
        <v>-383.47149760352505</v>
      </c>
      <c r="D20" s="111">
        <f>'[70]PL Konsol'!$D$20</f>
        <v>-240.81964618999999</v>
      </c>
      <c r="E20" s="143">
        <f>D20/C20</f>
        <v>0.62799881528349155</v>
      </c>
      <c r="F20" s="110">
        <f>'[71]PL Konsol'!F20</f>
        <v>-380.40023116833981</v>
      </c>
      <c r="G20" s="111">
        <f>'[71]PL Konsol'!G20</f>
        <v>-224.88681717000003</v>
      </c>
      <c r="H20" s="143">
        <f>G20/F20</f>
        <v>0.59118475422397965</v>
      </c>
      <c r="I20" s="110">
        <f>'[69]PL Konsol'!$I$20</f>
        <v>-389.4252705201917</v>
      </c>
      <c r="J20" s="111">
        <f>'[69]PL Konsol'!$J$20</f>
        <v>-263.79825674</v>
      </c>
      <c r="K20" s="143">
        <f>J20/I20</f>
        <v>0.677404053382617</v>
      </c>
      <c r="L20" s="110">
        <f>'[72]PL Konsol'!$L$20</f>
        <v>-344.02416739519168</v>
      </c>
      <c r="M20" s="111">
        <f>'[72]PL Konsol'!$M$20</f>
        <v>-356.14141435999915</v>
      </c>
      <c r="N20" s="143">
        <f>M20/L20</f>
        <v>1.0352220806362362</v>
      </c>
      <c r="O20" s="110">
        <f>'[73]PL Konsol'!O20</f>
        <v>-424.84827086741387</v>
      </c>
      <c r="P20" s="111">
        <f>'[73]PL Konsol'!P20</f>
        <v>-405.19621609000001</v>
      </c>
      <c r="Q20" s="143">
        <f>P20/O20</f>
        <v>0.95374335704064372</v>
      </c>
      <c r="R20" s="110">
        <f>'[73]PL Konsol'!R20</f>
        <v>-413.72115697852502</v>
      </c>
      <c r="S20" s="111">
        <f>'[74]PL Konsol'!$S$20</f>
        <v>-458.74125558000003</v>
      </c>
      <c r="T20" s="143">
        <f>S20/R20</f>
        <v>1.1088174917866525</v>
      </c>
      <c r="U20" s="110">
        <f>'[73]PL Konsol'!U20</f>
        <v>-424.77196565908065</v>
      </c>
      <c r="V20" s="111">
        <f>'[75]PL Konsol'!V20</f>
        <v>-496.05213844000002</v>
      </c>
      <c r="W20" s="143">
        <f>V20/U20</f>
        <v>1.1678080912668525</v>
      </c>
      <c r="X20" s="110">
        <f>'[73]PL Konsol'!X20</f>
        <v>-439.80087034658061</v>
      </c>
      <c r="Y20" s="111">
        <f>'[76]PL Konsol'!$Y$20</f>
        <v>-497.97310919000006</v>
      </c>
      <c r="Z20" s="143">
        <f>Y20/X20</f>
        <v>1.1322694945955369</v>
      </c>
      <c r="AA20" s="110">
        <f>'[73]PL Konsol'!AA20</f>
        <v>-414.11820385352502</v>
      </c>
      <c r="AB20" s="111">
        <f>'[77]PL Konsol'!$AB$20</f>
        <v>-549.83103841999991</v>
      </c>
      <c r="AC20" s="143">
        <f>AB20/AA20</f>
        <v>1.3277152110281947</v>
      </c>
      <c r="AD20" s="110">
        <f>'[78]PL Konsol'!$AD$20</f>
        <v>-387.66423527713607</v>
      </c>
      <c r="AE20" s="111">
        <f>'[78]PL Konsol'!$AE$20</f>
        <v>-449.70922519000004</v>
      </c>
      <c r="AF20" s="143">
        <f>AE20/AD20</f>
        <v>1.1600482692671117</v>
      </c>
      <c r="AG20" s="110">
        <f>'[79]PL Konsol'!$AG$20</f>
        <v>-377.52092260352504</v>
      </c>
      <c r="AH20" s="111">
        <f>'[79]PL Konsol'!$AH$20</f>
        <v>-430.35772183174186</v>
      </c>
      <c r="AI20" s="143">
        <f>AH20/AG20</f>
        <v>1.1399572740600297</v>
      </c>
      <c r="AJ20" s="110">
        <f>'[80]PL Konsol'!$AJ$20</f>
        <v>-342.52760020769171</v>
      </c>
      <c r="AK20" s="111">
        <f>'[80]PL Konsol'!$AK$20</f>
        <v>-584.36110868000003</v>
      </c>
      <c r="AL20" s="143">
        <f>AK20/AJ20</f>
        <v>1.7060263416018813</v>
      </c>
      <c r="AM20" s="322">
        <f t="shared" si="15"/>
        <v>-4722.2943924807259</v>
      </c>
      <c r="AN20" s="323">
        <f t="shared" si="16"/>
        <v>-4957.8679478817403</v>
      </c>
      <c r="AO20" s="355">
        <f t="shared" si="17"/>
        <v>1.0498854022688879</v>
      </c>
      <c r="AP20" s="323">
        <f>'[80]PL Konsol'!$AP$20</f>
        <v>-5802.2215208800008</v>
      </c>
      <c r="AQ20" s="324">
        <f>(AN20-AP20)/AP20</f>
        <v>-0.1455224641044385</v>
      </c>
    </row>
    <row r="21" spans="2:44" x14ac:dyDescent="0.75">
      <c r="B21" s="17" t="s">
        <v>73</v>
      </c>
      <c r="C21" s="110">
        <f>'[81]PL Konsol'!$C$22</f>
        <v>0</v>
      </c>
      <c r="D21" s="111">
        <f>'[70]PL Konsol'!$D$21</f>
        <v>-200.26399803000001</v>
      </c>
      <c r="E21" s="143">
        <v>0</v>
      </c>
      <c r="F21" s="110">
        <f>'[71]PL Konsol'!F21</f>
        <v>0</v>
      </c>
      <c r="G21" s="111">
        <f>'[71]PL Konsol'!G21</f>
        <v>35.030437999999997</v>
      </c>
      <c r="H21" s="143">
        <v>0</v>
      </c>
      <c r="I21" s="110">
        <f>'[71]PL Konsol'!I21</f>
        <v>0</v>
      </c>
      <c r="J21" s="111">
        <f>'[69]PL Konsol'!$J$21</f>
        <v>39.997418000000003</v>
      </c>
      <c r="K21" s="143">
        <v>0</v>
      </c>
      <c r="L21" s="110">
        <f>'[71]PL Konsol'!L21</f>
        <v>0</v>
      </c>
      <c r="M21" s="111">
        <f>'[72]PL Konsol'!$M$21</f>
        <v>217.21767600000001</v>
      </c>
      <c r="N21" s="143">
        <v>0</v>
      </c>
      <c r="O21" s="110">
        <f>'[73]PL Konsol'!O21</f>
        <v>0</v>
      </c>
      <c r="P21" s="111">
        <f>'[73]PL Konsol'!P21</f>
        <v>-132.091578</v>
      </c>
      <c r="Q21" s="143">
        <v>0</v>
      </c>
      <c r="R21" s="110">
        <f>'[73]PL Konsol'!R21</f>
        <v>0</v>
      </c>
      <c r="S21" s="111">
        <f>'[74]PL Konsol'!$S$21</f>
        <v>-22.637701</v>
      </c>
      <c r="T21" s="143">
        <v>0</v>
      </c>
      <c r="U21" s="110">
        <f>'[73]PL Konsol'!U21</f>
        <v>0</v>
      </c>
      <c r="V21" s="111">
        <f>'[75]PL Konsol'!V21</f>
        <v>63.737051000000001</v>
      </c>
      <c r="W21" s="143">
        <v>0</v>
      </c>
      <c r="X21" s="110">
        <f>'[73]PL Konsol'!X21</f>
        <v>0</v>
      </c>
      <c r="Y21" s="111">
        <f>'[76]PL Konsol'!$Y$21</f>
        <v>-5.5641590000000001</v>
      </c>
      <c r="Z21" s="143">
        <v>0</v>
      </c>
      <c r="AA21" s="110">
        <f>'[73]PL Konsol'!AA21</f>
        <v>0</v>
      </c>
      <c r="AB21" s="111">
        <f>'[77]PL Konsol'!$AB$21</f>
        <v>206.57347300000001</v>
      </c>
      <c r="AC21" s="143">
        <v>0</v>
      </c>
      <c r="AD21" s="110">
        <f>'[78]PL Konsol'!$AD$21</f>
        <v>0</v>
      </c>
      <c r="AE21" s="111">
        <f>'[78]PL Konsol'!$AE$21</f>
        <v>5.5686280000000004</v>
      </c>
      <c r="AF21" s="143">
        <v>0</v>
      </c>
      <c r="AG21" s="110">
        <f>'[78]PL Konsol'!$AD$21</f>
        <v>0</v>
      </c>
      <c r="AH21" s="111">
        <f>'[79]PL Konsol'!$AH$21</f>
        <v>8.9085350000000005</v>
      </c>
      <c r="AI21" s="143">
        <v>0</v>
      </c>
      <c r="AJ21" s="110">
        <f>'[78]PL Konsol'!$AD$21</f>
        <v>0</v>
      </c>
      <c r="AK21" s="111">
        <f>'[80]PL Konsol'!$AK$21</f>
        <v>54.385258999999998</v>
      </c>
      <c r="AL21" s="143">
        <v>0</v>
      </c>
      <c r="AM21" s="322">
        <f t="shared" si="15"/>
        <v>0</v>
      </c>
      <c r="AN21" s="323">
        <f t="shared" si="16"/>
        <v>270.86104197000003</v>
      </c>
      <c r="AO21" s="355">
        <v>0</v>
      </c>
      <c r="AP21" s="323">
        <f>'[80]PL Konsol'!$AP$21</f>
        <v>543.95093137999993</v>
      </c>
      <c r="AQ21" s="324">
        <f>(AN21-AP21)/AP21</f>
        <v>-0.50204875781198255</v>
      </c>
    </row>
    <row r="22" spans="2:44" x14ac:dyDescent="0.75">
      <c r="B22" s="17"/>
      <c r="C22" s="110"/>
      <c r="D22" s="111"/>
      <c r="E22" s="143"/>
      <c r="F22" s="110"/>
      <c r="G22" s="111"/>
      <c r="H22" s="143"/>
      <c r="I22" s="110"/>
      <c r="J22" s="111"/>
      <c r="K22" s="143"/>
      <c r="L22" s="110"/>
      <c r="M22" s="111"/>
      <c r="N22" s="143"/>
      <c r="O22" s="110"/>
      <c r="P22" s="111"/>
      <c r="Q22" s="143"/>
      <c r="R22" s="110"/>
      <c r="S22" s="111"/>
      <c r="T22" s="143"/>
      <c r="U22" s="110"/>
      <c r="V22" s="111"/>
      <c r="W22" s="143"/>
      <c r="X22" s="110"/>
      <c r="Y22" s="111"/>
      <c r="Z22" s="143"/>
      <c r="AA22" s="110"/>
      <c r="AB22" s="111"/>
      <c r="AC22" s="143"/>
      <c r="AD22" s="110"/>
      <c r="AE22" s="111"/>
      <c r="AF22" s="143"/>
      <c r="AG22" s="110"/>
      <c r="AH22" s="111"/>
      <c r="AI22" s="143"/>
      <c r="AJ22" s="110"/>
      <c r="AK22" s="111"/>
      <c r="AL22" s="143"/>
      <c r="AM22" s="322" t="s">
        <v>70</v>
      </c>
      <c r="AN22" s="323" t="s">
        <v>70</v>
      </c>
      <c r="AO22" s="355" t="s">
        <v>188</v>
      </c>
      <c r="AP22" s="323" t="s">
        <v>70</v>
      </c>
      <c r="AQ22" s="324" t="s">
        <v>70</v>
      </c>
    </row>
    <row r="23" spans="2:44" x14ac:dyDescent="0.75">
      <c r="B23" s="209" t="s">
        <v>151</v>
      </c>
      <c r="C23" s="18">
        <f>SUM(C19:C22)</f>
        <v>-280.57149760352502</v>
      </c>
      <c r="D23" s="19">
        <f>SUM(D19:D22)</f>
        <v>-385.68462215954855</v>
      </c>
      <c r="E23" s="144">
        <f>D23/C23</f>
        <v>1.3746393537969372</v>
      </c>
      <c r="F23" s="18">
        <f>SUM(F19:F22)</f>
        <v>-277.50023116833984</v>
      </c>
      <c r="G23" s="19">
        <f>SUM(G19:G22)</f>
        <v>-162.39475539000003</v>
      </c>
      <c r="H23" s="144">
        <f>G23/F23</f>
        <v>0.58520583823040695</v>
      </c>
      <c r="I23" s="18">
        <f>SUM(I19:I22)</f>
        <v>-286.52527052019173</v>
      </c>
      <c r="J23" s="19">
        <f>SUM(J19:J22)</f>
        <v>-160.11319927</v>
      </c>
      <c r="K23" s="144">
        <f>J23/I23</f>
        <v>0.55881004484983687</v>
      </c>
      <c r="L23" s="18">
        <f>SUM(L19:L22)</f>
        <v>-241.12416739519168</v>
      </c>
      <c r="M23" s="19">
        <f>SUM(M19:M22)</f>
        <v>-81.447008109999132</v>
      </c>
      <c r="N23" s="144">
        <f>M23/L23</f>
        <v>0.33778036017646934</v>
      </c>
      <c r="O23" s="18">
        <f>SUM(O19:O22)</f>
        <v>-321.94827086741424</v>
      </c>
      <c r="P23" s="19">
        <f>SUM(P19:P22)</f>
        <v>-99.53450144621624</v>
      </c>
      <c r="Q23" s="144">
        <f>P23/O23</f>
        <v>0.30916302540791363</v>
      </c>
      <c r="R23" s="18">
        <f>SUM(R19:R22)</f>
        <v>-310.82115697852498</v>
      </c>
      <c r="S23" s="19">
        <f>SUM(S19:S22)</f>
        <v>331.5330656687388</v>
      </c>
      <c r="T23" s="144">
        <f>S23/R23</f>
        <v>-1.0666360967559387</v>
      </c>
      <c r="U23" s="18">
        <f>SUM(U19:U22)</f>
        <v>-321.37196565908062</v>
      </c>
      <c r="V23" s="19">
        <f>SUM(V19:V22)</f>
        <v>-287.12930289022529</v>
      </c>
      <c r="W23" s="144">
        <f>V23/U23</f>
        <v>0.89344850693921196</v>
      </c>
      <c r="X23" s="18">
        <f>SUM(X19:X22)</f>
        <v>-336.40087034658063</v>
      </c>
      <c r="Y23" s="19">
        <f>SUM(Y19:Y22)</f>
        <v>-399.59784758954964</v>
      </c>
      <c r="Z23" s="144">
        <f>Y23/X23</f>
        <v>1.1878621098032822</v>
      </c>
      <c r="AA23" s="18">
        <f>SUM(AA19:AA22)</f>
        <v>-310.61820385352502</v>
      </c>
      <c r="AB23" s="19">
        <f>SUM(AB19:AB22)</f>
        <v>-161.73139871999993</v>
      </c>
      <c r="AC23" s="144">
        <f>AB23/AA23</f>
        <v>0.52067585451709686</v>
      </c>
      <c r="AD23" s="18">
        <f>SUM(AD19:AD22)</f>
        <v>-284.26423527713609</v>
      </c>
      <c r="AE23" s="19">
        <f>SUM(AE19:AE22)</f>
        <v>-397.47938781378383</v>
      </c>
      <c r="AF23" s="144">
        <f>AE23/AD23</f>
        <v>1.3982743464941045</v>
      </c>
      <c r="AG23" s="18">
        <f>SUM(AG19:AG22)</f>
        <v>-274.12092260352506</v>
      </c>
      <c r="AH23" s="19">
        <f>SUM(AH19:AH22)</f>
        <v>-110.25724653948967</v>
      </c>
      <c r="AI23" s="144">
        <f>AH23/AG23</f>
        <v>0.40222120038228637</v>
      </c>
      <c r="AJ23" s="18">
        <f>SUM(AJ19:AJ22)</f>
        <v>-239.1276002076917</v>
      </c>
      <c r="AK23" s="19">
        <f>SUM(AK19:AK22)</f>
        <v>-481.78190429333085</v>
      </c>
      <c r="AL23" s="144">
        <f>AK23/AJ23</f>
        <v>2.0147482092191966</v>
      </c>
      <c r="AM23" s="328">
        <f>SUM(AM19:AM22)</f>
        <v>-3484.3943924807263</v>
      </c>
      <c r="AN23" s="511">
        <f>SUM(AN19:AN22)</f>
        <v>-2395.6181085534035</v>
      </c>
      <c r="AO23" s="357">
        <f>AN23/AM23</f>
        <v>0.68752782799878032</v>
      </c>
      <c r="AP23" s="19">
        <f>SUM(AP19:AP22)</f>
        <v>-3432.8765867632223</v>
      </c>
      <c r="AQ23" s="380">
        <f>(AN23-AP23)/AP23</f>
        <v>-0.30215431635654144</v>
      </c>
    </row>
    <row r="24" spans="2:44" x14ac:dyDescent="0.75">
      <c r="B24" s="17"/>
      <c r="C24" s="110"/>
      <c r="D24" s="111"/>
      <c r="E24" s="143"/>
      <c r="F24" s="110"/>
      <c r="G24" s="111"/>
      <c r="H24" s="143"/>
      <c r="I24" s="110"/>
      <c r="J24" s="111"/>
      <c r="K24" s="143"/>
      <c r="L24" s="110"/>
      <c r="M24" s="111"/>
      <c r="N24" s="143"/>
      <c r="O24" s="110"/>
      <c r="P24" s="111"/>
      <c r="Q24" s="143"/>
      <c r="R24" s="110"/>
      <c r="S24" s="111"/>
      <c r="T24" s="143"/>
      <c r="U24" s="110"/>
      <c r="V24" s="111"/>
      <c r="W24" s="143"/>
      <c r="X24" s="110"/>
      <c r="Y24" s="111"/>
      <c r="Z24" s="143"/>
      <c r="AA24" s="110"/>
      <c r="AB24" s="111"/>
      <c r="AC24" s="143"/>
      <c r="AD24" s="110"/>
      <c r="AE24" s="111"/>
      <c r="AF24" s="143"/>
      <c r="AG24" s="110"/>
      <c r="AH24" s="111"/>
      <c r="AI24" s="143"/>
      <c r="AJ24" s="110"/>
      <c r="AK24" s="111"/>
      <c r="AL24" s="143"/>
      <c r="AM24" s="322" t="s">
        <v>70</v>
      </c>
      <c r="AN24" s="117"/>
      <c r="AO24" s="355"/>
      <c r="AP24" s="111"/>
      <c r="AQ24" s="324"/>
    </row>
    <row r="25" spans="2:44" x14ac:dyDescent="0.75">
      <c r="B25" s="209" t="s">
        <v>74</v>
      </c>
      <c r="C25" s="244">
        <f>C16+C23</f>
        <v>-895.85152551149611</v>
      </c>
      <c r="D25" s="149">
        <f>D16+D23</f>
        <v>-1589.7136379918522</v>
      </c>
      <c r="E25" s="245">
        <f>D25/C25</f>
        <v>1.7745280247016246</v>
      </c>
      <c r="F25" s="244">
        <f>F16+F23</f>
        <v>898.62954672951071</v>
      </c>
      <c r="G25" s="449">
        <f>G16+G23</f>
        <v>3.1236887039796954</v>
      </c>
      <c r="H25" s="245">
        <f>G25/F25</f>
        <v>3.4760583105108295E-3</v>
      </c>
      <c r="I25" s="244">
        <f>I16+I23</f>
        <v>296.48854942361709</v>
      </c>
      <c r="J25" s="491">
        <f>J16+J23</f>
        <v>638.11893292661466</v>
      </c>
      <c r="K25" s="245">
        <f>J25/I25</f>
        <v>2.1522548987714285</v>
      </c>
      <c r="L25" s="244">
        <f>L16+L23</f>
        <v>-903.91523732035137</v>
      </c>
      <c r="M25" s="491">
        <f>M16+M23</f>
        <v>-1748.7153317455029</v>
      </c>
      <c r="N25" s="245">
        <f>M25/L25</f>
        <v>1.9346010107425049</v>
      </c>
      <c r="O25" s="244">
        <f>O16+O23</f>
        <v>2454.0433900974431</v>
      </c>
      <c r="P25" s="491">
        <f>P16+P23</f>
        <v>-637.67528378149643</v>
      </c>
      <c r="Q25" s="245">
        <f>P25/O25</f>
        <v>-0.25984678443528914</v>
      </c>
      <c r="R25" s="244">
        <f>R16+R23</f>
        <v>2728.425825333084</v>
      </c>
      <c r="S25" s="491">
        <f>S16+S23</f>
        <v>9754.5371630347654</v>
      </c>
      <c r="T25" s="245">
        <f>S25/R25</f>
        <v>3.5751520427878738</v>
      </c>
      <c r="U25" s="244">
        <f>U16+U23</f>
        <v>3052.205713939567</v>
      </c>
      <c r="V25" s="491">
        <f>V16+V23</f>
        <v>3146.158189131369</v>
      </c>
      <c r="W25" s="245">
        <f>V25/U25</f>
        <v>1.0307818292727506</v>
      </c>
      <c r="X25" s="244">
        <f>X16+X23</f>
        <v>4851.1284339422082</v>
      </c>
      <c r="Y25" s="491">
        <f>Y16+Y23</f>
        <v>2873.0763481313102</v>
      </c>
      <c r="Z25" s="245">
        <f>Y25/X25</f>
        <v>0.5922490792099151</v>
      </c>
      <c r="AA25" s="244">
        <f>AA16+AA23</f>
        <v>5022.2146048406039</v>
      </c>
      <c r="AB25" s="491">
        <f>AB16+AB23</f>
        <v>4215.0422198820816</v>
      </c>
      <c r="AC25" s="245">
        <f>AB25/AA25</f>
        <v>0.83927959108307748</v>
      </c>
      <c r="AD25" s="244">
        <f>AD16+AD23</f>
        <v>5336.8633114180566</v>
      </c>
      <c r="AE25" s="491">
        <f>AE16+AE23</f>
        <v>4339.6597135289749</v>
      </c>
      <c r="AF25" s="245">
        <f>AE25/AD25</f>
        <v>0.81314799729728982</v>
      </c>
      <c r="AG25" s="244">
        <f>AG16+AG23</f>
        <v>6211.6532528393527</v>
      </c>
      <c r="AH25" s="491">
        <f>AH16+AH23</f>
        <v>6298.2340110907635</v>
      </c>
      <c r="AI25" s="245">
        <f>AH25/AG25</f>
        <v>1.0139384403358052</v>
      </c>
      <c r="AJ25" s="244">
        <f>AJ16+AJ23</f>
        <v>5419.2867096947293</v>
      </c>
      <c r="AK25" s="491">
        <f>AK16+AK23</f>
        <v>10183.231801751892</v>
      </c>
      <c r="AL25" s="245">
        <f>AK25/AJ25</f>
        <v>1.8790723479410665</v>
      </c>
      <c r="AM25" s="325">
        <f>AM16+AM23</f>
        <v>34471.17257542639</v>
      </c>
      <c r="AN25" s="512">
        <f>AN16+AN23</f>
        <v>37475.077814662902</v>
      </c>
      <c r="AO25" s="346">
        <f>AN25/AM25</f>
        <v>1.087142531419947</v>
      </c>
      <c r="AP25" s="149">
        <f>AP16+AP23</f>
        <v>23031.316115257654</v>
      </c>
      <c r="AQ25" s="312">
        <f>(AN25-AP25)/AP25</f>
        <v>0.62713574973844533</v>
      </c>
    </row>
    <row r="26" spans="2:44" s="109" customFormat="1" ht="15.5" thickBot="1" x14ac:dyDescent="0.9">
      <c r="B26" s="114"/>
      <c r="C26" s="115">
        <f>+C25/C8</f>
        <v>-2.727614554489036E-2</v>
      </c>
      <c r="D26" s="23">
        <f>+D25/D8</f>
        <v>-9.1113238369657706E-2</v>
      </c>
      <c r="E26" s="146"/>
      <c r="F26" s="115">
        <f>+F25/F8</f>
        <v>2.5628333680169653E-2</v>
      </c>
      <c r="G26" s="23">
        <f>+G25/G8</f>
        <v>6.2860306030360454E-5</v>
      </c>
      <c r="H26" s="146"/>
      <c r="I26" s="115">
        <f>+I25/I8</f>
        <v>9.3955213542794205E-3</v>
      </c>
      <c r="J26" s="23">
        <f>+J25/J8</f>
        <v>1.9764153342763519E-2</v>
      </c>
      <c r="K26" s="146"/>
      <c r="L26" s="115">
        <f>+L25/L8</f>
        <v>-3.2018046661196675E-2</v>
      </c>
      <c r="M26" s="23">
        <f>+M25/M8</f>
        <v>-9.7095388814518388E-2</v>
      </c>
      <c r="N26" s="146"/>
      <c r="O26" s="115">
        <f>+O25/O8</f>
        <v>6.7363930517535989E-2</v>
      </c>
      <c r="P26" s="23">
        <f>+P25/P8</f>
        <v>-2.7718992281367708E-2</v>
      </c>
      <c r="Q26" s="146"/>
      <c r="R26" s="115">
        <f>+R25/R8</f>
        <v>7.073811228426545E-2</v>
      </c>
      <c r="S26" s="23">
        <f>+S25/S8</f>
        <v>0.14989454426632504</v>
      </c>
      <c r="T26" s="146"/>
      <c r="U26" s="115">
        <f>+U25/U8</f>
        <v>7.5396144367025575E-2</v>
      </c>
      <c r="V26" s="23">
        <f>+V25/V8</f>
        <v>8.0332506048625171E-2</v>
      </c>
      <c r="W26" s="146"/>
      <c r="X26" s="115">
        <f>+X25/X8</f>
        <v>0.11130547910861782</v>
      </c>
      <c r="Y26" s="23">
        <f>+Y25/Y8</f>
        <v>7.7808855455656703E-2</v>
      </c>
      <c r="Z26" s="146"/>
      <c r="AA26" s="115">
        <f>+AA25/AA8</f>
        <v>0.11042083969111605</v>
      </c>
      <c r="AB26" s="23">
        <f>+AB25/AB8</f>
        <v>9.8745683628756076E-2</v>
      </c>
      <c r="AC26" s="146"/>
      <c r="AD26" s="115">
        <f>+AD25/AD8</f>
        <v>0.12028021814296908</v>
      </c>
      <c r="AE26" s="23">
        <f>+AE25/AE8</f>
        <v>9.858122998387453E-2</v>
      </c>
      <c r="AF26" s="146"/>
      <c r="AG26" s="115">
        <f>+AG25/AG8</f>
        <v>0.13029426208154149</v>
      </c>
      <c r="AH26" s="23">
        <f>+AH25/AH8</f>
        <v>0.12540951715981533</v>
      </c>
      <c r="AI26" s="146"/>
      <c r="AJ26" s="115">
        <f>+AJ25/AJ8</f>
        <v>0.11781939789095398</v>
      </c>
      <c r="AK26" s="23">
        <f>+AK25/AK8</f>
        <v>9.9647878486241681E-2</v>
      </c>
      <c r="AL26" s="146"/>
      <c r="AM26" s="329">
        <f>+AM25/AM8</f>
        <v>7.3298408465816256E-2</v>
      </c>
      <c r="AN26" s="513">
        <f>+AN25/AN8</f>
        <v>7.1966750466121623E-2</v>
      </c>
      <c r="AO26" s="358"/>
      <c r="AP26" s="23">
        <f>+AP25/AP8</f>
        <v>4.9296156169143339E-2</v>
      </c>
      <c r="AQ26" s="415" t="s">
        <v>70</v>
      </c>
      <c r="AR26" s="102"/>
    </row>
    <row r="27" spans="2:44" x14ac:dyDescent="0.75">
      <c r="AN27" s="382">
        <f>AN25-'BS konsol'!P73</f>
        <v>0</v>
      </c>
    </row>
    <row r="29" spans="2:44" x14ac:dyDescent="0.75">
      <c r="AM29" s="389" t="s">
        <v>195</v>
      </c>
      <c r="AN29" s="390">
        <v>12184</v>
      </c>
      <c r="AO29" s="391"/>
    </row>
    <row r="30" spans="2:44" x14ac:dyDescent="0.75">
      <c r="AM30" s="389"/>
      <c r="AN30" s="392"/>
      <c r="AO30" s="391"/>
    </row>
    <row r="31" spans="2:44" x14ac:dyDescent="0.75">
      <c r="AM31" s="389"/>
      <c r="AN31" s="390"/>
      <c r="AO31" s="391"/>
    </row>
    <row r="32" spans="2:44" x14ac:dyDescent="0.75">
      <c r="AM32" s="385"/>
      <c r="AN32" s="385"/>
      <c r="AO32" s="391"/>
    </row>
    <row r="33" spans="39:41" x14ac:dyDescent="0.75">
      <c r="AM33" s="385"/>
      <c r="AN33" s="385"/>
      <c r="AO33" s="391"/>
    </row>
    <row r="34" spans="39:41" x14ac:dyDescent="0.75">
      <c r="AM34" s="385"/>
      <c r="AN34" s="385"/>
      <c r="AO34" s="391"/>
    </row>
    <row r="35" spans="39:41" x14ac:dyDescent="0.75">
      <c r="AM35" s="386"/>
      <c r="AN35" s="385"/>
      <c r="AO35" s="391"/>
    </row>
    <row r="36" spans="39:41" x14ac:dyDescent="0.75">
      <c r="AM36" s="385"/>
      <c r="AN36" s="388"/>
      <c r="AO36" s="391"/>
    </row>
    <row r="37" spans="39:41" x14ac:dyDescent="0.75">
      <c r="AM37" s="385"/>
      <c r="AN37" s="385"/>
      <c r="AO37" s="391"/>
    </row>
    <row r="38" spans="39:41" x14ac:dyDescent="0.75">
      <c r="AM38" s="385"/>
      <c r="AN38" s="385"/>
      <c r="AO38" s="391"/>
    </row>
    <row r="39" spans="39:41" x14ac:dyDescent="0.75">
      <c r="AM39" s="389"/>
      <c r="AN39" s="390"/>
      <c r="AO39" s="391"/>
    </row>
  </sheetData>
  <mergeCells count="15">
    <mergeCell ref="B5:B6"/>
    <mergeCell ref="C5:E5"/>
    <mergeCell ref="AP5:AQ5"/>
    <mergeCell ref="AM5:AO5"/>
    <mergeCell ref="F5:H5"/>
    <mergeCell ref="I5:K5"/>
    <mergeCell ref="L5:N5"/>
    <mergeCell ref="O5:Q5"/>
    <mergeCell ref="R5:T5"/>
    <mergeCell ref="U5:W5"/>
    <mergeCell ref="X5:Z5"/>
    <mergeCell ref="AA5:AC5"/>
    <mergeCell ref="AD5:AF5"/>
    <mergeCell ref="AG5:AI5"/>
    <mergeCell ref="AJ5:AL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98"/>
  <sheetViews>
    <sheetView topLeftCell="A2" zoomScale="90" zoomScaleNormal="90" workbookViewId="0">
      <pane xSplit="3" ySplit="4" topLeftCell="D6" activePane="bottomRight" state="frozen"/>
      <selection activeCell="A2" sqref="A2"/>
      <selection pane="topRight" activeCell="D2" sqref="D2"/>
      <selection pane="bottomLeft" activeCell="A6" sqref="A6"/>
      <selection pane="bottomRight" activeCell="Q14" sqref="Q14"/>
    </sheetView>
  </sheetViews>
  <sheetFormatPr defaultColWidth="9.1328125" defaultRowHeight="14.75" x14ac:dyDescent="0.75"/>
  <cols>
    <col min="1" max="1" width="9.1328125" style="24"/>
    <col min="2" max="2" width="2.81640625" style="24" customWidth="1"/>
    <col min="3" max="3" width="37" style="24" customWidth="1"/>
    <col min="4" max="4" width="11.54296875" style="24" customWidth="1"/>
    <col min="5" max="14" width="11.54296875" style="24" hidden="1" customWidth="1"/>
    <col min="15" max="16" width="11.54296875" style="24" customWidth="1"/>
    <col min="17" max="17" width="11.81640625" style="24" bestFit="1" customWidth="1"/>
    <col min="18" max="18" width="13.453125" style="24" customWidth="1"/>
    <col min="19" max="21" width="11.453125" style="25" customWidth="1"/>
    <col min="22" max="16384" width="9.1328125" style="24"/>
  </cols>
  <sheetData>
    <row r="2" spans="2:24" x14ac:dyDescent="0.75">
      <c r="B2" s="26" t="s">
        <v>155</v>
      </c>
      <c r="C2" s="26"/>
    </row>
    <row r="3" spans="2:24" x14ac:dyDescent="0.75">
      <c r="B3" s="26" t="s">
        <v>79</v>
      </c>
      <c r="C3" s="26"/>
    </row>
    <row r="4" spans="2:24" ht="15.5" thickBot="1" x14ac:dyDescent="0.9">
      <c r="B4" s="45" t="str">
        <f>'PL Konsol'!B4</f>
        <v>2025</v>
      </c>
      <c r="C4" s="45"/>
    </row>
    <row r="5" spans="2:24" ht="15.5" thickBot="1" x14ac:dyDescent="0.9">
      <c r="B5" s="618" t="s">
        <v>78</v>
      </c>
      <c r="C5" s="619"/>
      <c r="D5" s="44">
        <v>45627</v>
      </c>
      <c r="E5" s="43" t="s">
        <v>63</v>
      </c>
      <c r="F5" s="448" t="s">
        <v>206</v>
      </c>
      <c r="G5" s="486" t="s">
        <v>208</v>
      </c>
      <c r="H5" s="508" t="s">
        <v>211</v>
      </c>
      <c r="I5" s="523" t="s">
        <v>213</v>
      </c>
      <c r="J5" s="530" t="s">
        <v>215</v>
      </c>
      <c r="K5" s="538" t="s">
        <v>217</v>
      </c>
      <c r="L5" s="545" t="s">
        <v>219</v>
      </c>
      <c r="M5" s="565" t="s">
        <v>222</v>
      </c>
      <c r="N5" s="572" t="s">
        <v>224</v>
      </c>
      <c r="O5" s="589" t="s">
        <v>226</v>
      </c>
      <c r="P5" s="596" t="s">
        <v>187</v>
      </c>
      <c r="Q5" s="574"/>
      <c r="R5" s="546"/>
      <c r="S5" s="547"/>
      <c r="T5" s="547"/>
      <c r="U5" s="547"/>
      <c r="V5" s="546"/>
      <c r="W5" s="546"/>
    </row>
    <row r="6" spans="2:24" x14ac:dyDescent="0.75">
      <c r="B6" s="42" t="s">
        <v>8</v>
      </c>
      <c r="C6" s="41"/>
      <c r="D6" s="37"/>
      <c r="E6" s="36"/>
      <c r="F6" s="36"/>
      <c r="G6" s="36"/>
      <c r="H6" s="36"/>
      <c r="I6" s="36"/>
      <c r="J6" s="36"/>
      <c r="K6" s="36"/>
      <c r="L6" s="36"/>
      <c r="M6" s="36"/>
      <c r="N6" s="36"/>
      <c r="O6" s="36"/>
      <c r="P6" s="36"/>
      <c r="Q6" s="546"/>
      <c r="R6" s="546"/>
      <c r="S6" s="547"/>
      <c r="T6" s="547"/>
      <c r="U6" s="547"/>
      <c r="V6" s="546"/>
      <c r="W6" s="546"/>
    </row>
    <row r="7" spans="2:24" x14ac:dyDescent="0.75">
      <c r="B7" s="33" t="s">
        <v>154</v>
      </c>
      <c r="C7" s="30"/>
      <c r="D7" s="40"/>
      <c r="E7" s="39"/>
      <c r="F7" s="39"/>
      <c r="G7" s="39"/>
      <c r="H7" s="39"/>
      <c r="I7" s="39"/>
      <c r="J7" s="39"/>
      <c r="K7" s="39"/>
      <c r="L7" s="39"/>
      <c r="M7" s="39"/>
      <c r="N7" s="39"/>
      <c r="O7" s="39"/>
      <c r="P7" s="39"/>
      <c r="Q7" s="546"/>
      <c r="R7" s="546"/>
      <c r="S7" s="547"/>
      <c r="T7" s="547"/>
      <c r="U7" s="547"/>
      <c r="V7" s="546"/>
      <c r="W7" s="546"/>
    </row>
    <row r="8" spans="2:24" x14ac:dyDescent="0.75">
      <c r="B8" s="31" t="s">
        <v>22</v>
      </c>
      <c r="C8" s="30"/>
      <c r="D8" s="40">
        <f>'[69]BS konsol'!$F$9+'[69]BS konsol'!$F$20</f>
        <v>43027.337302</v>
      </c>
      <c r="E8" s="38">
        <f>'[69]BS konsol'!$G$9+'[69]BS konsol'!$G$20</f>
        <v>25537.872614480493</v>
      </c>
      <c r="F8" s="38">
        <f>'[71]BS konsol'!$H$9+'[71]BS konsol'!$H$20</f>
        <v>19221.648087659556</v>
      </c>
      <c r="G8" s="38">
        <f>'[69]BS konsol'!$I$9</f>
        <v>20613.645019139833</v>
      </c>
      <c r="H8" s="38">
        <f>'[72]BS konsol'!$J$9</f>
        <v>15213.78612136572</v>
      </c>
      <c r="I8" s="38">
        <f>'[73]BS konsol'!$K$9</f>
        <v>25412.38335961572</v>
      </c>
      <c r="J8" s="38">
        <f>'[74]BS konsol'!$L$9</f>
        <v>23112.24160122572</v>
      </c>
      <c r="K8" s="38">
        <f>'[75]BS konsol'!$M$9</f>
        <v>23720.012486263739</v>
      </c>
      <c r="L8" s="38">
        <f>'[76]BS konsol'!$N$9</f>
        <v>25240.557033428959</v>
      </c>
      <c r="M8" s="38">
        <f>'[77]BS konsol'!$O$9</f>
        <v>18432.328691906721</v>
      </c>
      <c r="N8" s="38">
        <f>'[78]BS konsol'!$P$9+'[78]BS konsol'!$P$20</f>
        <v>20161.683647446716</v>
      </c>
      <c r="O8" s="38">
        <f>'[79]BS konsol'!$Q$9+'[79]BS konsol'!$Q$20</f>
        <v>26078.944403866702</v>
      </c>
      <c r="P8" s="38">
        <f>'[80]BS konsol'!$R$9+'[80]BS konsol'!$R$20</f>
        <v>59268.629196895548</v>
      </c>
      <c r="Q8" s="548"/>
      <c r="R8" s="546"/>
      <c r="S8" s="547"/>
      <c r="T8" s="547"/>
      <c r="U8" s="547"/>
      <c r="V8" s="546"/>
      <c r="W8" s="546"/>
    </row>
    <row r="9" spans="2:24" x14ac:dyDescent="0.75">
      <c r="B9" s="31" t="s">
        <v>23</v>
      </c>
      <c r="C9" s="30"/>
      <c r="D9" s="40">
        <v>0</v>
      </c>
      <c r="E9" s="38">
        <f>'[66]BS konsol'!E10</f>
        <v>0</v>
      </c>
      <c r="F9" s="38">
        <f>'[66]BS konsol'!F10</f>
        <v>0</v>
      </c>
      <c r="G9" s="38">
        <f>'[66]BS konsol'!G10</f>
        <v>0</v>
      </c>
      <c r="H9" s="38">
        <f>'[66]BS konsol'!H10</f>
        <v>0</v>
      </c>
      <c r="I9" s="38">
        <f>'[66]BS konsol'!I10</f>
        <v>0</v>
      </c>
      <c r="J9" s="38">
        <f>'[66]BS konsol'!J10</f>
        <v>0</v>
      </c>
      <c r="K9" s="38">
        <f>'[66]BS konsol'!K10</f>
        <v>0</v>
      </c>
      <c r="L9" s="38">
        <f>'[66]BS konsol'!L10</f>
        <v>0</v>
      </c>
      <c r="M9" s="38">
        <f>'[66]BS konsol'!M10</f>
        <v>0</v>
      </c>
      <c r="N9" s="38">
        <f>'[66]BS konsol'!N10</f>
        <v>0</v>
      </c>
      <c r="O9" s="38">
        <f>'[66]BS konsol'!O10</f>
        <v>0</v>
      </c>
      <c r="P9" s="38">
        <f>'[66]BS konsol'!P10</f>
        <v>0</v>
      </c>
      <c r="Q9" s="573"/>
      <c r="R9" s="574"/>
      <c r="S9" s="575"/>
      <c r="T9" s="547"/>
      <c r="U9" s="547"/>
      <c r="V9" s="546"/>
      <c r="W9" s="546"/>
      <c r="X9" s="443"/>
    </row>
    <row r="10" spans="2:24" x14ac:dyDescent="0.75">
      <c r="B10" s="31"/>
      <c r="C10" s="30" t="s">
        <v>11</v>
      </c>
      <c r="D10" s="40">
        <f>'[69]BS konsol'!$F$11</f>
        <v>29481.463026000001</v>
      </c>
      <c r="E10" s="38">
        <f>'[70]BS konsol'!$G$11</f>
        <v>25954.893672460948</v>
      </c>
      <c r="F10" s="38">
        <f>'[71]BS konsol'!$H$11</f>
        <v>49990.094890451132</v>
      </c>
      <c r="G10" s="38">
        <f>'[69]BS konsol'!$I$11</f>
        <v>64146.796325823481</v>
      </c>
      <c r="H10" s="38">
        <f>'[72]BS konsol'!$J$11</f>
        <v>64366.749407892035</v>
      </c>
      <c r="I10" s="526">
        <f>'[73]BS konsol'!$K$11</f>
        <v>30237.155582120522</v>
      </c>
      <c r="J10" s="526">
        <f>'[74]BS konsol'!$L$11</f>
        <v>81120.390465190678</v>
      </c>
      <c r="K10" s="526">
        <f>'[75]BS konsol'!$M$11</f>
        <v>85502.797916640411</v>
      </c>
      <c r="L10" s="526">
        <f>'[76]BS konsol'!$N$11</f>
        <v>96912.569215809461</v>
      </c>
      <c r="M10" s="526">
        <f>'[77]BS konsol'!$O$11</f>
        <v>114817.94778165074</v>
      </c>
      <c r="N10" s="526">
        <f>'[78]BS konsol'!$P$11</f>
        <v>100529.2798066806</v>
      </c>
      <c r="O10" s="526">
        <f>'[79]BS konsol'!$Q$11</f>
        <v>93195.393699540407</v>
      </c>
      <c r="P10" s="526">
        <f>'[80]BS konsol'!$R$11</f>
        <v>68621.014672877747</v>
      </c>
      <c r="Q10" s="573"/>
      <c r="R10" s="573"/>
      <c r="S10" s="576"/>
      <c r="T10" s="549"/>
      <c r="U10" s="547"/>
      <c r="V10" s="546"/>
      <c r="W10" s="546"/>
      <c r="X10" s="443"/>
    </row>
    <row r="11" spans="2:24" x14ac:dyDescent="0.75">
      <c r="B11" s="31"/>
      <c r="C11" s="30" t="s">
        <v>9</v>
      </c>
      <c r="D11" s="40">
        <f>'[69]BS konsol'!$F$12</f>
        <v>21</v>
      </c>
      <c r="E11" s="38">
        <f>'[70]BS konsol'!$G$12</f>
        <v>20.8</v>
      </c>
      <c r="F11" s="38">
        <f>'[71]BS konsol'!$H$12</f>
        <v>82.907991999999993</v>
      </c>
      <c r="G11" s="38">
        <f>'[69]BS konsol'!$I$12</f>
        <v>75.514994999999999</v>
      </c>
      <c r="H11" s="38">
        <f>'[72]BS konsol'!$J$12</f>
        <v>36.217998000000001</v>
      </c>
      <c r="I11" s="38">
        <f>'[73]BS konsol'!$K$12</f>
        <v>43.753990999999999</v>
      </c>
      <c r="J11" s="38">
        <f>'[74]BS konsol'!$L$12</f>
        <v>29.843990999999999</v>
      </c>
      <c r="K11" s="38">
        <f>'[75]BS konsol'!$M$12</f>
        <v>220.805994</v>
      </c>
      <c r="L11" s="38">
        <f>'[76]BS konsol'!$N$12</f>
        <v>144</v>
      </c>
      <c r="M11" s="38">
        <f>'[77]BS konsol'!$O$12</f>
        <v>161.62197800000001</v>
      </c>
      <c r="N11" s="38">
        <f>'[78]BS konsol'!$P$12</f>
        <v>0</v>
      </c>
      <c r="O11" s="38">
        <f>'[79]BS konsol'!$Q$12</f>
        <v>22.594999999999999</v>
      </c>
      <c r="P11" s="38">
        <f>'[80]BS konsol'!$R$12</f>
        <v>7.7249999999999996</v>
      </c>
      <c r="Q11" s="573"/>
      <c r="R11" s="573"/>
      <c r="S11" s="576"/>
      <c r="T11" s="549"/>
      <c r="U11" s="547"/>
      <c r="V11" s="546"/>
      <c r="W11" s="546"/>
      <c r="X11" s="443"/>
    </row>
    <row r="12" spans="2:24" x14ac:dyDescent="0.75">
      <c r="B12" s="31" t="s">
        <v>10</v>
      </c>
      <c r="C12" s="30"/>
      <c r="D12" s="40">
        <v>0</v>
      </c>
      <c r="E12" s="38">
        <f>'[66]BS konsol'!E13</f>
        <v>0</v>
      </c>
      <c r="F12" s="38">
        <f>'[66]BS konsol'!F13</f>
        <v>0</v>
      </c>
      <c r="G12" s="38">
        <f>'[66]BS konsol'!G13</f>
        <v>0</v>
      </c>
      <c r="H12" s="38">
        <f>'[66]BS konsol'!H13</f>
        <v>0</v>
      </c>
      <c r="I12" s="38">
        <f>'[66]BS konsol'!I13</f>
        <v>0</v>
      </c>
      <c r="J12" s="38">
        <f>'[66]BS konsol'!J13</f>
        <v>0</v>
      </c>
      <c r="K12" s="38">
        <f>'[66]BS konsol'!K13</f>
        <v>0</v>
      </c>
      <c r="L12" s="38">
        <f>'[66]BS konsol'!L13</f>
        <v>0</v>
      </c>
      <c r="M12" s="38">
        <f>'[66]BS konsol'!M13</f>
        <v>0</v>
      </c>
      <c r="N12" s="38">
        <f>'[66]BS konsol'!N13</f>
        <v>0</v>
      </c>
      <c r="O12" s="38">
        <f>'[66]BS konsol'!O13</f>
        <v>0</v>
      </c>
      <c r="P12" s="38">
        <f>'[66]BS konsol'!P13</f>
        <v>0</v>
      </c>
      <c r="Q12" s="573"/>
      <c r="R12" s="573"/>
      <c r="S12" s="576"/>
      <c r="T12" s="549"/>
      <c r="U12" s="547"/>
      <c r="V12" s="546"/>
      <c r="W12" s="546"/>
      <c r="X12" s="443"/>
    </row>
    <row r="13" spans="2:24" x14ac:dyDescent="0.75">
      <c r="B13" s="31"/>
      <c r="C13" s="30" t="s">
        <v>11</v>
      </c>
      <c r="D13" s="40">
        <f>'[69]BS konsol'!$F$14</f>
        <v>245.36019200000001</v>
      </c>
      <c r="E13" s="38">
        <f>'[70]BS konsol'!$G$14</f>
        <v>1135.5215863699998</v>
      </c>
      <c r="F13" s="38">
        <f>'[71]BS konsol'!$H$14</f>
        <v>1191.8048563749871</v>
      </c>
      <c r="G13" s="38">
        <f>'[69]BS konsol'!$I$14</f>
        <v>277.07427999999999</v>
      </c>
      <c r="H13" s="38">
        <f>'[72]BS konsol'!$J$14</f>
        <v>252.2233875</v>
      </c>
      <c r="I13" s="526">
        <f>'[73]BS konsol'!$K$14</f>
        <v>85.7945967</v>
      </c>
      <c r="J13" s="526">
        <f>'[74]BS konsol'!$L$14</f>
        <v>1222.8221527000001</v>
      </c>
      <c r="K13" s="526">
        <f>'[75]BS konsol'!$M$14</f>
        <v>1069.6705205999999</v>
      </c>
      <c r="L13" s="526">
        <f>'[76]BS konsol'!$N$14</f>
        <v>1028.6226545</v>
      </c>
      <c r="M13" s="526">
        <f>'[77]BS konsol'!$O$14</f>
        <v>828.35430050000002</v>
      </c>
      <c r="N13" s="526">
        <f>'[78]BS konsol'!$P$14</f>
        <v>819.27164087368203</v>
      </c>
      <c r="O13" s="526">
        <f>'[79]BS konsol'!$Q$14</f>
        <v>122.33910787368201</v>
      </c>
      <c r="P13" s="526">
        <f>'[80]BS konsol'!$R$14</f>
        <v>91.156588999999997</v>
      </c>
      <c r="Q13" s="573"/>
      <c r="R13" s="574"/>
      <c r="S13" s="575"/>
      <c r="T13" s="549"/>
      <c r="U13" s="547"/>
      <c r="V13" s="546"/>
      <c r="W13" s="546"/>
      <c r="X13" s="443"/>
    </row>
    <row r="14" spans="2:24" x14ac:dyDescent="0.75">
      <c r="B14" s="31"/>
      <c r="C14" s="30" t="s">
        <v>9</v>
      </c>
      <c r="D14" s="40">
        <v>0</v>
      </c>
      <c r="E14" s="38">
        <f>'[70]BS konsol'!$G$15</f>
        <v>0</v>
      </c>
      <c r="F14" s="38">
        <f>'[70]BS konsol'!$G$15</f>
        <v>0</v>
      </c>
      <c r="G14" s="38">
        <f>'[70]BS konsol'!$G$15</f>
        <v>0</v>
      </c>
      <c r="H14" s="38">
        <f>'[70]BS konsol'!$G$15</f>
        <v>0</v>
      </c>
      <c r="I14" s="38">
        <f>'[73]BS konsol'!$K$15</f>
        <v>0</v>
      </c>
      <c r="J14" s="38">
        <f>'[73]BS konsol'!$K$15</f>
        <v>0</v>
      </c>
      <c r="K14" s="38">
        <f>'[73]BS konsol'!$K$15</f>
        <v>0</v>
      </c>
      <c r="L14" s="38">
        <f>'[73]BS konsol'!$K$15</f>
        <v>0</v>
      </c>
      <c r="M14" s="38">
        <f>'[73]BS konsol'!$K$15</f>
        <v>0</v>
      </c>
      <c r="N14" s="38">
        <f>'[73]BS konsol'!$K$15</f>
        <v>0</v>
      </c>
      <c r="O14" s="38">
        <f>'[73]BS konsol'!$K$15</f>
        <v>0</v>
      </c>
      <c r="P14" s="38">
        <f>'[73]BS konsol'!$K$15</f>
        <v>0</v>
      </c>
      <c r="Q14" s="573"/>
      <c r="R14" s="577"/>
      <c r="S14" s="575"/>
      <c r="T14" s="547"/>
      <c r="U14" s="547"/>
      <c r="V14" s="546"/>
      <c r="W14" s="546"/>
      <c r="X14" s="443"/>
    </row>
    <row r="15" spans="2:24" x14ac:dyDescent="0.75">
      <c r="B15" s="31" t="s">
        <v>12</v>
      </c>
      <c r="C15" s="30"/>
      <c r="D15" s="40">
        <f>'[69]BS konsol'!$F$16</f>
        <v>99435.831149000005</v>
      </c>
      <c r="E15" s="38">
        <f>'[70]BS konsol'!$G$16</f>
        <v>105802.46141887548</v>
      </c>
      <c r="F15" s="38">
        <f>'[71]BS konsol'!$H$16</f>
        <v>95780.04229813136</v>
      </c>
      <c r="G15" s="38">
        <f>'[69]BS konsol'!$I$16</f>
        <v>93636.053385718173</v>
      </c>
      <c r="H15" s="38">
        <f>'[72]BS konsol'!$J$16</f>
        <v>92252.637066140014</v>
      </c>
      <c r="I15" s="38">
        <f>'[73]BS konsol'!$K$16</f>
        <v>91152.971421728143</v>
      </c>
      <c r="J15" s="38">
        <f>'[74]BS konsol'!$L$16</f>
        <v>91385.617670806809</v>
      </c>
      <c r="K15" s="38">
        <f>'[75]BS konsol'!$M$16</f>
        <v>93275.88546727541</v>
      </c>
      <c r="L15" s="38">
        <f>'[76]BS konsol'!$N$16</f>
        <v>98085.313097015052</v>
      </c>
      <c r="M15" s="38">
        <f>'[77]BS konsol'!$O$16</f>
        <v>95117.125606400616</v>
      </c>
      <c r="N15" s="38">
        <f>'[78]BS konsol'!$P$16</f>
        <v>96006.751835342089</v>
      </c>
      <c r="O15" s="38">
        <f>'[79]BS konsol'!$Q$16</f>
        <v>101053.87312255164</v>
      </c>
      <c r="P15" s="38">
        <f>'[80]BS konsol'!$R$16</f>
        <v>88150.115606890977</v>
      </c>
      <c r="Q15" s="573"/>
      <c r="R15" s="573"/>
      <c r="S15" s="575"/>
      <c r="T15" s="547"/>
      <c r="U15" s="547"/>
      <c r="V15" s="546"/>
      <c r="W15" s="546"/>
      <c r="X15" s="443"/>
    </row>
    <row r="16" spans="2:24" x14ac:dyDescent="0.75">
      <c r="B16" s="31" t="s">
        <v>24</v>
      </c>
      <c r="C16" s="30"/>
      <c r="D16" s="40">
        <f>'[69]BS konsol'!$F$17</f>
        <v>11557.438426000001</v>
      </c>
      <c r="E16" s="38">
        <f>'[70]BS konsol'!$G$17</f>
        <v>17595.589600031668</v>
      </c>
      <c r="F16" s="38">
        <f>'[71]BS konsol'!$H$17</f>
        <v>10460.094922056696</v>
      </c>
      <c r="G16" s="38">
        <f>'[69]BS konsol'!$I$17</f>
        <v>13331.646306274999</v>
      </c>
      <c r="H16" s="38">
        <f>'[72]BS konsol'!$J$17</f>
        <v>11529.04163525611</v>
      </c>
      <c r="I16" s="38">
        <f>'[73]BS konsol'!$K$17</f>
        <v>9480.6386697449998</v>
      </c>
      <c r="J16" s="38">
        <f>'[74]BS konsol'!$L$17</f>
        <v>8829.9880732710299</v>
      </c>
      <c r="K16" s="38">
        <f>'[75]BS konsol'!$M$17</f>
        <v>6967.7055978048402</v>
      </c>
      <c r="L16" s="38">
        <f>'[76]BS konsol'!$N$17</f>
        <v>8843.1060449630932</v>
      </c>
      <c r="M16" s="38">
        <f>'[77]BS konsol'!$O$17</f>
        <v>5950.4871537795698</v>
      </c>
      <c r="N16" s="38">
        <f>'[78]BS konsol'!$P$17</f>
        <v>6481.2406622593817</v>
      </c>
      <c r="O16" s="38">
        <f>'[79]BS konsol'!$Q$17</f>
        <v>4854.0929665447466</v>
      </c>
      <c r="P16" s="38">
        <f>'[80]BS konsol'!$R$17</f>
        <v>2879.7912484398889</v>
      </c>
      <c r="Q16" s="573"/>
      <c r="R16" s="577"/>
      <c r="S16" s="575"/>
      <c r="T16" s="547"/>
      <c r="U16" s="547"/>
      <c r="V16" s="546"/>
      <c r="W16" s="546"/>
      <c r="X16" s="443"/>
    </row>
    <row r="17" spans="2:24" x14ac:dyDescent="0.75">
      <c r="B17" s="31" t="s">
        <v>25</v>
      </c>
      <c r="C17" s="30"/>
      <c r="D17" s="40">
        <f>'[69]BS konsol'!$F$18</f>
        <v>5497.1050729999997</v>
      </c>
      <c r="E17" s="38">
        <f>'[70]BS konsol'!$G$18</f>
        <v>8922.9954109154332</v>
      </c>
      <c r="F17" s="38">
        <f>'[71]BS konsol'!$H$18</f>
        <v>7086.0592599976726</v>
      </c>
      <c r="G17" s="38">
        <f>'[69]BS konsol'!$I$18</f>
        <v>3862.9884631132641</v>
      </c>
      <c r="H17" s="38">
        <f>'[72]BS konsol'!$J$18</f>
        <v>3853.9479030436255</v>
      </c>
      <c r="I17" s="38">
        <f>'[73]BS konsol'!$K$18</f>
        <v>4151.4573355859866</v>
      </c>
      <c r="J17" s="38">
        <f>'[74]BS konsol'!$L$18</f>
        <v>3611.7765453486736</v>
      </c>
      <c r="K17" s="38">
        <f>'[75]BS konsol'!$M$18</f>
        <v>3770.6168096489314</v>
      </c>
      <c r="L17" s="38">
        <f>'[76]BS konsol'!$N$18</f>
        <v>9719.9121962382214</v>
      </c>
      <c r="M17" s="38">
        <f>'[77]BS konsol'!$O$18</f>
        <v>4900.2109417278771</v>
      </c>
      <c r="N17" s="38">
        <f>'[78]BS konsol'!$P$18</f>
        <v>5977.9948278522606</v>
      </c>
      <c r="O17" s="38">
        <f>'[79]BS konsol'!$Q$18</f>
        <v>7637.0603227814408</v>
      </c>
      <c r="P17" s="38">
        <f>'[80]BS konsol'!$R$18</f>
        <v>11335.849032797032</v>
      </c>
      <c r="Q17" s="573"/>
      <c r="R17" s="574"/>
      <c r="S17" s="575"/>
      <c r="T17" s="547"/>
      <c r="U17" s="547"/>
      <c r="V17" s="546"/>
      <c r="W17" s="546"/>
      <c r="X17" s="443"/>
    </row>
    <row r="18" spans="2:24" x14ac:dyDescent="0.75">
      <c r="B18" s="31" t="s">
        <v>13</v>
      </c>
      <c r="C18" s="30"/>
      <c r="D18" s="40">
        <v>0</v>
      </c>
      <c r="E18" s="38">
        <f>'[66]BS konsol'!E19</f>
        <v>0</v>
      </c>
      <c r="F18" s="38">
        <f>'[66]BS konsol'!F19</f>
        <v>0</v>
      </c>
      <c r="G18" s="38">
        <f>'[66]BS konsol'!G19</f>
        <v>0</v>
      </c>
      <c r="H18" s="38">
        <f>'[66]BS konsol'!H19</f>
        <v>0</v>
      </c>
      <c r="I18" s="38">
        <f>'[66]BS konsol'!I19</f>
        <v>0</v>
      </c>
      <c r="J18" s="38">
        <f>'[66]BS konsol'!J19</f>
        <v>0</v>
      </c>
      <c r="K18" s="38">
        <f>'[66]BS konsol'!K19</f>
        <v>0</v>
      </c>
      <c r="L18" s="38">
        <f>'[66]BS konsol'!L19</f>
        <v>0</v>
      </c>
      <c r="M18" s="38">
        <f>'[66]BS konsol'!M19</f>
        <v>0</v>
      </c>
      <c r="N18" s="38">
        <f>'[66]BS konsol'!N19</f>
        <v>0</v>
      </c>
      <c r="O18" s="38">
        <f>'[66]BS konsol'!O19</f>
        <v>0</v>
      </c>
      <c r="P18" s="38">
        <f>'[66]BS konsol'!P19</f>
        <v>0</v>
      </c>
      <c r="Q18" s="573"/>
      <c r="R18" s="574"/>
      <c r="S18" s="575"/>
      <c r="T18" s="547"/>
      <c r="U18" s="547"/>
      <c r="V18" s="546"/>
      <c r="W18" s="546"/>
      <c r="X18" s="443"/>
    </row>
    <row r="19" spans="2:24" x14ac:dyDescent="0.75">
      <c r="B19" s="31" t="s">
        <v>26</v>
      </c>
      <c r="C19" s="30"/>
      <c r="D19" s="40">
        <v>0</v>
      </c>
      <c r="E19" s="38">
        <f>'[66]BS konsol'!E20</f>
        <v>0</v>
      </c>
      <c r="F19" s="38">
        <f>'[66]BS konsol'!F20</f>
        <v>0</v>
      </c>
      <c r="G19" s="38">
        <f>'[66]BS konsol'!G20</f>
        <v>0</v>
      </c>
      <c r="H19" s="38">
        <f>'[66]BS konsol'!H20</f>
        <v>0</v>
      </c>
      <c r="I19" s="38">
        <f>'[66]BS konsol'!I20</f>
        <v>0</v>
      </c>
      <c r="J19" s="38">
        <f>'[66]BS konsol'!J20</f>
        <v>0</v>
      </c>
      <c r="K19" s="38">
        <f>'[66]BS konsol'!K20</f>
        <v>0</v>
      </c>
      <c r="L19" s="38">
        <f>'[66]BS konsol'!L20</f>
        <v>0</v>
      </c>
      <c r="M19" s="38">
        <f>'[66]BS konsol'!M20</f>
        <v>0</v>
      </c>
      <c r="N19" s="38">
        <f>'[66]BS konsol'!N20</f>
        <v>0</v>
      </c>
      <c r="O19" s="38">
        <f>'[66]BS konsol'!O20</f>
        <v>0</v>
      </c>
      <c r="P19" s="38">
        <f>'[66]BS konsol'!P20</f>
        <v>0</v>
      </c>
      <c r="Q19" s="573"/>
      <c r="R19" s="574"/>
      <c r="S19" s="575"/>
      <c r="T19" s="547"/>
      <c r="U19" s="547"/>
      <c r="V19" s="546"/>
      <c r="W19" s="546"/>
      <c r="X19" s="443"/>
    </row>
    <row r="20" spans="2:24" x14ac:dyDescent="0.75">
      <c r="B20" s="147" t="s">
        <v>138</v>
      </c>
      <c r="C20" s="148"/>
      <c r="D20" s="149">
        <f>SUM(D8:D19)</f>
        <v>189265.53516800003</v>
      </c>
      <c r="E20" s="149">
        <f t="shared" ref="E20:F20" si="0">SUM(E8:E19)</f>
        <v>184970.13430313402</v>
      </c>
      <c r="F20" s="149">
        <f t="shared" si="0"/>
        <v>183812.6523066714</v>
      </c>
      <c r="G20" s="149">
        <f t="shared" ref="G20:H20" si="1">SUM(G8:G19)</f>
        <v>195943.71877506978</v>
      </c>
      <c r="H20" s="149">
        <f t="shared" si="1"/>
        <v>187504.6035191975</v>
      </c>
      <c r="I20" s="149">
        <f t="shared" ref="I20:J20" si="2">SUM(I8:I19)</f>
        <v>160564.15495649539</v>
      </c>
      <c r="J20" s="149">
        <f t="shared" si="2"/>
        <v>209312.68049954291</v>
      </c>
      <c r="K20" s="149">
        <f t="shared" ref="K20:L20" si="3">SUM(K8:K19)</f>
        <v>214527.49479223331</v>
      </c>
      <c r="L20" s="149">
        <f t="shared" si="3"/>
        <v>239974.0802419548</v>
      </c>
      <c r="M20" s="149">
        <f t="shared" ref="M20:N20" si="4">SUM(M8:M19)</f>
        <v>240208.07645396556</v>
      </c>
      <c r="N20" s="149">
        <f t="shared" si="4"/>
        <v>229976.22242045472</v>
      </c>
      <c r="O20" s="149">
        <f t="shared" ref="O20:P20" si="5">SUM(O8:O19)</f>
        <v>232964.2986231586</v>
      </c>
      <c r="P20" s="149">
        <f t="shared" si="5"/>
        <v>230354.28134690123</v>
      </c>
      <c r="Q20" s="573"/>
      <c r="R20" s="574"/>
      <c r="S20" s="575"/>
      <c r="T20" s="547"/>
      <c r="U20" s="547"/>
      <c r="V20" s="546"/>
      <c r="W20" s="546"/>
      <c r="X20" s="443"/>
    </row>
    <row r="21" spans="2:24" x14ac:dyDescent="0.75">
      <c r="B21" s="31"/>
      <c r="C21" s="30"/>
      <c r="D21" s="29"/>
      <c r="E21" s="39"/>
      <c r="F21" s="39"/>
      <c r="G21" s="39"/>
      <c r="H21" s="39"/>
      <c r="I21" s="39"/>
      <c r="J21" s="39"/>
      <c r="K21" s="39"/>
      <c r="L21" s="39"/>
      <c r="M21" s="39"/>
      <c r="N21" s="39"/>
      <c r="O21" s="39"/>
      <c r="P21" s="39"/>
      <c r="Q21" s="573"/>
      <c r="R21" s="574"/>
      <c r="S21" s="575"/>
      <c r="T21" s="547"/>
      <c r="U21" s="547"/>
      <c r="V21" s="546"/>
      <c r="W21" s="546"/>
      <c r="X21" s="443"/>
    </row>
    <row r="22" spans="2:24" x14ac:dyDescent="0.75">
      <c r="B22" s="33" t="s">
        <v>153</v>
      </c>
      <c r="C22" s="30"/>
      <c r="D22" s="29"/>
      <c r="E22" s="39"/>
      <c r="F22" s="39"/>
      <c r="G22" s="39"/>
      <c r="H22" s="39"/>
      <c r="I22" s="39"/>
      <c r="J22" s="39"/>
      <c r="K22" s="39"/>
      <c r="L22" s="39"/>
      <c r="M22" s="39"/>
      <c r="N22" s="39"/>
      <c r="O22" s="39"/>
      <c r="P22" s="39"/>
      <c r="Q22" s="548"/>
      <c r="R22" s="546"/>
      <c r="S22" s="547"/>
      <c r="T22" s="547"/>
      <c r="U22" s="547"/>
      <c r="V22" s="546"/>
      <c r="W22" s="546"/>
    </row>
    <row r="23" spans="2:24" x14ac:dyDescent="0.75">
      <c r="B23" s="31" t="s">
        <v>27</v>
      </c>
      <c r="C23" s="30"/>
      <c r="D23" s="40">
        <v>0</v>
      </c>
      <c r="E23" s="38">
        <f>'[66]BS konsol'!E25</f>
        <v>0</v>
      </c>
      <c r="F23" s="38">
        <f>'[66]BS konsol'!F25</f>
        <v>0</v>
      </c>
      <c r="G23" s="38">
        <f>'[66]BS konsol'!G25</f>
        <v>0</v>
      </c>
      <c r="H23" s="38">
        <f>'[66]BS konsol'!H25</f>
        <v>0</v>
      </c>
      <c r="I23" s="38">
        <f>'[66]BS konsol'!I25</f>
        <v>0</v>
      </c>
      <c r="J23" s="38">
        <f>'[66]BS konsol'!J25</f>
        <v>0</v>
      </c>
      <c r="K23" s="38">
        <f>'[66]BS konsol'!K25</f>
        <v>0</v>
      </c>
      <c r="L23" s="38">
        <f>'[66]BS konsol'!L25</f>
        <v>0</v>
      </c>
      <c r="M23" s="38">
        <f>'[66]BS konsol'!M25</f>
        <v>0</v>
      </c>
      <c r="N23" s="38">
        <f>'[66]BS konsol'!N25</f>
        <v>0</v>
      </c>
      <c r="O23" s="38">
        <f>'[66]BS konsol'!O25</f>
        <v>0</v>
      </c>
      <c r="P23" s="38">
        <f>'[66]BS konsol'!P25</f>
        <v>0</v>
      </c>
      <c r="Q23" s="548"/>
      <c r="R23" s="546"/>
      <c r="S23" s="547"/>
      <c r="T23" s="547"/>
      <c r="U23" s="547"/>
      <c r="V23" s="546"/>
      <c r="W23" s="546"/>
    </row>
    <row r="24" spans="2:24" x14ac:dyDescent="0.75">
      <c r="B24" s="31" t="s">
        <v>28</v>
      </c>
      <c r="C24" s="30"/>
      <c r="D24" s="40">
        <f>'[69]BS konsol'!$F$26</f>
        <v>300</v>
      </c>
      <c r="E24" s="38">
        <f>'[69]BS konsol'!$G$26</f>
        <v>1681.3556269999999</v>
      </c>
      <c r="F24" s="38">
        <f>'[71]BS konsol'!$H$26</f>
        <v>1681.3556269999999</v>
      </c>
      <c r="G24" s="38">
        <f>'[69]BS konsol'!$I$26</f>
        <v>300</v>
      </c>
      <c r="H24" s="38">
        <f>'[72]BS konsol'!$J$26</f>
        <v>300</v>
      </c>
      <c r="I24" s="38">
        <f>'[73]BS konsol'!$K$26</f>
        <v>300</v>
      </c>
      <c r="J24" s="38">
        <f>'[74]BS konsol'!$L$26</f>
        <v>300</v>
      </c>
      <c r="K24" s="38">
        <f>'[75]BS konsol'!$M$26</f>
        <v>300</v>
      </c>
      <c r="L24" s="38">
        <f>'[76]BS konsol'!$N$26</f>
        <v>300</v>
      </c>
      <c r="M24" s="38">
        <f>'[77]BS konsol'!$O$26</f>
        <v>300</v>
      </c>
      <c r="N24" s="38">
        <f>'[78]BS konsol'!$P$26</f>
        <v>300</v>
      </c>
      <c r="O24" s="38">
        <f>'[79]BS konsol'!$Q$26</f>
        <v>300</v>
      </c>
      <c r="P24" s="38">
        <f>'[80]BS konsol'!$R$26</f>
        <v>300</v>
      </c>
      <c r="Q24" s="548"/>
      <c r="R24" s="546"/>
      <c r="S24" s="547"/>
      <c r="T24" s="547"/>
      <c r="U24" s="547"/>
      <c r="V24" s="546"/>
      <c r="W24" s="546"/>
    </row>
    <row r="25" spans="2:24" x14ac:dyDescent="0.75">
      <c r="B25" s="31" t="s">
        <v>29</v>
      </c>
      <c r="C25" s="30"/>
      <c r="D25" s="40">
        <f>'[69]BS konsol'!$F$27</f>
        <v>4223.4390000000003</v>
      </c>
      <c r="E25" s="38">
        <f>'[82]BS konsol'!$E$27</f>
        <v>4223.4390000000003</v>
      </c>
      <c r="F25" s="38">
        <f>'[71]BS konsol'!$H$27</f>
        <v>4223.4390000000003</v>
      </c>
      <c r="G25" s="38">
        <f>'[69]BS konsol'!$I$27</f>
        <v>4223.4390000000003</v>
      </c>
      <c r="H25" s="38">
        <f>'[72]BS konsol'!$J$27</f>
        <v>4223.4390000000003</v>
      </c>
      <c r="I25" s="38">
        <f>'[73]BS konsol'!$K$27</f>
        <v>4223.4390000000003</v>
      </c>
      <c r="J25" s="38">
        <f>'[74]BS konsol'!$L$27</f>
        <v>4223.4390000000003</v>
      </c>
      <c r="K25" s="38">
        <f>'[75]BS konsol'!$M$27</f>
        <v>4223.4390000000003</v>
      </c>
      <c r="L25" s="38">
        <f>'[76]BS konsol'!$N$27</f>
        <v>4223.4390000000003</v>
      </c>
      <c r="M25" s="38">
        <f>'[77]BS konsol'!$O$27</f>
        <v>4223.4390000000003</v>
      </c>
      <c r="N25" s="38">
        <f>'[78]BS konsol'!$P$27</f>
        <v>4223.4390000000003</v>
      </c>
      <c r="O25" s="38">
        <f>'[79]BS konsol'!$Q$27</f>
        <v>4223.4390000000003</v>
      </c>
      <c r="P25" s="38">
        <f>'[80]BS konsol'!$R$27</f>
        <v>4223.4390000000003</v>
      </c>
      <c r="Q25" s="548"/>
      <c r="R25" s="546"/>
      <c r="S25" s="547"/>
      <c r="T25" s="547"/>
      <c r="U25" s="547"/>
      <c r="V25" s="546"/>
      <c r="W25" s="546"/>
    </row>
    <row r="26" spans="2:24" x14ac:dyDescent="0.75">
      <c r="B26" s="31" t="s">
        <v>30</v>
      </c>
      <c r="C26" s="30"/>
      <c r="D26" s="40">
        <v>0</v>
      </c>
      <c r="E26" s="38">
        <f>'[66]BS konsol'!E28</f>
        <v>0</v>
      </c>
      <c r="F26" s="38">
        <f>'[66]BS konsol'!F28</f>
        <v>0</v>
      </c>
      <c r="G26" s="38">
        <f>'[66]BS konsol'!G28</f>
        <v>0</v>
      </c>
      <c r="H26" s="38">
        <f>'[66]BS konsol'!H28</f>
        <v>0</v>
      </c>
      <c r="I26" s="38">
        <f>'[66]BS konsol'!I28</f>
        <v>0</v>
      </c>
      <c r="J26" s="38">
        <f>'[66]BS konsol'!J28</f>
        <v>0</v>
      </c>
      <c r="K26" s="38">
        <f>'[66]BS konsol'!K28</f>
        <v>0</v>
      </c>
      <c r="L26" s="38">
        <f>'[66]BS konsol'!L28</f>
        <v>0</v>
      </c>
      <c r="M26" s="38">
        <f>'[66]BS konsol'!M28</f>
        <v>0</v>
      </c>
      <c r="N26" s="38">
        <f>'[66]BS konsol'!N28</f>
        <v>0</v>
      </c>
      <c r="O26" s="38">
        <f>'[66]BS konsol'!O28</f>
        <v>0</v>
      </c>
      <c r="P26" s="38">
        <f>'[66]BS konsol'!P28</f>
        <v>0</v>
      </c>
      <c r="Q26" s="548"/>
      <c r="R26" s="546"/>
      <c r="S26" s="547"/>
      <c r="T26" s="547"/>
      <c r="U26" s="547"/>
      <c r="V26" s="546"/>
      <c r="W26" s="546"/>
    </row>
    <row r="27" spans="2:24" x14ac:dyDescent="0.75">
      <c r="B27" s="31" t="s">
        <v>31</v>
      </c>
      <c r="C27" s="30"/>
      <c r="D27" s="40">
        <f>'[69]BS konsol'!$F$28</f>
        <v>229891.39551399116</v>
      </c>
      <c r="E27" s="38">
        <f>'[70]BS konsol'!$G$28</f>
        <v>231271.50841004145</v>
      </c>
      <c r="F27" s="38">
        <f>'[71]BS konsol'!$H$28</f>
        <v>230320.66571261696</v>
      </c>
      <c r="G27" s="38">
        <f>'[69]BS konsol'!$I$28</f>
        <v>228011.41093060645</v>
      </c>
      <c r="H27" s="38">
        <f>'[72]BS konsol'!$J$28</f>
        <v>227891.94270753689</v>
      </c>
      <c r="I27" s="38">
        <f>'[73]BS konsol'!$K$28</f>
        <v>227566.79148752845</v>
      </c>
      <c r="J27" s="38">
        <f>'[74]BS konsol'!$L$28</f>
        <v>227174.54785329002</v>
      </c>
      <c r="K27" s="38">
        <f>'[75]BS konsol'!$M$28</f>
        <v>226312.52039886493</v>
      </c>
      <c r="L27" s="38">
        <f>'[76]BS konsol'!$N$28</f>
        <v>225372.6004244065</v>
      </c>
      <c r="M27" s="38">
        <f>'[77]BS konsol'!$O$28</f>
        <v>224681.61661280555</v>
      </c>
      <c r="N27" s="38">
        <f>'[78]BS konsol'!$P$28</f>
        <v>223865.68091984798</v>
      </c>
      <c r="O27" s="38">
        <f>'[79]BS konsol'!$Q$28</f>
        <v>223898.33990417243</v>
      </c>
      <c r="P27" s="38">
        <f>'[80]BS konsol'!$R$28</f>
        <v>223150.11339509321</v>
      </c>
      <c r="Q27" s="548"/>
      <c r="R27" s="546"/>
      <c r="S27" s="547"/>
      <c r="T27" s="547"/>
      <c r="U27" s="547"/>
      <c r="V27" s="546"/>
      <c r="W27" s="546"/>
    </row>
    <row r="28" spans="2:24" x14ac:dyDescent="0.75">
      <c r="B28" s="31" t="s">
        <v>32</v>
      </c>
      <c r="C28" s="30"/>
      <c r="D28" s="40">
        <f>'[69]BS konsol'!$F$29</f>
        <v>568.16999999999996</v>
      </c>
      <c r="E28" s="38">
        <v>0</v>
      </c>
      <c r="F28" s="38">
        <v>0</v>
      </c>
      <c r="G28" s="38">
        <f>'[69]BS konsol'!$I$29</f>
        <v>568.16999999999996</v>
      </c>
      <c r="H28" s="38">
        <f>'[72]BS konsol'!$J$29</f>
        <v>568.16999999999996</v>
      </c>
      <c r="I28" s="38">
        <f>'[73]BS konsol'!$K$29</f>
        <v>568.16999999999996</v>
      </c>
      <c r="J28" s="38">
        <f>'[74]BS konsol'!$L$29</f>
        <v>1428.17</v>
      </c>
      <c r="K28" s="38">
        <f>'[75]BS konsol'!$M$29</f>
        <v>1413.2932290000001</v>
      </c>
      <c r="L28" s="38">
        <f>'[76]BS konsol'!$N$29</f>
        <v>1398.4164579999999</v>
      </c>
      <c r="M28" s="38">
        <f>'[77]BS konsol'!$O$29</f>
        <v>1383.539687</v>
      </c>
      <c r="N28" s="38">
        <f>'[78]BS konsol'!$P$29</f>
        <v>1368.6629170000001</v>
      </c>
      <c r="O28" s="38">
        <f>'[79]BS konsol'!$Q$29</f>
        <v>1353.786145</v>
      </c>
      <c r="P28" s="38">
        <f>'[80]BS konsol'!$R$29</f>
        <v>1338.909375</v>
      </c>
      <c r="Q28" s="548"/>
      <c r="R28" s="546"/>
      <c r="S28" s="547"/>
      <c r="T28" s="547"/>
      <c r="U28" s="547"/>
      <c r="V28" s="546"/>
      <c r="W28" s="546"/>
    </row>
    <row r="29" spans="2:24" x14ac:dyDescent="0.75">
      <c r="B29" s="31" t="s">
        <v>33</v>
      </c>
      <c r="C29" s="30"/>
      <c r="D29" s="40">
        <f>'[69]BS konsol'!$F$30</f>
        <v>579.609283</v>
      </c>
      <c r="E29" s="38">
        <f>'[70]BS konsol'!$G$30</f>
        <v>484.8866864276925</v>
      </c>
      <c r="F29" s="38">
        <f>'[71]BS konsol'!$H$30</f>
        <v>543.52180142769237</v>
      </c>
      <c r="G29" s="38">
        <f>'[69]BS konsol'!$I$30</f>
        <v>579.60928328106479</v>
      </c>
      <c r="H29" s="38">
        <f>'[72]BS konsol'!$J$30</f>
        <v>579.60928342769239</v>
      </c>
      <c r="I29" s="38">
        <f>'[73]BS konsol'!$K$30</f>
        <v>579.60928342769239</v>
      </c>
      <c r="J29" s="38">
        <f>'[74]BS konsol'!$L$30</f>
        <v>579.60928342769239</v>
      </c>
      <c r="K29" s="38">
        <f>'[75]BS konsol'!$M$30</f>
        <v>579.60928342769239</v>
      </c>
      <c r="L29" s="38">
        <f>'[76]BS konsol'!$N$30</f>
        <v>579.60928342769239</v>
      </c>
      <c r="M29" s="38">
        <f>'[77]BS konsol'!$O$30</f>
        <v>579.60928342769239</v>
      </c>
      <c r="N29" s="38">
        <f>'[78]BS konsol'!$P$30</f>
        <v>579.60928342769239</v>
      </c>
      <c r="O29" s="38">
        <f>'[79]BS konsol'!$Q$30</f>
        <v>579.60928342769239</v>
      </c>
      <c r="P29" s="38">
        <f>'[80]BS konsol'!$R$30</f>
        <v>579.60928342769239</v>
      </c>
      <c r="Q29" s="548"/>
      <c r="R29" s="546"/>
      <c r="S29" s="547"/>
      <c r="T29" s="547"/>
      <c r="U29" s="547"/>
      <c r="V29" s="546"/>
      <c r="W29" s="546"/>
    </row>
    <row r="30" spans="2:24" x14ac:dyDescent="0.75">
      <c r="B30" s="31" t="s">
        <v>34</v>
      </c>
      <c r="C30" s="30"/>
      <c r="D30" s="40">
        <f>'[69]BS konsol'!$F$31</f>
        <v>3730.0704519999999</v>
      </c>
      <c r="E30" s="38">
        <f>'[70]BS konsol'!$G$31</f>
        <v>931.11524336333275</v>
      </c>
      <c r="F30" s="38">
        <f>'[71]BS konsol'!$H$31</f>
        <v>852.07357670000158</v>
      </c>
      <c r="G30" s="38">
        <f>'[69]BS konsol'!$I$31</f>
        <v>3511.582840730628</v>
      </c>
      <c r="H30" s="38">
        <f>'[72]BS konsol'!$J$31</f>
        <v>3419.2794238103847</v>
      </c>
      <c r="I30" s="38">
        <f>'[73]BS konsol'!$K$31</f>
        <v>3342.4415581793151</v>
      </c>
      <c r="J30" s="38">
        <f>'[74]BS konsol'!$L$31</f>
        <v>3155.7097834281162</v>
      </c>
      <c r="K30" s="38">
        <f>'[75]BS konsol'!$M$31</f>
        <v>3078.8719017369817</v>
      </c>
      <c r="L30" s="38">
        <f>'[76]BS konsol'!$N$31</f>
        <v>3330.700671712515</v>
      </c>
      <c r="M30" s="38">
        <f>'[77]BS konsol'!$O$31</f>
        <v>3225.5294416880465</v>
      </c>
      <c r="N30" s="38">
        <f>'[78]BS konsol'!$P$31</f>
        <v>3283.9415449969133</v>
      </c>
      <c r="O30" s="38">
        <f>'[79]BS konsol'!$Q$31</f>
        <v>3534.3536483057783</v>
      </c>
      <c r="P30" s="38">
        <f>'[80]BS konsol'!$R$31</f>
        <v>3591.719235611311</v>
      </c>
      <c r="Q30" s="548"/>
      <c r="R30" s="546"/>
      <c r="S30" s="547"/>
      <c r="T30" s="547"/>
      <c r="U30" s="547"/>
      <c r="V30" s="546"/>
      <c r="W30" s="546"/>
    </row>
    <row r="31" spans="2:24" x14ac:dyDescent="0.75">
      <c r="B31" s="31" t="s">
        <v>14</v>
      </c>
      <c r="C31" s="30"/>
      <c r="D31" s="40">
        <f>'[69]BS konsol'!$F$32</f>
        <v>58.635114999999999</v>
      </c>
      <c r="E31" s="38">
        <f>'[70]BS konsol'!$G$32</f>
        <v>58.635114999999999</v>
      </c>
      <c r="F31" s="38">
        <f>'[71]BS konsol'!$H$32</f>
        <v>0</v>
      </c>
      <c r="G31" s="38">
        <f>'[69]BS konsol'!$I$32</f>
        <v>58.635114999999999</v>
      </c>
      <c r="H31" s="38">
        <f>'[72]BS konsol'!$J$32</f>
        <v>58.635114999999999</v>
      </c>
      <c r="I31" s="38">
        <f>'[73]BS konsol'!$K$32</f>
        <v>58.635114999999999</v>
      </c>
      <c r="J31" s="38">
        <f>'[74]BS konsol'!$L$32</f>
        <v>58.635114999999999</v>
      </c>
      <c r="K31" s="38">
        <f>'[75]BS konsol'!$M$32</f>
        <v>58.635114999999999</v>
      </c>
      <c r="L31" s="38">
        <f>'[76]BS konsol'!$N$32</f>
        <v>58.635114999999999</v>
      </c>
      <c r="M31" s="38">
        <f>'[77]BS konsol'!$O$32</f>
        <v>58.635114999999999</v>
      </c>
      <c r="N31" s="38">
        <f>'[78]BS konsol'!$P$32</f>
        <v>58.635114999999999</v>
      </c>
      <c r="O31" s="38">
        <f>'[79]BS konsol'!$Q$32</f>
        <v>58.635114999999999</v>
      </c>
      <c r="P31" s="38">
        <f>'[80]BS konsol'!$R$32</f>
        <v>58.635114999999999</v>
      </c>
      <c r="Q31" s="548"/>
      <c r="R31" s="546"/>
      <c r="S31" s="547"/>
      <c r="T31" s="547"/>
      <c r="U31" s="547"/>
      <c r="V31" s="546"/>
      <c r="W31" s="546"/>
    </row>
    <row r="32" spans="2:24" x14ac:dyDescent="0.75">
      <c r="B32" s="31"/>
      <c r="C32" s="30"/>
      <c r="D32" s="35"/>
      <c r="E32" s="118"/>
      <c r="F32" s="118"/>
      <c r="G32" s="118"/>
      <c r="H32" s="118"/>
      <c r="I32" s="118"/>
      <c r="J32" s="118"/>
      <c r="K32" s="118"/>
      <c r="L32" s="118"/>
      <c r="M32" s="118"/>
      <c r="N32" s="118"/>
      <c r="O32" s="118"/>
      <c r="P32" s="118"/>
      <c r="Q32" s="548"/>
      <c r="R32" s="546"/>
      <c r="S32" s="547"/>
      <c r="T32" s="547"/>
      <c r="U32" s="547"/>
      <c r="V32" s="546"/>
      <c r="W32" s="546"/>
    </row>
    <row r="33" spans="2:23" s="26" customFormat="1" x14ac:dyDescent="0.75">
      <c r="B33" s="147" t="s">
        <v>139</v>
      </c>
      <c r="C33" s="150"/>
      <c r="D33" s="149">
        <f>SUM(D23:D32)</f>
        <v>239351.31936399121</v>
      </c>
      <c r="E33" s="149">
        <f t="shared" ref="E33:F33" si="6">SUM(E23:E31)</f>
        <v>238650.94008183249</v>
      </c>
      <c r="F33" s="149">
        <f t="shared" si="6"/>
        <v>237621.05571774466</v>
      </c>
      <c r="G33" s="149">
        <f t="shared" ref="G33:H33" si="7">SUM(G23:G31)</f>
        <v>237252.84716961818</v>
      </c>
      <c r="H33" s="149">
        <f t="shared" si="7"/>
        <v>237041.075529775</v>
      </c>
      <c r="I33" s="149">
        <f t="shared" ref="I33:J33" si="8">SUM(I23:I31)</f>
        <v>236639.08644413549</v>
      </c>
      <c r="J33" s="149">
        <f t="shared" si="8"/>
        <v>236920.11103514585</v>
      </c>
      <c r="K33" s="149">
        <f t="shared" ref="K33:L33" si="9">SUM(K23:K31)</f>
        <v>235966.36892802961</v>
      </c>
      <c r="L33" s="149">
        <f t="shared" si="9"/>
        <v>235263.40095254671</v>
      </c>
      <c r="M33" s="149">
        <f t="shared" ref="M33:N33" si="10">SUM(M23:M31)</f>
        <v>234452.3691399213</v>
      </c>
      <c r="N33" s="149">
        <f t="shared" si="10"/>
        <v>233679.96878027261</v>
      </c>
      <c r="O33" s="149">
        <f t="shared" ref="O33:P33" si="11">SUM(O23:O31)</f>
        <v>233948.16309590591</v>
      </c>
      <c r="P33" s="149">
        <f t="shared" si="11"/>
        <v>233242.42540413223</v>
      </c>
      <c r="Q33" s="548"/>
      <c r="R33" s="550"/>
      <c r="S33" s="551"/>
      <c r="T33" s="551"/>
      <c r="U33" s="551"/>
      <c r="V33" s="550"/>
      <c r="W33" s="550"/>
    </row>
    <row r="34" spans="2:23" ht="15.5" thickBot="1" x14ac:dyDescent="0.9">
      <c r="B34" s="33"/>
      <c r="C34" s="34"/>
      <c r="D34" s="117"/>
      <c r="E34" s="117"/>
      <c r="F34" s="117"/>
      <c r="G34" s="117"/>
      <c r="H34" s="117"/>
      <c r="I34" s="117"/>
      <c r="J34" s="117"/>
      <c r="K34" s="117"/>
      <c r="L34" s="117"/>
      <c r="M34" s="117"/>
      <c r="N34" s="117"/>
      <c r="O34" s="117"/>
      <c r="P34" s="117"/>
      <c r="Q34" s="548"/>
      <c r="R34" s="546"/>
      <c r="S34" s="547"/>
      <c r="T34" s="547"/>
      <c r="U34" s="547"/>
      <c r="V34" s="546"/>
      <c r="W34" s="546"/>
    </row>
    <row r="35" spans="2:23" s="26" customFormat="1" ht="15.5" thickBot="1" x14ac:dyDescent="0.9">
      <c r="B35" s="28" t="s">
        <v>15</v>
      </c>
      <c r="C35" s="27"/>
      <c r="D35" s="119">
        <f>D33+D20</f>
        <v>428616.85453199124</v>
      </c>
      <c r="E35" s="119">
        <f t="shared" ref="E35:F35" si="12">E20+E33</f>
        <v>423621.07438496652</v>
      </c>
      <c r="F35" s="119">
        <f t="shared" si="12"/>
        <v>421433.70802441606</v>
      </c>
      <c r="G35" s="119">
        <f t="shared" ref="G35:H35" si="13">G20+G33</f>
        <v>433196.56594468793</v>
      </c>
      <c r="H35" s="119">
        <f t="shared" si="13"/>
        <v>424545.6790489725</v>
      </c>
      <c r="I35" s="119">
        <f t="shared" ref="I35:J35" si="14">I20+I33</f>
        <v>397203.24140063091</v>
      </c>
      <c r="J35" s="119">
        <f t="shared" si="14"/>
        <v>446232.79153468879</v>
      </c>
      <c r="K35" s="119">
        <f t="shared" ref="K35:L35" si="15">K20+K33</f>
        <v>450493.86372026289</v>
      </c>
      <c r="L35" s="119">
        <f t="shared" si="15"/>
        <v>475237.48119450151</v>
      </c>
      <c r="M35" s="119">
        <f t="shared" ref="M35:N35" si="16">M20+M33</f>
        <v>474660.44559388689</v>
      </c>
      <c r="N35" s="119">
        <f t="shared" si="16"/>
        <v>463656.19120072736</v>
      </c>
      <c r="O35" s="119">
        <f t="shared" ref="O35:P35" si="17">O20+O33</f>
        <v>466912.46171906451</v>
      </c>
      <c r="P35" s="119">
        <f t="shared" si="17"/>
        <v>463596.70675103343</v>
      </c>
      <c r="Q35" s="573"/>
      <c r="R35" s="550"/>
      <c r="S35" s="551"/>
      <c r="T35" s="551"/>
      <c r="U35" s="551"/>
      <c r="V35" s="550"/>
      <c r="W35" s="550"/>
    </row>
    <row r="36" spans="2:23" x14ac:dyDescent="0.75">
      <c r="B36" s="31"/>
      <c r="C36" s="30"/>
      <c r="D36" s="37"/>
      <c r="E36" s="64"/>
      <c r="F36" s="64"/>
      <c r="G36" s="64"/>
      <c r="H36" s="64"/>
      <c r="I36" s="64"/>
      <c r="J36" s="64"/>
      <c r="K36" s="64"/>
      <c r="L36" s="64"/>
      <c r="M36" s="64"/>
      <c r="N36" s="64"/>
      <c r="O36" s="64"/>
      <c r="P36" s="64"/>
      <c r="Q36" s="548"/>
      <c r="R36" s="546"/>
      <c r="S36" s="547"/>
      <c r="T36" s="547"/>
      <c r="U36" s="547"/>
      <c r="V36" s="546"/>
      <c r="W36" s="546"/>
    </row>
    <row r="37" spans="2:23" x14ac:dyDescent="0.75">
      <c r="B37" s="33" t="s">
        <v>35</v>
      </c>
      <c r="C37" s="34"/>
      <c r="D37" s="29"/>
      <c r="E37" s="39"/>
      <c r="F37" s="39"/>
      <c r="G37" s="39"/>
      <c r="H37" s="39"/>
      <c r="I37" s="39"/>
      <c r="J37" s="39"/>
      <c r="K37" s="39"/>
      <c r="L37" s="39"/>
      <c r="M37" s="39"/>
      <c r="N37" s="39"/>
      <c r="O37" s="39"/>
      <c r="P37" s="39"/>
      <c r="Q37" s="548"/>
      <c r="R37" s="546"/>
      <c r="S37" s="547"/>
      <c r="T37" s="547"/>
      <c r="U37" s="547"/>
      <c r="V37" s="546"/>
      <c r="W37" s="546"/>
    </row>
    <row r="38" spans="2:23" x14ac:dyDescent="0.75">
      <c r="B38" s="33" t="s">
        <v>141</v>
      </c>
      <c r="C38" s="34"/>
      <c r="D38" s="29"/>
      <c r="E38" s="39"/>
      <c r="F38" s="39"/>
      <c r="G38" s="39"/>
      <c r="H38" s="39"/>
      <c r="I38" s="39"/>
      <c r="J38" s="39"/>
      <c r="K38" s="39"/>
      <c r="L38" s="39"/>
      <c r="M38" s="39"/>
      <c r="N38" s="39"/>
      <c r="O38" s="39"/>
      <c r="P38" s="39"/>
      <c r="Q38" s="548"/>
      <c r="R38" s="579"/>
      <c r="S38" s="547"/>
      <c r="T38" s="547" t="s">
        <v>221</v>
      </c>
      <c r="U38" s="547"/>
      <c r="V38" s="546"/>
      <c r="W38" s="546"/>
    </row>
    <row r="39" spans="2:23" x14ac:dyDescent="0.75">
      <c r="B39" s="31" t="s">
        <v>36</v>
      </c>
      <c r="C39" s="30"/>
      <c r="D39" s="40">
        <f>'[69]BS konsol'!$F$41</f>
        <v>36084.240087999999</v>
      </c>
      <c r="E39" s="38">
        <f>'[70]BS konsol'!$G$41</f>
        <v>32022.9511432</v>
      </c>
      <c r="F39" s="38">
        <f>'[71]BS konsol'!$H$41</f>
        <v>32768.311400259998</v>
      </c>
      <c r="G39" s="38">
        <f>'[69]BS konsol'!$I$41</f>
        <v>49651.662548419998</v>
      </c>
      <c r="H39" s="38">
        <f>'[72]BS konsol'!$J$41</f>
        <v>59240.588050899998</v>
      </c>
      <c r="I39" s="38">
        <f>'[73]BS konsol'!$K$41</f>
        <v>55156.33527797</v>
      </c>
      <c r="J39" s="38">
        <f>'[74]BS konsol'!$L$41</f>
        <v>64067.848236520003</v>
      </c>
      <c r="K39" s="38">
        <f>'[75]BS konsol'!$M$41</f>
        <v>67894.41707168</v>
      </c>
      <c r="L39" s="38">
        <f>'[76]BS konsol'!$N$41</f>
        <v>82251.662859910008</v>
      </c>
      <c r="M39" s="38">
        <f>'[77]BS konsol'!$O$41</f>
        <v>74722.466819110006</v>
      </c>
      <c r="N39" s="38">
        <f>'[78]BS konsol'!$P$41</f>
        <v>60910.345613269994</v>
      </c>
      <c r="O39" s="38">
        <f>'[79]BS konsol'!$Q$41</f>
        <v>49800.25290842</v>
      </c>
      <c r="P39" s="38">
        <f>'[80]BS konsol'!$R$41</f>
        <v>42731.368931110002</v>
      </c>
      <c r="Q39" s="573"/>
      <c r="R39" s="578"/>
      <c r="S39" s="552"/>
      <c r="T39" s="552">
        <f>R39-S39</f>
        <v>0</v>
      </c>
      <c r="U39" s="547"/>
      <c r="V39" s="546"/>
      <c r="W39" s="546"/>
    </row>
    <row r="40" spans="2:23" x14ac:dyDescent="0.75">
      <c r="B40" s="31" t="s">
        <v>37</v>
      </c>
      <c r="C40" s="30"/>
      <c r="D40" s="40"/>
      <c r="E40" s="38"/>
      <c r="F40" s="38"/>
      <c r="G40" s="38"/>
      <c r="H40" s="38"/>
      <c r="I40" s="38"/>
      <c r="J40" s="38"/>
      <c r="K40" s="38"/>
      <c r="L40" s="38"/>
      <c r="M40" s="38"/>
      <c r="N40" s="38"/>
      <c r="O40" s="38"/>
      <c r="P40" s="38"/>
      <c r="Q40" s="573"/>
      <c r="R40" s="546"/>
      <c r="S40" s="547"/>
      <c r="T40" s="547"/>
      <c r="U40" s="547"/>
      <c r="V40" s="546"/>
      <c r="W40" s="546"/>
    </row>
    <row r="41" spans="2:23" x14ac:dyDescent="0.75">
      <c r="B41" s="31"/>
      <c r="C41" s="246" t="s">
        <v>11</v>
      </c>
      <c r="D41" s="40">
        <f>'[69]BS konsol'!$F$44</f>
        <v>55385.414782</v>
      </c>
      <c r="E41" s="38">
        <f>'[70]BS konsol'!$G$44</f>
        <v>55767.323233000003</v>
      </c>
      <c r="F41" s="38">
        <f>'[71]BS konsol'!$H$44</f>
        <v>51354.450909164225</v>
      </c>
      <c r="G41" s="38">
        <f>'[69]BS konsol'!$I$44</f>
        <v>48593.490572590352</v>
      </c>
      <c r="H41" s="38">
        <f>'[72]BS konsol'!$J$44</f>
        <v>40251.451460205288</v>
      </c>
      <c r="I41" s="38">
        <f>'[73]BS konsol'!$K$44</f>
        <v>28622.402025113126</v>
      </c>
      <c r="J41" s="38">
        <f>'[74]BS konsol'!$L$44</f>
        <v>56184.513233200116</v>
      </c>
      <c r="K41" s="38">
        <f>'[75]BS konsol'!$M$44</f>
        <v>54077.746260314634</v>
      </c>
      <c r="L41" s="38">
        <f>'[76]BS konsol'!$N$44</f>
        <v>58790.830567083925</v>
      </c>
      <c r="M41" s="38">
        <f>'[77]BS konsol'!$O$44</f>
        <v>60940.369325370237</v>
      </c>
      <c r="N41" s="38">
        <f>'[78]BS konsol'!$P$44</f>
        <v>60235.271889257383</v>
      </c>
      <c r="O41" s="38">
        <f>'[79]BS konsol'!$Q$44</f>
        <v>66072.953626756658</v>
      </c>
      <c r="P41" s="38">
        <f>'[80]BS konsol'!$R$44</f>
        <v>66252.732926510012</v>
      </c>
      <c r="Q41" s="573"/>
      <c r="R41" s="573"/>
      <c r="S41" s="547"/>
      <c r="T41" s="547"/>
      <c r="U41" s="547"/>
      <c r="V41" s="546"/>
      <c r="W41" s="546"/>
    </row>
    <row r="42" spans="2:23" x14ac:dyDescent="0.75">
      <c r="B42" s="31"/>
      <c r="C42" s="246" t="s">
        <v>9</v>
      </c>
      <c r="D42" s="40">
        <f>'[69]BS konsol'!$F$43</f>
        <v>2883.18948</v>
      </c>
      <c r="E42" s="38">
        <f>'[70]BS konsol'!$G$43</f>
        <v>78.650021023895263</v>
      </c>
      <c r="F42" s="38">
        <f>'[71]BS konsol'!$H$43</f>
        <v>0</v>
      </c>
      <c r="G42" s="38">
        <f>'[69]BS konsol'!$I$43</f>
        <v>3605.6802439999542</v>
      </c>
      <c r="H42" s="38">
        <f>'[72]BS konsol'!$J$43</f>
        <v>0</v>
      </c>
      <c r="I42" s="38">
        <f>'[72]BS konsol'!$J$43</f>
        <v>0</v>
      </c>
      <c r="J42" s="38">
        <f>'[72]BS konsol'!$J$43</f>
        <v>0</v>
      </c>
      <c r="K42" s="38">
        <f>'[72]BS konsol'!$J$43</f>
        <v>0</v>
      </c>
      <c r="L42" s="38">
        <f>'[72]BS konsol'!$J$43</f>
        <v>0</v>
      </c>
      <c r="M42" s="38">
        <f>'[72]BS konsol'!$J$43</f>
        <v>0</v>
      </c>
      <c r="N42" s="38">
        <f>'[72]BS konsol'!$J$43</f>
        <v>0</v>
      </c>
      <c r="O42" s="38">
        <f>'[72]BS konsol'!$J$43</f>
        <v>0</v>
      </c>
      <c r="P42" s="38">
        <f>'[72]BS konsol'!$J$43</f>
        <v>0</v>
      </c>
      <c r="Q42" s="548"/>
      <c r="R42" s="546"/>
      <c r="S42" s="547"/>
      <c r="T42" s="547"/>
      <c r="U42" s="547"/>
      <c r="V42" s="546"/>
      <c r="W42" s="546"/>
    </row>
    <row r="43" spans="2:23" x14ac:dyDescent="0.75">
      <c r="B43" s="31" t="s">
        <v>80</v>
      </c>
      <c r="C43" s="30"/>
      <c r="D43" s="40"/>
      <c r="E43" s="38"/>
      <c r="F43" s="38"/>
      <c r="G43" s="38"/>
      <c r="H43" s="38"/>
      <c r="I43" s="38"/>
      <c r="J43" s="38"/>
      <c r="K43" s="38"/>
      <c r="L43" s="38"/>
      <c r="M43" s="38"/>
      <c r="N43" s="38"/>
      <c r="O43" s="38"/>
      <c r="P43" s="38"/>
      <c r="Q43" s="548"/>
      <c r="R43" s="546"/>
      <c r="S43" s="547"/>
      <c r="T43" s="547"/>
      <c r="U43" s="547"/>
      <c r="V43" s="546"/>
      <c r="W43" s="546"/>
    </row>
    <row r="44" spans="2:23" x14ac:dyDescent="0.75">
      <c r="B44" s="31"/>
      <c r="C44" s="246" t="s">
        <v>11</v>
      </c>
      <c r="D44" s="40">
        <f>'[69]BS konsol'!$F$47</f>
        <v>1042.100997</v>
      </c>
      <c r="E44" s="38">
        <f>'[70]BS konsol'!$G$47</f>
        <v>1208.3935935999993</v>
      </c>
      <c r="F44" s="38">
        <f>'[71]BS konsol'!$H$47</f>
        <v>1174.3934965999999</v>
      </c>
      <c r="G44" s="38">
        <f>'[69]BS konsol'!$I$47</f>
        <v>1172.3372790000001</v>
      </c>
      <c r="H44" s="38">
        <f>'[72]BS konsol'!$J$47</f>
        <v>1182.9597248885741</v>
      </c>
      <c r="I44" s="38">
        <f>'[73]BS konsol'!$K$47</f>
        <v>1030.1801158885498</v>
      </c>
      <c r="J44" s="38">
        <f>'[74]BS konsol'!$L$47</f>
        <v>1037.7009958885499</v>
      </c>
      <c r="K44" s="38">
        <f>'[75]BS konsol'!$M$47</f>
        <v>1101.7544195318173</v>
      </c>
      <c r="L44" s="38">
        <f>'[76]BS konsol'!$N$47</f>
        <v>1154.9854099317197</v>
      </c>
      <c r="M44" s="38">
        <f>'[77]BS konsol'!$O$47</f>
        <v>1251.8082252795652</v>
      </c>
      <c r="N44" s="38">
        <f>'[78]BS konsol'!$P$47</f>
        <v>1142.6612492795043</v>
      </c>
      <c r="O44" s="38">
        <f>'[79]BS konsol'!$Q$47</f>
        <v>1027.5282003999635</v>
      </c>
      <c r="P44" s="38">
        <f>'[80]BS konsol'!$R$47</f>
        <v>1187.4870741300244</v>
      </c>
      <c r="Q44" s="548"/>
      <c r="R44" s="546"/>
      <c r="S44" s="547"/>
      <c r="T44" s="547"/>
      <c r="U44" s="547"/>
      <c r="V44" s="546"/>
      <c r="W44" s="546"/>
    </row>
    <row r="45" spans="2:23" x14ac:dyDescent="0.75">
      <c r="B45" s="31"/>
      <c r="C45" s="246" t="s">
        <v>9</v>
      </c>
      <c r="D45" s="40">
        <v>0</v>
      </c>
      <c r="E45" s="38">
        <f>'[83]BS konsol'!$D$47</f>
        <v>0</v>
      </c>
      <c r="F45" s="38">
        <f>'[83]BS konsol'!$D$47</f>
        <v>0</v>
      </c>
      <c r="G45" s="38">
        <f>'[83]BS konsol'!$D$47</f>
        <v>0</v>
      </c>
      <c r="H45" s="38">
        <f>'[83]BS konsol'!$D$47</f>
        <v>0</v>
      </c>
      <c r="I45" s="38">
        <f>'[83]BS konsol'!$D$47</f>
        <v>0</v>
      </c>
      <c r="J45" s="38">
        <f>'[83]BS konsol'!$D$47</f>
        <v>0</v>
      </c>
      <c r="K45" s="38">
        <f>'[83]BS konsol'!$D$47</f>
        <v>0</v>
      </c>
      <c r="L45" s="38">
        <f>'[83]BS konsol'!$D$47</f>
        <v>0</v>
      </c>
      <c r="M45" s="38">
        <f>'[83]BS konsol'!$D$47</f>
        <v>0</v>
      </c>
      <c r="N45" s="38">
        <f>'[83]BS konsol'!$D$47</f>
        <v>0</v>
      </c>
      <c r="O45" s="38">
        <f>'[83]BS konsol'!$D$47</f>
        <v>0</v>
      </c>
      <c r="P45" s="38">
        <f>'[83]BS konsol'!$D$47</f>
        <v>0</v>
      </c>
      <c r="Q45" s="548"/>
      <c r="R45" s="546"/>
      <c r="S45" s="547"/>
      <c r="T45" s="547"/>
      <c r="U45" s="547"/>
      <c r="V45" s="546"/>
      <c r="W45" s="546"/>
    </row>
    <row r="46" spans="2:23" x14ac:dyDescent="0.75">
      <c r="B46" s="31" t="s">
        <v>38</v>
      </c>
      <c r="C46" s="30"/>
      <c r="D46" s="40">
        <f>'[69]BS konsol'!$F$48</f>
        <v>3514.0920370693502</v>
      </c>
      <c r="E46" s="38">
        <f>'[70]BS konsol'!$G$48</f>
        <v>931.77777071083312</v>
      </c>
      <c r="F46" s="38">
        <f>'[71]BS konsol'!$H$48</f>
        <v>568.5013803128146</v>
      </c>
      <c r="G46" s="38">
        <f>'[69]BS konsol'!$I$48</f>
        <v>2810.0275081623095</v>
      </c>
      <c r="H46" s="38">
        <f>'[72]BS konsol'!$J$48</f>
        <v>1703.6166640117999</v>
      </c>
      <c r="I46" s="38">
        <f>'[73]BS konsol'!$K$48</f>
        <v>2395.2236284138571</v>
      </c>
      <c r="J46" s="38">
        <f>'[74]BS konsol'!$L$48</f>
        <v>5077.2976557352895</v>
      </c>
      <c r="K46" s="38">
        <f>'[75]BS konsol'!$M$48</f>
        <v>4481.1837892045451</v>
      </c>
      <c r="L46" s="38">
        <f>'[76]BS konsol'!$N$48</f>
        <v>2085.7255727296665</v>
      </c>
      <c r="M46" s="38">
        <f>'[77]BS konsol'!$O$48</f>
        <v>5584.9074001350255</v>
      </c>
      <c r="N46" s="38">
        <f>'[78]BS konsol'!$P$48</f>
        <v>5070.6601044794616</v>
      </c>
      <c r="O46" s="38">
        <f>'[79]BS konsol'!$Q$48</f>
        <v>4629.4687654633144</v>
      </c>
      <c r="P46" s="38">
        <f>'[80]BS konsol'!$R$48</f>
        <v>2698.6271045035401</v>
      </c>
      <c r="Q46" s="548"/>
      <c r="R46" s="546"/>
      <c r="S46" s="547"/>
      <c r="T46" s="547"/>
      <c r="U46" s="547"/>
      <c r="V46" s="546"/>
      <c r="W46" s="546"/>
    </row>
    <row r="47" spans="2:23" x14ac:dyDescent="0.75">
      <c r="B47" s="31" t="s">
        <v>39</v>
      </c>
      <c r="C47" s="30"/>
      <c r="D47" s="40">
        <f>'[69]BS konsol'!$F$49</f>
        <v>2229.4792649999999</v>
      </c>
      <c r="E47" s="38">
        <f>'[70]BS konsol'!$G$49</f>
        <v>2294.5221280000001</v>
      </c>
      <c r="F47" s="38">
        <f>'[71]BS konsol'!$H$49</f>
        <v>10292.049188999999</v>
      </c>
      <c r="G47" s="38">
        <f>'[69]BS konsol'!$I$49</f>
        <v>4271.3389239999997</v>
      </c>
      <c r="H47" s="38">
        <f>'[72]BS konsol'!$J$49</f>
        <v>2778.2612769099997</v>
      </c>
      <c r="I47" s="38">
        <f>'[73]BS konsol'!$K$49</f>
        <v>1329.905338</v>
      </c>
      <c r="J47" s="38">
        <f>'[74]BS konsol'!$L$49</f>
        <v>1565.0481090000001</v>
      </c>
      <c r="K47" s="38">
        <f>'[75]BS konsol'!$M$49</f>
        <v>1685.342598</v>
      </c>
      <c r="L47" s="38">
        <f>'[76]BS konsol'!$N$49</f>
        <v>6257.5414849999997</v>
      </c>
      <c r="M47" s="38">
        <f>'[77]BS konsol'!$O$49</f>
        <v>4102.8063849999999</v>
      </c>
      <c r="N47" s="38">
        <f>'[78]BS konsol'!$P$49</f>
        <v>3630.7029790000001</v>
      </c>
      <c r="O47" s="38">
        <f>'[79]BS konsol'!$Q$49</f>
        <v>6918.7619169999998</v>
      </c>
      <c r="P47" s="38">
        <f>'[80]BS konsol'!$R$49</f>
        <v>2781.9448695900001</v>
      </c>
      <c r="Q47" s="553"/>
      <c r="R47" s="546"/>
      <c r="S47" s="547"/>
      <c r="T47" s="547"/>
      <c r="U47" s="547"/>
      <c r="V47" s="546"/>
      <c r="W47" s="546"/>
    </row>
    <row r="48" spans="2:23" x14ac:dyDescent="0.75">
      <c r="B48" s="31" t="s">
        <v>40</v>
      </c>
      <c r="C48" s="30"/>
      <c r="D48" s="40">
        <f>'[65]BS konsol'!$P$48</f>
        <v>7348.2651847127008</v>
      </c>
      <c r="E48" s="38">
        <f>'[70]BS konsol'!$G$50</f>
        <v>7383.9675849826999</v>
      </c>
      <c r="F48" s="218">
        <f>'[71]BS konsol'!$H$50</f>
        <v>1419.3679050027008</v>
      </c>
      <c r="G48" s="218">
        <f>'[69]BS konsol'!$I$50</f>
        <v>3398.1870680027009</v>
      </c>
      <c r="H48" s="218">
        <f>'[72]BS konsol'!$J$50</f>
        <v>2131.1904390027007</v>
      </c>
      <c r="I48" s="218">
        <f>'[73]BS konsol'!$K$50</f>
        <v>1923.4644610027008</v>
      </c>
      <c r="J48" s="218">
        <f>'[74]BS konsol'!$L$50</f>
        <v>1883.6226240027008</v>
      </c>
      <c r="K48" s="218">
        <f>'[75]BS konsol'!$M$50</f>
        <v>1822.1865670027007</v>
      </c>
      <c r="L48" s="218">
        <f>'[76]BS konsol'!$N$50</f>
        <v>2624.0604390027006</v>
      </c>
      <c r="M48" s="218">
        <f>'[77]BS konsol'!$O$50</f>
        <v>1882.2882010027008</v>
      </c>
      <c r="N48" s="218">
        <f>'[78]BS konsol'!$P$50</f>
        <v>2234.5227570027009</v>
      </c>
      <c r="O48" s="218">
        <f>'[79]BS konsol'!$Q$50</f>
        <v>1469.3215710027007</v>
      </c>
      <c r="P48" s="218">
        <f>'[80]BS konsol'!$R$50</f>
        <v>753.23773800270078</v>
      </c>
      <c r="Q48" s="548"/>
      <c r="R48" s="546"/>
      <c r="S48" s="547"/>
      <c r="T48" s="547"/>
      <c r="U48" s="547"/>
      <c r="V48" s="546"/>
      <c r="W48" s="546"/>
    </row>
    <row r="49" spans="2:23" ht="28.5" customHeight="1" x14ac:dyDescent="0.75">
      <c r="B49" s="620" t="s">
        <v>198</v>
      </c>
      <c r="C49" s="621"/>
      <c r="D49" s="40">
        <f>'[69]BS konsol'!$F$52</f>
        <v>794.27405399999998</v>
      </c>
      <c r="E49" s="38">
        <f>'[70]BS konsol'!$G$52</f>
        <v>1090.871169</v>
      </c>
      <c r="F49" s="38">
        <f>'[71]BS konsol'!$H$52</f>
        <v>999.17391799999996</v>
      </c>
      <c r="G49" s="38">
        <f>'[69]BS konsol'!$I$52</f>
        <v>879.57168890999992</v>
      </c>
      <c r="H49" s="38">
        <f>'[72]BS konsol'!$J$52</f>
        <v>1109.0768038800002</v>
      </c>
      <c r="I49" s="38">
        <f>'[73]BS konsol'!$K$52</f>
        <v>1056.3078248500001</v>
      </c>
      <c r="J49" s="38">
        <f>'[74]BS konsol'!$L$52</f>
        <v>943.25555212999996</v>
      </c>
      <c r="K49" s="38">
        <f>'[75]BS konsol'!$M$52</f>
        <v>780.06969809999998</v>
      </c>
      <c r="L49" s="38">
        <f>'[76]BS konsol'!$N$52</f>
        <v>624.76784506999991</v>
      </c>
      <c r="M49" s="38">
        <f>'[77]BS konsol'!$O$52</f>
        <v>468.57476503999999</v>
      </c>
      <c r="N49" s="38">
        <f>'[78]BS konsol'!$P$52</f>
        <v>290.31670869999999</v>
      </c>
      <c r="O49" s="38">
        <f>'[79]BS konsol'!$Q$52</f>
        <v>142.52312397999998</v>
      </c>
      <c r="P49" s="38">
        <f>'[80]BS konsol'!$R$52</f>
        <v>25.75196163999999</v>
      </c>
      <c r="Q49" s="548"/>
      <c r="R49" s="546"/>
      <c r="S49" s="547"/>
      <c r="T49" s="547"/>
      <c r="U49" s="547"/>
      <c r="V49" s="546"/>
      <c r="W49" s="546"/>
    </row>
    <row r="50" spans="2:23" ht="28" customHeight="1" x14ac:dyDescent="0.75">
      <c r="B50" s="622" t="s">
        <v>199</v>
      </c>
      <c r="C50" s="621"/>
      <c r="D50" s="40">
        <v>0</v>
      </c>
      <c r="E50" s="38">
        <f>'[83]BS konsol'!$D$47</f>
        <v>0</v>
      </c>
      <c r="F50" s="38">
        <f>'[83]BS konsol'!$D$47</f>
        <v>0</v>
      </c>
      <c r="G50" s="38">
        <f>'[83]BS konsol'!$D$47</f>
        <v>0</v>
      </c>
      <c r="H50" s="38">
        <f>'[83]BS konsol'!$D$47</f>
        <v>0</v>
      </c>
      <c r="I50" s="38">
        <f>'[83]BS konsol'!$D$47</f>
        <v>0</v>
      </c>
      <c r="J50" s="38">
        <f>'[83]BS konsol'!$D$47</f>
        <v>0</v>
      </c>
      <c r="K50" s="38">
        <f>'[83]BS konsol'!$D$47</f>
        <v>0</v>
      </c>
      <c r="L50" s="38">
        <v>0</v>
      </c>
      <c r="M50" s="38">
        <v>0</v>
      </c>
      <c r="N50" s="38">
        <v>0</v>
      </c>
      <c r="O50" s="38">
        <v>0</v>
      </c>
      <c r="P50" s="38">
        <v>0</v>
      </c>
      <c r="Q50" s="548"/>
      <c r="R50" s="546"/>
      <c r="S50" s="547"/>
      <c r="T50" s="547"/>
      <c r="U50" s="547"/>
      <c r="V50" s="546"/>
      <c r="W50" s="546"/>
    </row>
    <row r="51" spans="2:23" x14ac:dyDescent="0.75">
      <c r="B51" s="31" t="s">
        <v>42</v>
      </c>
      <c r="C51" s="30"/>
      <c r="D51" s="274">
        <f>'[69]BS konsol'!$F$53</f>
        <v>155.42209199999999</v>
      </c>
      <c r="E51" s="218">
        <f>'[70]BS konsol'!$G$51</f>
        <v>86.589866369999996</v>
      </c>
      <c r="F51" s="218">
        <f>'[71]BS konsol'!$H$51</f>
        <v>80.512770339999989</v>
      </c>
      <c r="G51" s="218">
        <f>'[69]BS konsol'!$I$53</f>
        <v>265.31595600000003</v>
      </c>
      <c r="H51" s="218">
        <f>'[72]BS konsol'!$J$53</f>
        <v>109.89386399999999</v>
      </c>
      <c r="I51" s="218">
        <f>'[73]BS konsol'!$K$53</f>
        <v>265.31595600000003</v>
      </c>
      <c r="J51" s="218">
        <f>'[74]BS konsol'!$L$53</f>
        <v>155.42209199999999</v>
      </c>
      <c r="K51" s="218">
        <f>'[75]BS konsol'!$M$53</f>
        <v>155.42209199999999</v>
      </c>
      <c r="L51" s="218">
        <f>'[76]BS konsol'!$N$53</f>
        <v>155.42209199999999</v>
      </c>
      <c r="M51" s="218">
        <f>'[77]BS konsol'!$O$53</f>
        <v>155.42209199999999</v>
      </c>
      <c r="N51" s="218">
        <f>'[78]BS konsol'!$P$53</f>
        <v>155.42209199999999</v>
      </c>
      <c r="O51" s="218">
        <f>'[79]BS konsol'!$Q$53</f>
        <v>155.42209199999999</v>
      </c>
      <c r="P51" s="218">
        <f>'[79]BS konsol'!$Q$53</f>
        <v>155.42209199999999</v>
      </c>
      <c r="Q51" s="548"/>
      <c r="R51" s="546"/>
      <c r="S51" s="547"/>
      <c r="T51" s="547"/>
      <c r="U51" s="547"/>
      <c r="V51" s="546"/>
      <c r="W51" s="546"/>
    </row>
    <row r="52" spans="2:23" s="26" customFormat="1" x14ac:dyDescent="0.75">
      <c r="B52" s="147" t="s">
        <v>142</v>
      </c>
      <c r="C52" s="150"/>
      <c r="D52" s="149">
        <f t="shared" ref="D52:K52" si="18">SUM(D39:D51)</f>
        <v>109436.47797978204</v>
      </c>
      <c r="E52" s="149">
        <f t="shared" si="18"/>
        <v>100865.04650988744</v>
      </c>
      <c r="F52" s="149">
        <f t="shared" si="18"/>
        <v>98656.760968679737</v>
      </c>
      <c r="G52" s="149">
        <f t="shared" si="18"/>
        <v>114647.61178908532</v>
      </c>
      <c r="H52" s="149">
        <f t="shared" si="18"/>
        <v>108507.03828379835</v>
      </c>
      <c r="I52" s="149">
        <f t="shared" si="18"/>
        <v>91779.134627238236</v>
      </c>
      <c r="J52" s="149">
        <f t="shared" si="18"/>
        <v>130914.70849847664</v>
      </c>
      <c r="K52" s="149">
        <f t="shared" si="18"/>
        <v>131998.1224958337</v>
      </c>
      <c r="L52" s="149">
        <f t="shared" ref="L52:M52" si="19">SUM(L39:L51)</f>
        <v>153944.99627072798</v>
      </c>
      <c r="M52" s="149">
        <f t="shared" si="19"/>
        <v>149108.64321293752</v>
      </c>
      <c r="N52" s="149">
        <f t="shared" ref="N52:O52" si="20">SUM(N39:N51)</f>
        <v>133669.90339298904</v>
      </c>
      <c r="O52" s="149">
        <f t="shared" si="20"/>
        <v>130216.23220502264</v>
      </c>
      <c r="P52" s="149">
        <f t="shared" ref="P52" si="21">SUM(P39:P51)</f>
        <v>116586.57269748628</v>
      </c>
      <c r="Q52" s="548"/>
      <c r="R52" s="550"/>
      <c r="S52" s="551"/>
      <c r="T52" s="551"/>
      <c r="U52" s="551"/>
      <c r="V52" s="550"/>
      <c r="W52" s="550"/>
    </row>
    <row r="53" spans="2:23" x14ac:dyDescent="0.75">
      <c r="B53" s="31"/>
      <c r="C53" s="30"/>
      <c r="D53" s="29"/>
      <c r="E53" s="39"/>
      <c r="F53" s="39"/>
      <c r="G53" s="39"/>
      <c r="H53" s="39"/>
      <c r="I53" s="39"/>
      <c r="J53" s="39"/>
      <c r="K53" s="39"/>
      <c r="L53" s="39"/>
      <c r="M53" s="39"/>
      <c r="N53" s="39"/>
      <c r="O53" s="39"/>
      <c r="P53" s="39"/>
      <c r="Q53" s="548"/>
      <c r="R53" s="546"/>
      <c r="S53" s="547"/>
      <c r="T53" s="547"/>
      <c r="U53" s="547"/>
      <c r="V53" s="546"/>
      <c r="W53" s="546"/>
    </row>
    <row r="54" spans="2:23" x14ac:dyDescent="0.75">
      <c r="B54" s="33" t="s">
        <v>143</v>
      </c>
      <c r="C54" s="30"/>
      <c r="D54" s="29"/>
      <c r="E54" s="39"/>
      <c r="F54" s="39"/>
      <c r="G54" s="39"/>
      <c r="H54" s="39"/>
      <c r="I54" s="39"/>
      <c r="J54" s="39"/>
      <c r="K54" s="39"/>
      <c r="L54" s="39"/>
      <c r="M54" s="39"/>
      <c r="N54" s="39"/>
      <c r="O54" s="39"/>
      <c r="P54" s="39"/>
      <c r="Q54" s="548"/>
      <c r="R54" s="546"/>
      <c r="S54" s="547"/>
      <c r="T54" s="547"/>
      <c r="U54" s="547"/>
      <c r="V54" s="546"/>
      <c r="W54" s="546"/>
    </row>
    <row r="55" spans="2:23" x14ac:dyDescent="0.75">
      <c r="B55" s="31" t="s">
        <v>16</v>
      </c>
      <c r="C55" s="30"/>
      <c r="D55" s="40">
        <f>'[69]BS konsol'!$F$58</f>
        <v>10247.821201000001</v>
      </c>
      <c r="E55" s="38">
        <f>'[69]BS konsol'!$G$58</f>
        <v>10444.61555151</v>
      </c>
      <c r="F55" s="38">
        <f>'[71]BS konsol'!$H$58</f>
        <v>10444.615551950001</v>
      </c>
      <c r="G55" s="38">
        <f>'[69]BS konsol'!$I$58</f>
        <v>10247.82120095</v>
      </c>
      <c r="H55" s="38">
        <f>'[72]BS konsol'!$J$58</f>
        <v>10247.821201000001</v>
      </c>
      <c r="I55" s="38">
        <f>'[73]BS konsol'!$K$58</f>
        <v>10247.821201000001</v>
      </c>
      <c r="J55" s="38">
        <f>'[74]BS konsol'!$L$58</f>
        <v>10247.821201000001</v>
      </c>
      <c r="K55" s="38">
        <f>'[75]BS konsol'!$M$58</f>
        <v>10247.821201000001</v>
      </c>
      <c r="L55" s="38">
        <f>'[76]BS konsol'!$N$58</f>
        <v>10247.821201000001</v>
      </c>
      <c r="M55" s="38">
        <f>'[77]BS konsol'!$O$58</f>
        <v>10247.821201000001</v>
      </c>
      <c r="N55" s="38">
        <f>'[78]BS konsol'!$P$58</f>
        <v>10247.821201000001</v>
      </c>
      <c r="O55" s="38">
        <f>'[79]BS konsol'!$Q$58</f>
        <v>10247.821201000001</v>
      </c>
      <c r="P55" s="38">
        <f>'[79]BS konsol'!$Q$58</f>
        <v>10247.821201000001</v>
      </c>
      <c r="Q55" s="548"/>
      <c r="R55" s="546"/>
      <c r="S55" s="547"/>
      <c r="T55" s="547"/>
      <c r="U55" s="547"/>
      <c r="V55" s="546"/>
      <c r="W55" s="546"/>
    </row>
    <row r="56" spans="2:23" x14ac:dyDescent="0.75">
      <c r="B56" s="31" t="s">
        <v>77</v>
      </c>
      <c r="C56" s="30"/>
      <c r="D56" s="40">
        <v>0</v>
      </c>
      <c r="E56" s="38">
        <v>0</v>
      </c>
      <c r="F56" s="38">
        <v>0</v>
      </c>
      <c r="G56" s="38">
        <v>0</v>
      </c>
      <c r="H56" s="38">
        <v>0</v>
      </c>
      <c r="I56" s="38">
        <v>0</v>
      </c>
      <c r="J56" s="38">
        <v>0</v>
      </c>
      <c r="K56" s="38">
        <v>0</v>
      </c>
      <c r="L56" s="38">
        <v>0</v>
      </c>
      <c r="M56" s="38">
        <v>0</v>
      </c>
      <c r="N56" s="38">
        <v>0</v>
      </c>
      <c r="O56" s="38">
        <v>0</v>
      </c>
      <c r="P56" s="38">
        <v>0</v>
      </c>
      <c r="Q56" s="548"/>
      <c r="R56" s="546"/>
      <c r="S56" s="547"/>
      <c r="T56" s="547"/>
      <c r="U56" s="547"/>
      <c r="V56" s="546"/>
      <c r="W56" s="546"/>
    </row>
    <row r="57" spans="2:23" x14ac:dyDescent="0.75">
      <c r="B57" s="31" t="s">
        <v>76</v>
      </c>
      <c r="C57" s="30"/>
      <c r="D57" s="40">
        <f>'[69]BS konsol'!$F$60</f>
        <v>466.82120200000003</v>
      </c>
      <c r="E57" s="38">
        <f>'[70]BS konsol'!$G$60</f>
        <v>701.35437823999996</v>
      </c>
      <c r="F57" s="38">
        <f>'[71]BS konsol'!$H$60</f>
        <v>677.64987024000004</v>
      </c>
      <c r="G57" s="38">
        <f>'[69]BS konsol'!$I$60</f>
        <v>669.36523299999999</v>
      </c>
      <c r="H57" s="38">
        <f>'[72]BS konsol'!$J$60</f>
        <v>1062.2671740000001</v>
      </c>
      <c r="I57" s="38">
        <f>'[73]BS konsol'!$K$60</f>
        <v>1068.9084660000001</v>
      </c>
      <c r="J57" s="38">
        <f>'[74]BS konsol'!$L$60</f>
        <v>1215.081265</v>
      </c>
      <c r="K57" s="38">
        <f>'[75]BS konsol'!$M$60</f>
        <v>1215.081265</v>
      </c>
      <c r="L57" s="38">
        <f>'[76]BS konsol'!$N$60</f>
        <v>1215.081265</v>
      </c>
      <c r="M57" s="38">
        <f>'[77]BS konsol'!$O$60</f>
        <v>1215.081265</v>
      </c>
      <c r="N57" s="38">
        <f>'[78]BS konsol'!$P$60</f>
        <v>1215.081265</v>
      </c>
      <c r="O57" s="38">
        <f>'[79]BS konsol'!$Q$60</f>
        <v>1532.5137219999999</v>
      </c>
      <c r="P57" s="38">
        <f>'[79]BS konsol'!$Q$60</f>
        <v>1532.5137219999999</v>
      </c>
      <c r="Q57" s="548"/>
      <c r="R57" s="546"/>
      <c r="S57" s="547"/>
      <c r="T57" s="547"/>
      <c r="U57" s="547"/>
      <c r="V57" s="546"/>
      <c r="W57" s="546"/>
    </row>
    <row r="58" spans="2:23" x14ac:dyDescent="0.75">
      <c r="B58" s="31" t="s">
        <v>43</v>
      </c>
      <c r="C58" s="30"/>
      <c r="D58" s="40">
        <v>0</v>
      </c>
      <c r="E58" s="38">
        <f>'[66]BS konsol'!E62</f>
        <v>0</v>
      </c>
      <c r="F58" s="38">
        <f>'[66]BS konsol'!F62</f>
        <v>0</v>
      </c>
      <c r="G58" s="38">
        <f>'[66]BS konsol'!G62</f>
        <v>0</v>
      </c>
      <c r="H58" s="38">
        <f>'[66]BS konsol'!H62</f>
        <v>0</v>
      </c>
      <c r="I58" s="38">
        <f>'[66]BS konsol'!I62</f>
        <v>0</v>
      </c>
      <c r="J58" s="38">
        <f>'[66]BS konsol'!J62</f>
        <v>0</v>
      </c>
      <c r="K58" s="38">
        <f>'[66]BS konsol'!K62</f>
        <v>0</v>
      </c>
      <c r="L58" s="38">
        <f>'[66]BS konsol'!L62</f>
        <v>0</v>
      </c>
      <c r="M58" s="38">
        <f>'[66]BS konsol'!M62</f>
        <v>0</v>
      </c>
      <c r="N58" s="38">
        <f>'[66]BS konsol'!N62</f>
        <v>0</v>
      </c>
      <c r="O58" s="38">
        <f>'[66]BS konsol'!O62</f>
        <v>0</v>
      </c>
      <c r="P58" s="38">
        <f>'[66]BS konsol'!P62</f>
        <v>0</v>
      </c>
      <c r="Q58" s="548"/>
      <c r="R58" s="546"/>
      <c r="S58" s="547"/>
      <c r="T58" s="547"/>
      <c r="U58" s="547"/>
      <c r="V58" s="546"/>
      <c r="W58" s="546"/>
    </row>
    <row r="59" spans="2:23" x14ac:dyDescent="0.75">
      <c r="B59" s="31" t="s">
        <v>44</v>
      </c>
      <c r="C59" s="30"/>
      <c r="D59" s="40">
        <f>'[69]BS konsol'!$F$62</f>
        <v>5308.9231360000003</v>
      </c>
      <c r="E59" s="38">
        <f>'[70]BS konsol'!$G$62</f>
        <v>4282.9752947403995</v>
      </c>
      <c r="F59" s="38">
        <f>'[71]BS konsol'!$H$62</f>
        <v>4324.4752947403995</v>
      </c>
      <c r="G59" s="38">
        <f>'[69]BS konsol'!$I$62</f>
        <v>5423.4231357404005</v>
      </c>
      <c r="H59" s="38">
        <f>'[72]BS konsol'!$J$62</f>
        <v>5460.9231357404005</v>
      </c>
      <c r="I59" s="38">
        <f>'[73]BS konsol'!$K$62</f>
        <v>5477.4231357404005</v>
      </c>
      <c r="J59" s="38">
        <f>'[74]BS konsol'!$L$62</f>
        <v>5470.6894357404008</v>
      </c>
      <c r="K59" s="38">
        <f>'[75]BS konsol'!$M$62</f>
        <v>5502.1894357404008</v>
      </c>
      <c r="L59" s="38">
        <f>'[76]BS konsol'!$N$62</f>
        <v>5425.8567864937331</v>
      </c>
      <c r="M59" s="38">
        <f>'[77]BS konsol'!$O$62</f>
        <v>5470.1320242470665</v>
      </c>
      <c r="N59" s="38">
        <f>'[78]BS konsol'!$P$62</f>
        <v>5564.9577375070667</v>
      </c>
      <c r="O59" s="38">
        <f>'[79]BS konsol'!$Q$62</f>
        <v>5659.2329752604001</v>
      </c>
      <c r="P59" s="38">
        <f>'[80]BS konsol'!$R$62</f>
        <v>5789.9057130137326</v>
      </c>
      <c r="Q59" s="548"/>
      <c r="R59" s="546"/>
      <c r="S59" s="547"/>
      <c r="T59" s="547"/>
      <c r="U59" s="547"/>
      <c r="V59" s="546"/>
      <c r="W59" s="546"/>
    </row>
    <row r="60" spans="2:23" s="26" customFormat="1" x14ac:dyDescent="0.75">
      <c r="B60" s="147" t="s">
        <v>144</v>
      </c>
      <c r="C60" s="150"/>
      <c r="D60" s="149">
        <f>SUM(D55:D59)</f>
        <v>16023.565538999999</v>
      </c>
      <c r="E60" s="149">
        <f t="shared" ref="E60:F60" si="22">SUM(E55:E59)</f>
        <v>15428.945224490399</v>
      </c>
      <c r="F60" s="149">
        <f t="shared" si="22"/>
        <v>15446.740716930401</v>
      </c>
      <c r="G60" s="149">
        <f t="shared" ref="G60:H60" si="23">SUM(G55:G59)</f>
        <v>16340.609569690401</v>
      </c>
      <c r="H60" s="149">
        <f t="shared" si="23"/>
        <v>16771.011510740402</v>
      </c>
      <c r="I60" s="149">
        <f t="shared" ref="I60:J60" si="24">SUM(I55:I59)</f>
        <v>16794.152802740402</v>
      </c>
      <c r="J60" s="149">
        <f t="shared" si="24"/>
        <v>16933.591901740401</v>
      </c>
      <c r="K60" s="149">
        <f t="shared" ref="K60:L60" si="25">SUM(K55:K59)</f>
        <v>16965.091901740401</v>
      </c>
      <c r="L60" s="149">
        <f t="shared" si="25"/>
        <v>16888.759252493735</v>
      </c>
      <c r="M60" s="149">
        <f t="shared" ref="M60:N60" si="26">SUM(M55:M59)</f>
        <v>16933.034490247068</v>
      </c>
      <c r="N60" s="149">
        <f t="shared" si="26"/>
        <v>17027.860203507069</v>
      </c>
      <c r="O60" s="149">
        <f t="shared" ref="O60:P60" si="27">SUM(O55:O59)</f>
        <v>17439.5678982604</v>
      </c>
      <c r="P60" s="149">
        <f t="shared" si="27"/>
        <v>17570.240636013732</v>
      </c>
      <c r="Q60" s="548"/>
      <c r="R60" s="550"/>
      <c r="S60" s="551"/>
      <c r="T60" s="551"/>
      <c r="U60" s="551"/>
      <c r="V60" s="550"/>
      <c r="W60" s="550"/>
    </row>
    <row r="61" spans="2:23" s="26" customFormat="1" ht="15.5" thickBot="1" x14ac:dyDescent="0.9">
      <c r="B61" s="33"/>
      <c r="C61" s="34"/>
      <c r="D61" s="120"/>
      <c r="E61" s="120"/>
      <c r="F61" s="120"/>
      <c r="G61" s="120"/>
      <c r="H61" s="120"/>
      <c r="I61" s="120"/>
      <c r="J61" s="120"/>
      <c r="K61" s="120"/>
      <c r="L61" s="120"/>
      <c r="M61" s="120"/>
      <c r="N61" s="120"/>
      <c r="O61" s="120"/>
      <c r="P61" s="120"/>
      <c r="Q61" s="548"/>
      <c r="R61" s="550"/>
      <c r="S61" s="551"/>
      <c r="T61" s="551"/>
      <c r="U61" s="551"/>
      <c r="V61" s="550"/>
      <c r="W61" s="550"/>
    </row>
    <row r="62" spans="2:23" s="26" customFormat="1" ht="15.5" thickBot="1" x14ac:dyDescent="0.9">
      <c r="B62" s="28" t="s">
        <v>17</v>
      </c>
      <c r="C62" s="27"/>
      <c r="D62" s="119">
        <f>D60+D52</f>
        <v>125460.04351878204</v>
      </c>
      <c r="E62" s="119">
        <f t="shared" ref="E62:F62" si="28">E52+E60</f>
        <v>116293.99173437784</v>
      </c>
      <c r="F62" s="119">
        <f t="shared" si="28"/>
        <v>114103.50168561014</v>
      </c>
      <c r="G62" s="119">
        <f t="shared" ref="G62:H62" si="29">G52+G60</f>
        <v>130988.22135877571</v>
      </c>
      <c r="H62" s="119">
        <f t="shared" si="29"/>
        <v>125278.04979453875</v>
      </c>
      <c r="I62" s="119">
        <f t="shared" ref="I62:J62" si="30">I52+I60</f>
        <v>108573.28742997863</v>
      </c>
      <c r="J62" s="119">
        <f t="shared" si="30"/>
        <v>147848.30040021703</v>
      </c>
      <c r="K62" s="119">
        <f t="shared" ref="K62:L62" si="31">K52+K60</f>
        <v>148963.21439757411</v>
      </c>
      <c r="L62" s="119">
        <f t="shared" si="31"/>
        <v>170833.75552322171</v>
      </c>
      <c r="M62" s="119">
        <f t="shared" ref="M62:N62" si="32">M52+M60</f>
        <v>166041.6777031846</v>
      </c>
      <c r="N62" s="119">
        <f t="shared" si="32"/>
        <v>150697.76359649611</v>
      </c>
      <c r="O62" s="119">
        <f t="shared" ref="O62:P62" si="33">O52+O60</f>
        <v>147655.80010328302</v>
      </c>
      <c r="P62" s="119">
        <f t="shared" si="33"/>
        <v>134156.8133335</v>
      </c>
      <c r="Q62" s="573"/>
      <c r="R62" s="550"/>
      <c r="S62" s="551"/>
      <c r="T62" s="551"/>
      <c r="U62" s="551"/>
      <c r="V62" s="550"/>
      <c r="W62" s="550"/>
    </row>
    <row r="63" spans="2:23" x14ac:dyDescent="0.75">
      <c r="B63" s="31"/>
      <c r="C63" s="30"/>
      <c r="D63" s="29"/>
      <c r="E63" s="39"/>
      <c r="F63" s="39"/>
      <c r="G63" s="39"/>
      <c r="H63" s="39"/>
      <c r="I63" s="39"/>
      <c r="J63" s="39"/>
      <c r="K63" s="39"/>
      <c r="L63" s="39"/>
      <c r="M63" s="39"/>
      <c r="N63" s="39"/>
      <c r="O63" s="39"/>
      <c r="P63" s="39"/>
      <c r="Q63" s="546"/>
      <c r="R63" s="546"/>
      <c r="S63" s="547"/>
      <c r="T63" s="547"/>
      <c r="U63" s="547"/>
      <c r="V63" s="546"/>
      <c r="W63" s="546"/>
    </row>
    <row r="64" spans="2:23" x14ac:dyDescent="0.75">
      <c r="B64" s="33" t="s">
        <v>18</v>
      </c>
      <c r="C64" s="30"/>
      <c r="D64" s="29"/>
      <c r="E64" s="39"/>
      <c r="F64" s="39"/>
      <c r="G64" s="39"/>
      <c r="H64" s="39"/>
      <c r="I64" s="39"/>
      <c r="J64" s="39"/>
      <c r="K64" s="39"/>
      <c r="L64" s="39"/>
      <c r="M64" s="39"/>
      <c r="N64" s="39"/>
      <c r="O64" s="39"/>
      <c r="P64" s="39"/>
      <c r="Q64" s="546"/>
      <c r="R64" s="546"/>
      <c r="S64" s="547"/>
      <c r="T64" s="547"/>
      <c r="U64" s="547"/>
      <c r="V64" s="546"/>
      <c r="W64" s="546"/>
    </row>
    <row r="65" spans="2:23" x14ac:dyDescent="0.75">
      <c r="B65" s="31" t="s">
        <v>45</v>
      </c>
      <c r="C65" s="30"/>
      <c r="D65" s="29"/>
      <c r="E65" s="39"/>
      <c r="F65" s="39"/>
      <c r="G65" s="39"/>
      <c r="H65" s="39"/>
      <c r="I65" s="39"/>
      <c r="J65" s="39"/>
      <c r="K65" s="39"/>
      <c r="L65" s="39"/>
      <c r="M65" s="39"/>
      <c r="N65" s="39"/>
      <c r="O65" s="39"/>
      <c r="P65" s="39"/>
      <c r="Q65" s="546"/>
      <c r="R65" s="546"/>
      <c r="S65" s="547"/>
      <c r="T65" s="547"/>
      <c r="U65" s="547"/>
      <c r="V65" s="546"/>
      <c r="W65" s="546"/>
    </row>
    <row r="66" spans="2:23" x14ac:dyDescent="0.75">
      <c r="B66" s="31" t="s">
        <v>46</v>
      </c>
      <c r="C66" s="30"/>
      <c r="D66" s="29"/>
      <c r="E66" s="39"/>
      <c r="F66" s="39"/>
      <c r="G66" s="39"/>
      <c r="H66" s="39"/>
      <c r="I66" s="39"/>
      <c r="J66" s="39"/>
      <c r="K66" s="39"/>
      <c r="L66" s="39"/>
      <c r="M66" s="39"/>
      <c r="N66" s="39"/>
      <c r="O66" s="39"/>
      <c r="P66" s="39"/>
      <c r="Q66" s="546"/>
      <c r="R66" s="546"/>
      <c r="S66" s="547"/>
      <c r="T66" s="547"/>
      <c r="U66" s="547"/>
      <c r="V66" s="546"/>
      <c r="W66" s="546"/>
    </row>
    <row r="67" spans="2:23" x14ac:dyDescent="0.75">
      <c r="B67" s="31" t="s">
        <v>75</v>
      </c>
      <c r="C67" s="30"/>
      <c r="D67" s="40">
        <v>100000</v>
      </c>
      <c r="E67" s="38">
        <f>'[82]BS konsol'!$E$70</f>
        <v>100000</v>
      </c>
      <c r="F67" s="38">
        <f>'[71]BS konsol'!$H$70</f>
        <v>100000</v>
      </c>
      <c r="G67" s="38">
        <f>'[71]BS konsol'!$H$70</f>
        <v>100000</v>
      </c>
      <c r="H67" s="38">
        <f>'[72]BS konsol'!$J$70</f>
        <v>100000</v>
      </c>
      <c r="I67" s="38">
        <f>'[73]BS konsol'!$K$70</f>
        <v>100000</v>
      </c>
      <c r="J67" s="38">
        <f>'[74]BS konsol'!$L$70</f>
        <v>100000</v>
      </c>
      <c r="K67" s="38">
        <f>'[75]BS konsol'!$M$70</f>
        <v>100000</v>
      </c>
      <c r="L67" s="38">
        <f>'[76]BS konsol'!$N$70</f>
        <v>100000</v>
      </c>
      <c r="M67" s="38">
        <f>'[77]BS konsol'!$O$70</f>
        <v>100000</v>
      </c>
      <c r="N67" s="38">
        <f>'[78]BS konsol'!$P$70</f>
        <v>100000</v>
      </c>
      <c r="O67" s="38">
        <f>'[79]BS konsol'!$Q$70</f>
        <v>100000</v>
      </c>
      <c r="P67" s="38">
        <f>'[80]BS konsol'!$R$70</f>
        <v>100000</v>
      </c>
      <c r="Q67" s="546"/>
      <c r="R67" s="546"/>
      <c r="S67" s="547"/>
      <c r="T67" s="547"/>
      <c r="U67" s="547"/>
      <c r="V67" s="546"/>
      <c r="W67" s="546"/>
    </row>
    <row r="68" spans="2:23" x14ac:dyDescent="0.75">
      <c r="B68" s="31" t="s">
        <v>47</v>
      </c>
      <c r="C68" s="30"/>
      <c r="D68" s="40">
        <v>62887.54932312548</v>
      </c>
      <c r="E68" s="38">
        <f>'[82]BS konsol'!$E$71</f>
        <v>62887.54932312548</v>
      </c>
      <c r="F68" s="38">
        <f>'[71]BS konsol'!$H$71</f>
        <v>62887.549322669998</v>
      </c>
      <c r="G68" s="38">
        <f>'[71]BS konsol'!$H$71</f>
        <v>62887.549322669998</v>
      </c>
      <c r="H68" s="38">
        <f>'[72]BS konsol'!$J$71</f>
        <v>62887.549322669998</v>
      </c>
      <c r="I68" s="38">
        <f>'[73]BS konsol'!$K$71</f>
        <v>62887.549322669998</v>
      </c>
      <c r="J68" s="38">
        <f>'[74]BS konsol'!$L$71</f>
        <v>62887.549322999999</v>
      </c>
      <c r="K68" s="38">
        <f>'[75]BS konsol'!$M$71</f>
        <v>62887.549322999999</v>
      </c>
      <c r="L68" s="38">
        <f>'[76]BS konsol'!$N$71</f>
        <v>62887.549322999999</v>
      </c>
      <c r="M68" s="38">
        <f>'[77]BS konsol'!$O$71</f>
        <v>62887.549322999999</v>
      </c>
      <c r="N68" s="38">
        <f>'[78]BS konsol'!$P$71</f>
        <v>62887.549322999999</v>
      </c>
      <c r="O68" s="38">
        <f>'[79]BS konsol'!$Q$71</f>
        <v>62887.549322999999</v>
      </c>
      <c r="P68" s="38">
        <f>'[80]BS konsol'!$R$71</f>
        <v>62887.549322999999</v>
      </c>
      <c r="Q68" s="546"/>
      <c r="R68" s="546"/>
      <c r="S68" s="547"/>
      <c r="T68" s="547"/>
      <c r="U68" s="547"/>
      <c r="V68" s="546"/>
      <c r="W68" s="546"/>
    </row>
    <row r="69" spans="2:23" x14ac:dyDescent="0.75">
      <c r="B69" s="31" t="s">
        <v>48</v>
      </c>
      <c r="C69" s="30"/>
      <c r="D69" s="40">
        <f>'[69]BS konsol'!$F$72</f>
        <v>104254.518753</v>
      </c>
      <c r="E69" s="38">
        <f>'[69]BS konsol'!$G$72</f>
        <v>105491.82742541666</v>
      </c>
      <c r="F69" s="38">
        <f>'[71]BS konsol'!$H$72</f>
        <v>105491.82742541666</v>
      </c>
      <c r="G69" s="38">
        <f>'[69]BS konsol'!$I$72</f>
        <v>104254.518753</v>
      </c>
      <c r="H69" s="38">
        <f>'[72]BS konsol'!$J$72</f>
        <v>104254.518753</v>
      </c>
      <c r="I69" s="38">
        <f>'[73]BS konsol'!$K$72</f>
        <v>104254.518753</v>
      </c>
      <c r="J69" s="38">
        <f>'[74]BS konsol'!$L$72</f>
        <v>104254.518753</v>
      </c>
      <c r="K69" s="38">
        <f>'[75]BS konsol'!$M$72</f>
        <v>104254.518753</v>
      </c>
      <c r="L69" s="38">
        <f>'[76]BS konsol'!$N$72</f>
        <v>104254.518753</v>
      </c>
      <c r="M69" s="38">
        <f>'[77]BS konsol'!$O$72</f>
        <v>104254.518753</v>
      </c>
      <c r="N69" s="38">
        <f>'[78]BS konsol'!$P$72</f>
        <v>104254.518753</v>
      </c>
      <c r="O69" s="38">
        <f>'[79]BS konsol'!$Q$72</f>
        <v>104254.518753</v>
      </c>
      <c r="P69" s="38">
        <f>'[80]BS konsol'!$R$72</f>
        <v>104254.518753</v>
      </c>
      <c r="Q69" s="546"/>
      <c r="R69" s="546"/>
      <c r="S69" s="547"/>
      <c r="T69" s="547"/>
      <c r="U69" s="547"/>
      <c r="V69" s="546"/>
      <c r="W69" s="546"/>
    </row>
    <row r="70" spans="2:23" x14ac:dyDescent="0.75">
      <c r="B70" s="31" t="s">
        <v>49</v>
      </c>
      <c r="C70" s="30"/>
      <c r="D70" s="40">
        <v>0</v>
      </c>
      <c r="E70" s="38">
        <f>'[66]BS konsol'!E74</f>
        <v>0</v>
      </c>
      <c r="F70" s="38">
        <f>'[66]BS konsol'!F74</f>
        <v>0</v>
      </c>
      <c r="G70" s="38">
        <f>'[66]BS konsol'!G74</f>
        <v>0</v>
      </c>
      <c r="H70" s="38">
        <f>'[66]BS konsol'!H74</f>
        <v>0</v>
      </c>
      <c r="I70" s="38">
        <f>'[66]BS konsol'!I74</f>
        <v>0</v>
      </c>
      <c r="J70" s="38">
        <f>'[66]BS konsol'!J74</f>
        <v>0</v>
      </c>
      <c r="K70" s="38">
        <f>'[66]BS konsol'!K74</f>
        <v>0</v>
      </c>
      <c r="L70" s="38">
        <f>'[66]BS konsol'!L74</f>
        <v>0</v>
      </c>
      <c r="M70" s="38">
        <f>'[66]BS konsol'!M74</f>
        <v>0</v>
      </c>
      <c r="N70" s="38">
        <f>'[66]BS konsol'!N74</f>
        <v>0</v>
      </c>
      <c r="O70" s="38">
        <f>'[66]BS konsol'!O74</f>
        <v>0</v>
      </c>
      <c r="P70" s="38">
        <f>'[66]BS konsol'!P74</f>
        <v>0</v>
      </c>
      <c r="Q70" s="546"/>
      <c r="R70" s="546"/>
      <c r="S70" s="547"/>
      <c r="T70" s="547"/>
      <c r="U70" s="547"/>
      <c r="V70" s="546"/>
      <c r="W70" s="546"/>
    </row>
    <row r="71" spans="2:23" x14ac:dyDescent="0.75">
      <c r="B71" s="381" t="s">
        <v>194</v>
      </c>
      <c r="C71" s="30"/>
      <c r="D71" s="40">
        <f>'[84]BS konsol'!$F$74</f>
        <v>21000</v>
      </c>
      <c r="E71" s="38">
        <f>D71</f>
        <v>21000</v>
      </c>
      <c r="F71" s="38">
        <f>'[71]BS konsol'!$H$74</f>
        <v>21000</v>
      </c>
      <c r="G71" s="38">
        <f>'[71]BS konsol'!$H$74</f>
        <v>21000</v>
      </c>
      <c r="H71" s="38">
        <f>'[72]BS konsol'!$J$74</f>
        <v>21000</v>
      </c>
      <c r="I71" s="38">
        <f>'[73]BS konsol'!$K$74</f>
        <v>21000</v>
      </c>
      <c r="J71" s="38">
        <f>'[74]BS konsol'!$L$74</f>
        <v>21000</v>
      </c>
      <c r="K71" s="38">
        <f>'[75]BS konsol'!$M$74</f>
        <v>21000</v>
      </c>
      <c r="L71" s="38">
        <f>'[76]BS konsol'!$N$74</f>
        <v>21000</v>
      </c>
      <c r="M71" s="38">
        <f>'[77]BS konsol'!$O$74</f>
        <v>21000</v>
      </c>
      <c r="N71" s="38">
        <f>'[78]BS konsol'!$P$74</f>
        <v>21000</v>
      </c>
      <c r="O71" s="38">
        <f>'[79]BS konsol'!$Q$74</f>
        <v>21000</v>
      </c>
      <c r="P71" s="38">
        <f>'[80]BS konsol'!$R$74</f>
        <v>21000</v>
      </c>
      <c r="Q71" s="546"/>
      <c r="R71" s="546"/>
      <c r="S71" s="547"/>
      <c r="T71" s="547"/>
      <c r="U71" s="547"/>
      <c r="V71" s="546"/>
      <c r="W71" s="546"/>
    </row>
    <row r="72" spans="2:23" x14ac:dyDescent="0.75">
      <c r="B72" s="381" t="s">
        <v>193</v>
      </c>
      <c r="C72" s="30"/>
      <c r="D72" s="40">
        <f>'[69]BS konsol'!$F$75</f>
        <v>-14200.770234</v>
      </c>
      <c r="E72" s="38">
        <f>'[69]BS konsol'!$G$75</f>
        <v>8428.4313210711825</v>
      </c>
      <c r="F72" s="38">
        <f>'[71]BS konsol'!$H$75</f>
        <v>8428.4313210711825</v>
      </c>
      <c r="G72" s="38">
        <f>D72+D73</f>
        <v>1603.2093850000001</v>
      </c>
      <c r="H72" s="38">
        <f>'[72]BS konsol'!$J$75</f>
        <v>1603.2093850000001</v>
      </c>
      <c r="I72" s="38">
        <f>'[72]BS konsol'!$J$75-10000</f>
        <v>-8396.7906149999999</v>
      </c>
      <c r="J72" s="38">
        <f>'[74]BS konsol'!$L$75</f>
        <v>-8396.7906149999999</v>
      </c>
      <c r="K72" s="38">
        <f>'[75]BS konsol'!$M$75</f>
        <v>-8396.7906149999999</v>
      </c>
      <c r="L72" s="38">
        <f>'[76]BS konsol'!$N$75</f>
        <v>-8396.7906149999999</v>
      </c>
      <c r="M72" s="38">
        <f>'[77]BS konsol'!$O$75</f>
        <v>-8396.7906149999999</v>
      </c>
      <c r="N72" s="38">
        <f>'[78]BS konsol'!$P$75</f>
        <v>-8396.7906149999999</v>
      </c>
      <c r="O72" s="38">
        <f>'[79]BS konsol'!$Q$75</f>
        <v>-8396.7906149999999</v>
      </c>
      <c r="P72" s="38">
        <f>'[80]BS konsol'!$R$75</f>
        <v>-8396.7906149999999</v>
      </c>
      <c r="Q72" s="546"/>
      <c r="R72" s="546"/>
      <c r="S72" s="547"/>
      <c r="T72" s="547"/>
      <c r="U72" s="547"/>
      <c r="V72" s="546"/>
      <c r="W72" s="546"/>
    </row>
    <row r="73" spans="2:23" x14ac:dyDescent="0.75">
      <c r="B73" s="31" t="s">
        <v>51</v>
      </c>
      <c r="C73" s="30"/>
      <c r="D73" s="40">
        <f>'[69]BS konsol'!$F$76</f>
        <v>15803.979619</v>
      </c>
      <c r="E73" s="38">
        <f>'[70]BS konsol'!$G$76</f>
        <v>-1589.7136379918527</v>
      </c>
      <c r="F73" s="38">
        <f>'[71]BS konsol'!$H$76</f>
        <v>-1586.5899492878702</v>
      </c>
      <c r="G73" s="38">
        <f>'[72]BS konsol'!$I$76</f>
        <v>-948.4710163612549</v>
      </c>
      <c r="H73" s="38">
        <f>'[72]BS konsol'!$J$76</f>
        <v>-2697.1863481067562</v>
      </c>
      <c r="I73" s="38">
        <f>'[73]BS konsol'!$K$76</f>
        <v>-3334.8616318882537</v>
      </c>
      <c r="J73" s="38">
        <f>'[74]BS konsol'!$L$76</f>
        <v>6419.6755311465131</v>
      </c>
      <c r="K73" s="38">
        <f>'[75]BS konsol'!$M$76</f>
        <v>9565.8337202778785</v>
      </c>
      <c r="L73" s="38">
        <f>'[76]BS konsol'!$N$76</f>
        <v>12438.910068409188</v>
      </c>
      <c r="M73" s="38">
        <f>'[77]BS konsol'!$O$76</f>
        <v>16653.952288291268</v>
      </c>
      <c r="N73" s="38">
        <f>'[78]BS konsol'!$P$76</f>
        <v>20993.612001820245</v>
      </c>
      <c r="O73" s="38">
        <f>'[79]BS konsol'!$Q$76</f>
        <v>27291.846012911003</v>
      </c>
      <c r="P73" s="38">
        <f>'[80]BS konsol'!$R$76</f>
        <v>37475.077814662902</v>
      </c>
      <c r="Q73" s="567"/>
      <c r="R73" s="546"/>
      <c r="S73" s="547"/>
      <c r="T73" s="547"/>
      <c r="U73" s="547"/>
      <c r="V73" s="546"/>
      <c r="W73" s="546"/>
    </row>
    <row r="74" spans="2:23" s="26" customFormat="1" x14ac:dyDescent="0.75">
      <c r="B74" s="147" t="s">
        <v>134</v>
      </c>
      <c r="C74" s="150"/>
      <c r="D74" s="149">
        <f>SUM(D65:D73)</f>
        <v>289745.27746112546</v>
      </c>
      <c r="E74" s="149">
        <f t="shared" ref="E74:F74" si="34">SUM(E67:E73)</f>
        <v>296218.09443162143</v>
      </c>
      <c r="F74" s="149">
        <f t="shared" si="34"/>
        <v>296221.21811986994</v>
      </c>
      <c r="G74" s="149">
        <f t="shared" ref="G74:H74" si="35">SUM(G67:G73)</f>
        <v>288796.80644430872</v>
      </c>
      <c r="H74" s="149">
        <f t="shared" si="35"/>
        <v>287048.09111256321</v>
      </c>
      <c r="I74" s="149">
        <f t="shared" ref="I74:J74" si="36">SUM(I67:I73)</f>
        <v>276410.41582878173</v>
      </c>
      <c r="J74" s="149">
        <f t="shared" si="36"/>
        <v>286164.95299214654</v>
      </c>
      <c r="K74" s="149">
        <f t="shared" ref="K74:L74" si="37">SUM(K67:K73)</f>
        <v>289311.1111812779</v>
      </c>
      <c r="L74" s="149">
        <f t="shared" si="37"/>
        <v>292184.18752940919</v>
      </c>
      <c r="M74" s="149">
        <f t="shared" ref="M74:N74" si="38">SUM(M67:M73)</f>
        <v>296399.22974929126</v>
      </c>
      <c r="N74" s="149">
        <f t="shared" si="38"/>
        <v>300738.88946282025</v>
      </c>
      <c r="O74" s="149">
        <f t="shared" ref="O74:P74" si="39">SUM(O67:O73)</f>
        <v>307037.12347391102</v>
      </c>
      <c r="P74" s="149">
        <f t="shared" si="39"/>
        <v>317220.35527566291</v>
      </c>
      <c r="Q74" s="566"/>
      <c r="R74" s="550"/>
      <c r="S74" s="551"/>
      <c r="T74" s="551"/>
      <c r="U74" s="551"/>
      <c r="V74" s="550"/>
      <c r="W74" s="550"/>
    </row>
    <row r="75" spans="2:23" s="26" customFormat="1" x14ac:dyDescent="0.75">
      <c r="B75" s="33"/>
      <c r="C75" s="34"/>
      <c r="D75" s="32"/>
      <c r="E75" s="116"/>
      <c r="F75" s="116"/>
      <c r="G75" s="116"/>
      <c r="H75" s="116"/>
      <c r="I75" s="116"/>
      <c r="J75" s="116"/>
      <c r="K75" s="116"/>
      <c r="L75" s="116"/>
      <c r="M75" s="116"/>
      <c r="N75" s="116"/>
      <c r="O75" s="116"/>
      <c r="P75" s="116"/>
      <c r="Q75" s="550"/>
      <c r="R75" s="550"/>
      <c r="S75" s="551"/>
      <c r="T75" s="551"/>
      <c r="U75" s="551"/>
      <c r="V75" s="550"/>
      <c r="W75" s="550"/>
    </row>
    <row r="76" spans="2:23" ht="15.5" thickBot="1" x14ac:dyDescent="0.9">
      <c r="B76" s="31" t="s">
        <v>52</v>
      </c>
      <c r="C76" s="30"/>
      <c r="D76" s="212">
        <f>'[69]BS konsol'!$F$78</f>
        <v>13411.538141999999</v>
      </c>
      <c r="E76" s="213">
        <f>'[69]BS konsol'!$G$78</f>
        <v>11108.988219373341</v>
      </c>
      <c r="F76" s="213">
        <f>E76</f>
        <v>11108.988219373341</v>
      </c>
      <c r="G76" s="213">
        <f>D76</f>
        <v>13411.538141999999</v>
      </c>
      <c r="H76" s="213">
        <f>'[72]BS konsol'!$J$78</f>
        <v>12219.53814187048</v>
      </c>
      <c r="I76" s="213">
        <f>'[72]BS konsol'!$J$78</f>
        <v>12219.53814187048</v>
      </c>
      <c r="J76" s="213">
        <f>'[74]BS konsol'!$L$78</f>
        <v>12219.53814187048</v>
      </c>
      <c r="K76" s="213">
        <f>'[75]BS konsol'!$M$78</f>
        <v>12219.53814187048</v>
      </c>
      <c r="L76" s="213">
        <f>'[76]BS konsol'!$N$78</f>
        <v>12219.53814187048</v>
      </c>
      <c r="M76" s="213">
        <f>'[77]BS konsol'!$O$78</f>
        <v>12219.53814187048</v>
      </c>
      <c r="N76" s="213">
        <f>'[78]BS konsol'!$P$78</f>
        <v>12219.53814187048</v>
      </c>
      <c r="O76" s="213">
        <f>'[79]BS konsol'!$Q$78</f>
        <v>12219.53814187048</v>
      </c>
      <c r="P76" s="213">
        <f>'[79]BS konsol'!$Q$78</f>
        <v>12219.53814187048</v>
      </c>
      <c r="Q76" s="546"/>
      <c r="R76" s="546"/>
      <c r="S76" s="547"/>
      <c r="T76" s="547"/>
      <c r="U76" s="547"/>
      <c r="V76" s="546"/>
      <c r="W76" s="546"/>
    </row>
    <row r="77" spans="2:23" s="26" customFormat="1" ht="15.5" thickBot="1" x14ac:dyDescent="0.9">
      <c r="B77" s="28" t="s">
        <v>19</v>
      </c>
      <c r="C77" s="27"/>
      <c r="D77" s="119">
        <f>D76+D74</f>
        <v>303156.81560312543</v>
      </c>
      <c r="E77" s="119">
        <f t="shared" ref="E77:F77" si="40">E74+E76</f>
        <v>307327.08265099477</v>
      </c>
      <c r="F77" s="119">
        <f t="shared" si="40"/>
        <v>307330.20633924328</v>
      </c>
      <c r="G77" s="119">
        <f t="shared" ref="G77:H77" si="41">G74+G76</f>
        <v>302208.3445863087</v>
      </c>
      <c r="H77" s="119">
        <f t="shared" si="41"/>
        <v>299267.62925443368</v>
      </c>
      <c r="I77" s="119">
        <f t="shared" ref="I77:J77" si="42">I74+I76</f>
        <v>288629.95397065219</v>
      </c>
      <c r="J77" s="119">
        <f t="shared" si="42"/>
        <v>298384.49113401701</v>
      </c>
      <c r="K77" s="119">
        <f t="shared" ref="K77:L77" si="43">K74+K76</f>
        <v>301530.64932314836</v>
      </c>
      <c r="L77" s="119">
        <f t="shared" si="43"/>
        <v>304403.72567127965</v>
      </c>
      <c r="M77" s="119">
        <f t="shared" ref="M77:N77" si="44">M74+M76</f>
        <v>308618.76789116173</v>
      </c>
      <c r="N77" s="119">
        <f t="shared" si="44"/>
        <v>312958.42760469072</v>
      </c>
      <c r="O77" s="119">
        <f t="shared" ref="O77:P77" si="45">O74+O76</f>
        <v>319256.66161578149</v>
      </c>
      <c r="P77" s="119">
        <f t="shared" si="45"/>
        <v>329439.89341753337</v>
      </c>
      <c r="Q77" s="550"/>
      <c r="R77" s="550"/>
      <c r="S77" s="551"/>
      <c r="T77" s="551"/>
      <c r="U77" s="551"/>
      <c r="V77" s="550"/>
      <c r="W77" s="550"/>
    </row>
    <row r="78" spans="2:23" ht="15.5" thickBot="1" x14ac:dyDescent="0.9">
      <c r="B78" s="31"/>
      <c r="C78" s="30"/>
      <c r="D78" s="39"/>
      <c r="E78" s="39"/>
      <c r="F78" s="39"/>
      <c r="G78" s="39"/>
      <c r="H78" s="39"/>
      <c r="I78" s="39"/>
      <c r="J78" s="39"/>
      <c r="K78" s="39"/>
      <c r="L78" s="39"/>
      <c r="M78" s="39"/>
      <c r="N78" s="39"/>
      <c r="O78" s="39"/>
      <c r="P78" s="39"/>
      <c r="Q78" s="546"/>
      <c r="R78" s="546"/>
      <c r="S78" s="547"/>
      <c r="T78" s="547"/>
      <c r="U78" s="547"/>
      <c r="V78" s="546"/>
      <c r="W78" s="546"/>
    </row>
    <row r="79" spans="2:23" s="26" customFormat="1" ht="15.5" thickBot="1" x14ac:dyDescent="0.9">
      <c r="B79" s="28" t="s">
        <v>145</v>
      </c>
      <c r="C79" s="27"/>
      <c r="D79" s="119">
        <f>D77+D62</f>
        <v>428616.8591219075</v>
      </c>
      <c r="E79" s="119">
        <f t="shared" ref="E79:F79" si="46">E62+E77</f>
        <v>423621.07438537257</v>
      </c>
      <c r="F79" s="119">
        <f t="shared" si="46"/>
        <v>421433.70802485343</v>
      </c>
      <c r="G79" s="119">
        <f t="shared" ref="G79:H79" si="47">G62+G77</f>
        <v>433196.56594508444</v>
      </c>
      <c r="H79" s="119">
        <f t="shared" si="47"/>
        <v>424545.67904897244</v>
      </c>
      <c r="I79" s="119">
        <f t="shared" ref="I79:J79" si="48">I62+I77</f>
        <v>397203.2414006308</v>
      </c>
      <c r="J79" s="119">
        <f t="shared" si="48"/>
        <v>446232.79153423407</v>
      </c>
      <c r="K79" s="119">
        <f t="shared" ref="K79:L79" si="49">K62+K77</f>
        <v>450493.8637207225</v>
      </c>
      <c r="L79" s="119">
        <f t="shared" si="49"/>
        <v>475237.48119450139</v>
      </c>
      <c r="M79" s="119">
        <f t="shared" ref="M79:N79" si="50">M62+M77</f>
        <v>474660.44559434633</v>
      </c>
      <c r="N79" s="119">
        <f t="shared" si="50"/>
        <v>463656.19120118686</v>
      </c>
      <c r="O79" s="119">
        <f t="shared" ref="O79:P79" si="51">O62+O77</f>
        <v>466912.46171906451</v>
      </c>
      <c r="P79" s="119">
        <f t="shared" si="51"/>
        <v>463596.70675103337</v>
      </c>
      <c r="Q79" s="550"/>
      <c r="R79" s="550"/>
      <c r="S79" s="551"/>
      <c r="T79" s="551"/>
      <c r="U79" s="551"/>
      <c r="V79" s="550"/>
      <c r="W79" s="550"/>
    </row>
    <row r="80" spans="2:23" s="136" customFormat="1" ht="11" x14ac:dyDescent="0.6">
      <c r="C80" s="136" t="s">
        <v>131</v>
      </c>
      <c r="D80" s="137">
        <v>-1.375970896333456E-6</v>
      </c>
      <c r="E80" s="137">
        <f t="shared" ref="E80:F80" si="52">E79-E35</f>
        <v>4.0605664253234863E-7</v>
      </c>
      <c r="F80" s="137">
        <f t="shared" si="52"/>
        <v>4.373723641037941E-7</v>
      </c>
      <c r="G80" s="137">
        <f t="shared" ref="G80:H80" si="53">G79-G35</f>
        <v>3.9651058614253998E-7</v>
      </c>
      <c r="H80" s="137">
        <f t="shared" si="53"/>
        <v>0</v>
      </c>
      <c r="I80" s="137">
        <f t="shared" ref="I80:J80" si="54">I79-I35</f>
        <v>0</v>
      </c>
      <c r="J80" s="137">
        <f t="shared" si="54"/>
        <v>-4.5471824705600739E-7</v>
      </c>
      <c r="K80" s="137">
        <f t="shared" ref="K80:L80" si="55">K79-K35</f>
        <v>4.5960769057273865E-7</v>
      </c>
      <c r="L80" s="137">
        <f t="shared" si="55"/>
        <v>0</v>
      </c>
      <c r="M80" s="137">
        <f t="shared" ref="M80:N80" si="56">M79-M35</f>
        <v>4.5943306758999825E-7</v>
      </c>
      <c r="N80" s="137">
        <f t="shared" si="56"/>
        <v>4.5949127525091171E-7</v>
      </c>
      <c r="O80" s="137">
        <f t="shared" ref="O80:P80" si="57">O79-O35</f>
        <v>0</v>
      </c>
      <c r="P80" s="137">
        <f t="shared" si="57"/>
        <v>0</v>
      </c>
      <c r="Q80" s="554"/>
      <c r="R80" s="554"/>
      <c r="S80" s="555"/>
      <c r="T80" s="555"/>
      <c r="U80" s="555"/>
      <c r="V80" s="554"/>
      <c r="W80" s="554"/>
    </row>
    <row r="81" spans="3:23" x14ac:dyDescent="0.75">
      <c r="Q81" s="546"/>
      <c r="R81" s="546"/>
      <c r="S81" s="547"/>
      <c r="T81" s="547"/>
      <c r="U81" s="547"/>
      <c r="V81" s="546"/>
      <c r="W81" s="546"/>
    </row>
    <row r="82" spans="3:23" x14ac:dyDescent="0.75">
      <c r="Q82" s="546"/>
      <c r="R82" s="546"/>
      <c r="S82" s="547"/>
      <c r="T82" s="547"/>
      <c r="U82" s="547"/>
      <c r="V82" s="546"/>
      <c r="W82" s="546"/>
    </row>
    <row r="83" spans="3:23" x14ac:dyDescent="0.75">
      <c r="Q83" s="546"/>
      <c r="R83" s="546"/>
      <c r="S83" s="547"/>
      <c r="T83" s="547"/>
      <c r="U83" s="547"/>
      <c r="V83" s="546"/>
      <c r="W83" s="546"/>
    </row>
    <row r="84" spans="3:23" x14ac:dyDescent="0.75">
      <c r="Q84" s="546"/>
      <c r="R84" s="546"/>
      <c r="S84" s="547"/>
      <c r="T84" s="547"/>
      <c r="U84" s="547"/>
      <c r="V84" s="546"/>
      <c r="W84" s="546"/>
    </row>
    <row r="85" spans="3:23" x14ac:dyDescent="0.75">
      <c r="Q85" s="546"/>
      <c r="R85" s="546"/>
      <c r="S85" s="547"/>
      <c r="T85" s="547"/>
      <c r="U85" s="547"/>
      <c r="V85" s="546"/>
      <c r="W85" s="546"/>
    </row>
    <row r="86" spans="3:23" x14ac:dyDescent="0.75">
      <c r="C86" s="502" t="s">
        <v>173</v>
      </c>
      <c r="D86" s="503">
        <f>(D10+D11)/461778*360</f>
        <v>22.99998416849655</v>
      </c>
      <c r="G86" s="503">
        <f>(G10+G11)/'PL Konsol'!AN8*(30*3)</f>
        <v>11.099867406379049</v>
      </c>
      <c r="H86" s="503">
        <f>(H10+H11)/'PL Konsol'!AN8*(30*4)</f>
        <v>14.841454816984871</v>
      </c>
      <c r="I86" s="503">
        <f>(I10+I11)/'PL Konsol'!AN8*(30*5)</f>
        <v>8.7226716669416522</v>
      </c>
      <c r="J86" s="503">
        <f>(J10+J11)/'PL Konsol'!AN8*(30*6)</f>
        <v>28.051212232476193</v>
      </c>
      <c r="K86" s="503">
        <f>(K10+K11)/'PL Konsol'!AN8*(30*7)</f>
        <v>34.570771029827469</v>
      </c>
      <c r="L86" s="503">
        <f>(L10+L11)/'PL Konsol'!AN8*(30*8)</f>
        <v>44.732742751732815</v>
      </c>
      <c r="M86" s="83">
        <f>(M10+M11)/'PL Konsol'!AN8*(30*9)</f>
        <v>59.617504533544498</v>
      </c>
      <c r="N86" s="83">
        <f>(N10+N11)/'PL Konsol'!AN8*(30*10)</f>
        <v>57.916615651873713</v>
      </c>
      <c r="O86" s="83">
        <f>(O10+O11)/'PL Konsol'!AN8*(30*11)</f>
        <v>59.074903123821365</v>
      </c>
      <c r="P86" s="83">
        <f>(P10+P11)/'PL Konsol'!AN8*(30*12)</f>
        <v>47.445810963134974</v>
      </c>
      <c r="Q86" s="546"/>
      <c r="R86" s="587"/>
      <c r="S86" s="547"/>
      <c r="T86" s="547"/>
      <c r="U86" s="547"/>
      <c r="V86" s="546"/>
      <c r="W86" s="546"/>
    </row>
    <row r="87" spans="3:23" x14ac:dyDescent="0.75">
      <c r="C87" s="502" t="s">
        <v>210</v>
      </c>
      <c r="D87" s="504">
        <f>D15/309431*360</f>
        <v>115.68620860107745</v>
      </c>
      <c r="G87" s="503">
        <f>G15/'PL Konsol'!AN9*(30*3)</f>
        <v>24.730632483978013</v>
      </c>
      <c r="H87" s="503">
        <f>H15/'PL Konsol'!AN9*(30*4)</f>
        <v>32.487003035926712</v>
      </c>
      <c r="I87" s="503">
        <f>I15/'PL Konsol'!AN9*(30*5)</f>
        <v>40.124691194306244</v>
      </c>
      <c r="J87" s="503">
        <f>J15/'PL Konsol'!AN9*(30*6)</f>
        <v>48.272519894196215</v>
      </c>
      <c r="K87" s="503">
        <f>K15/'PL Konsol'!AN9*(30*7)</f>
        <v>57.482849528927915</v>
      </c>
      <c r="L87" s="503">
        <f>L15/'PL Konsol'!AN9*(30*8)</f>
        <v>69.081989755545052</v>
      </c>
      <c r="M87" s="503">
        <f>M15/'PL Konsol'!AN9*(30*9)</f>
        <v>75.36541506980214</v>
      </c>
      <c r="N87" s="503">
        <f>N15/'PL Konsol'!AN9*(30*10)</f>
        <v>84.522560479980939</v>
      </c>
      <c r="O87" s="503">
        <f>O15/'PL Konsol'!AN9*(30*11)</f>
        <v>97.862547512541127</v>
      </c>
      <c r="P87" s="503">
        <f>P15/'PL Konsol'!AN9*(30*12)</f>
        <v>93.126868707890253</v>
      </c>
      <c r="Q87" s="546"/>
      <c r="R87" s="587"/>
      <c r="S87" s="547"/>
      <c r="T87" s="547"/>
      <c r="U87" s="547"/>
      <c r="V87" s="546"/>
      <c r="W87" s="546"/>
    </row>
    <row r="88" spans="3:23" x14ac:dyDescent="0.75">
      <c r="C88" s="502" t="s">
        <v>174</v>
      </c>
      <c r="D88" s="503">
        <f>(D41+D42)/309431*360</f>
        <v>67.791195886385012</v>
      </c>
      <c r="G88" s="503">
        <f>(G41+G42)/'PL Konsol'!AN9*(30*3)</f>
        <v>13.786554032940289</v>
      </c>
      <c r="H88" s="503">
        <f>(H41+H42)/'PL Konsol'!AN9*(30*4)</f>
        <v>14.174651992339623</v>
      </c>
      <c r="I88" s="503">
        <f>(I41+I42)/'PL Konsol'!AN9*(30*5)</f>
        <v>12.599315464807658</v>
      </c>
      <c r="J88" s="503">
        <f>(J41+J42)/'PL Konsol'!AN9*(30*6)</f>
        <v>29.678280914675998</v>
      </c>
      <c r="K88" s="503">
        <f>(K41+K42)/'PL Konsol'!AN9*(30*7)</f>
        <v>33.32633011815043</v>
      </c>
      <c r="L88" s="503">
        <f>(L41+L42)/'PL Konsol'!AN9*(30*8)</f>
        <v>41.406683903207856</v>
      </c>
      <c r="M88" s="503">
        <f>(M41+M42)/'PL Konsol'!AN9*(30*9)</f>
        <v>48.285691976424786</v>
      </c>
      <c r="N88" s="503">
        <f>(N41+N42)/'PL Konsol'!AN9*(30*10)</f>
        <v>53.030014180874112</v>
      </c>
      <c r="O88" s="503">
        <f>(O41+O42)/'PL Konsol'!AN9*(30*11)</f>
        <v>63.986340788252313</v>
      </c>
      <c r="P88" s="503">
        <f>(P41+P42)/'PL Konsol'!AN9*(30*12)</f>
        <v>69.993210086087458</v>
      </c>
      <c r="Q88" s="546"/>
      <c r="R88" s="587"/>
      <c r="S88" s="547"/>
      <c r="T88" s="547"/>
      <c r="U88" s="547"/>
      <c r="V88" s="546"/>
      <c r="W88" s="546"/>
    </row>
    <row r="89" spans="3:23" x14ac:dyDescent="0.75">
      <c r="Q89" s="546"/>
      <c r="R89" s="586"/>
      <c r="S89" s="547"/>
      <c r="T89" s="547"/>
      <c r="U89" s="547"/>
      <c r="V89" s="546"/>
      <c r="W89" s="546"/>
    </row>
    <row r="90" spans="3:23" x14ac:dyDescent="0.75">
      <c r="Q90" s="546"/>
      <c r="R90" s="546"/>
      <c r="S90" s="547"/>
      <c r="T90" s="547"/>
      <c r="U90" s="547"/>
      <c r="V90" s="546"/>
      <c r="W90" s="546"/>
    </row>
    <row r="91" spans="3:23" x14ac:dyDescent="0.75">
      <c r="Q91" s="546"/>
      <c r="R91" s="546"/>
      <c r="S91" s="547"/>
      <c r="T91" s="547"/>
      <c r="U91" s="547"/>
      <c r="V91" s="546"/>
      <c r="W91" s="546"/>
    </row>
    <row r="92" spans="3:23" x14ac:dyDescent="0.75">
      <c r="Q92" s="546"/>
      <c r="R92" s="546"/>
      <c r="S92" s="547"/>
      <c r="T92" s="547"/>
      <c r="U92" s="547"/>
      <c r="V92" s="546"/>
      <c r="W92" s="546"/>
    </row>
    <row r="93" spans="3:23" x14ac:dyDescent="0.75">
      <c r="Q93" s="546"/>
      <c r="R93" s="546"/>
      <c r="S93" s="547"/>
      <c r="T93" s="547"/>
      <c r="U93" s="547"/>
      <c r="V93" s="546"/>
      <c r="W93" s="546"/>
    </row>
    <row r="94" spans="3:23" x14ac:dyDescent="0.75">
      <c r="Q94" s="546"/>
      <c r="R94" s="546"/>
      <c r="S94" s="547"/>
      <c r="T94" s="547"/>
      <c r="U94" s="547"/>
      <c r="V94" s="546"/>
      <c r="W94" s="546"/>
    </row>
    <row r="95" spans="3:23" x14ac:dyDescent="0.75">
      <c r="Q95" s="546"/>
      <c r="R95" s="546"/>
      <c r="S95" s="547"/>
      <c r="T95" s="547"/>
      <c r="U95" s="547"/>
      <c r="V95" s="546"/>
      <c r="W95" s="546"/>
    </row>
    <row r="96" spans="3:23" x14ac:dyDescent="0.75">
      <c r="Q96" s="546"/>
      <c r="R96" s="546"/>
      <c r="S96" s="547"/>
      <c r="T96" s="547"/>
      <c r="U96" s="547"/>
      <c r="V96" s="546"/>
      <c r="W96" s="546"/>
    </row>
    <row r="97" spans="17:23" x14ac:dyDescent="0.75">
      <c r="Q97" s="546"/>
      <c r="R97" s="546"/>
      <c r="S97" s="547"/>
      <c r="T97" s="547"/>
      <c r="U97" s="547"/>
      <c r="V97" s="546"/>
      <c r="W97" s="546"/>
    </row>
    <row r="98" spans="17:23" x14ac:dyDescent="0.75">
      <c r="Q98" s="546"/>
      <c r="R98" s="546"/>
      <c r="S98" s="547"/>
      <c r="T98" s="547"/>
      <c r="U98" s="547"/>
      <c r="V98" s="546"/>
      <c r="W98" s="546"/>
    </row>
  </sheetData>
  <mergeCells count="3">
    <mergeCell ref="B5:C5"/>
    <mergeCell ref="B49:C49"/>
    <mergeCell ref="B50:C50"/>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V48"/>
  <sheetViews>
    <sheetView topLeftCell="A2" zoomScale="69" zoomScaleNormal="69" workbookViewId="0">
      <pane xSplit="5" ySplit="4" topLeftCell="F6" activePane="bottomRight" state="frozen"/>
      <selection activeCell="A2" sqref="A2"/>
      <selection pane="topRight" activeCell="F2" sqref="F2"/>
      <selection pane="bottomLeft" activeCell="A6" sqref="A6"/>
      <selection pane="bottomRight" activeCell="P19" sqref="P19"/>
    </sheetView>
  </sheetViews>
  <sheetFormatPr defaultRowHeight="14.75" x14ac:dyDescent="0.75"/>
  <cols>
    <col min="1" max="1" width="2.54296875" customWidth="1"/>
    <col min="4" max="4" width="16" customWidth="1"/>
    <col min="5" max="5" width="7.36328125" customWidth="1"/>
    <col min="6" max="6" width="10.6796875" style="214" customWidth="1"/>
    <col min="7" max="17" width="10.6796875" style="108" customWidth="1"/>
    <col min="18" max="18" width="10.6796875" customWidth="1"/>
  </cols>
  <sheetData>
    <row r="2" spans="2:18" x14ac:dyDescent="0.75">
      <c r="B2" s="26" t="s">
        <v>155</v>
      </c>
      <c r="C2" s="26"/>
    </row>
    <row r="3" spans="2:18" x14ac:dyDescent="0.75">
      <c r="B3" s="26" t="s">
        <v>147</v>
      </c>
      <c r="C3" s="26"/>
    </row>
    <row r="4" spans="2:18" ht="15.5" thickBot="1" x14ac:dyDescent="0.9">
      <c r="B4" s="45" t="str">
        <f>'BS konsol'!B4</f>
        <v>2025</v>
      </c>
      <c r="C4" s="45"/>
    </row>
    <row r="5" spans="2:18" ht="15.5" thickBot="1" x14ac:dyDescent="0.9">
      <c r="B5" s="623" t="s">
        <v>62</v>
      </c>
      <c r="C5" s="624"/>
      <c r="D5" s="624"/>
      <c r="E5" s="625"/>
      <c r="F5" s="86" t="s">
        <v>63</v>
      </c>
      <c r="G5" s="487" t="s">
        <v>206</v>
      </c>
      <c r="H5" s="487" t="s">
        <v>208</v>
      </c>
      <c r="I5" s="487" t="s">
        <v>211</v>
      </c>
      <c r="J5" s="487" t="s">
        <v>213</v>
      </c>
      <c r="K5" s="487" t="s">
        <v>215</v>
      </c>
      <c r="L5" s="487" t="s">
        <v>217</v>
      </c>
      <c r="M5" s="487" t="s">
        <v>219</v>
      </c>
      <c r="N5" s="487" t="s">
        <v>222</v>
      </c>
      <c r="O5" s="487" t="s">
        <v>224</v>
      </c>
      <c r="P5" s="487" t="s">
        <v>226</v>
      </c>
      <c r="Q5" s="487" t="s">
        <v>187</v>
      </c>
      <c r="R5" s="359" t="s">
        <v>133</v>
      </c>
    </row>
    <row r="6" spans="2:18" s="4" customFormat="1" x14ac:dyDescent="0.75">
      <c r="B6" s="70" t="s">
        <v>70</v>
      </c>
      <c r="C6" s="76"/>
      <c r="D6" s="76"/>
      <c r="E6" s="207"/>
      <c r="F6" s="217"/>
      <c r="G6" s="488"/>
      <c r="H6" s="488"/>
      <c r="I6" s="488"/>
      <c r="J6" s="488"/>
      <c r="K6" s="488"/>
      <c r="L6" s="488"/>
      <c r="M6" s="488"/>
      <c r="N6" s="488"/>
      <c r="O6" s="488"/>
      <c r="P6" s="488"/>
      <c r="Q6" s="488"/>
      <c r="R6" s="373"/>
    </row>
    <row r="7" spans="2:18" x14ac:dyDescent="0.75">
      <c r="B7" s="70" t="s">
        <v>148</v>
      </c>
      <c r="C7" s="76"/>
      <c r="D7" s="76"/>
      <c r="E7" s="207"/>
      <c r="F7" s="211">
        <f>'[70]CF Konsol'!$F$15+('[70]BS konsol'!$G$20-'[70]BS konsol'!$D$20)-11</f>
        <v>-13337.161886214859</v>
      </c>
      <c r="G7" s="193">
        <f>'[69]CF Konsol'!$G$15-'[69]BS konsol'!$G$20+0.45</f>
        <v>-6808.7019478612638</v>
      </c>
      <c r="H7" s="193">
        <f>'[69]CF Konsol'!$H$15</f>
        <v>-14734.939204843069</v>
      </c>
      <c r="I7" s="193">
        <f>'[72]CF Konsol'!$I$15</f>
        <v>-13436.025688247319</v>
      </c>
      <c r="J7" s="193">
        <f>'[73]CF Konsol'!$J$15</f>
        <v>24948.648862439706</v>
      </c>
      <c r="K7" s="193">
        <f>'[74]CF Konsol'!$K$15</f>
        <v>-9981.1866820046616</v>
      </c>
      <c r="L7" s="193">
        <f>'[75]CF Konsol'!$L$15</f>
        <v>-2902.3770579337915</v>
      </c>
      <c r="M7" s="193">
        <f>'[76]CF Konsol'!$M$15</f>
        <v>-12650.694187528625</v>
      </c>
      <c r="N7" s="193">
        <f>'[77]CF Konsol'!$N$15</f>
        <v>1034.5395792746185</v>
      </c>
      <c r="O7" s="193">
        <f>'[78]CF Konsol'!$O$15+'[78]BS konsol'!$P$20</f>
        <v>15962.441473396015</v>
      </c>
      <c r="P7" s="193">
        <f>'[79]CF Konsol'!$P$15+'[79]BS konsol'!$Q$20</f>
        <v>18017.156034878793</v>
      </c>
      <c r="Q7" s="193">
        <f>'[80]CF Konsol'!$Q$15-98</f>
        <v>40801.525088618204</v>
      </c>
      <c r="R7" s="361">
        <f>SUM(F7:Q7)</f>
        <v>26913.224383973746</v>
      </c>
    </row>
    <row r="8" spans="2:18" x14ac:dyDescent="0.75">
      <c r="B8" s="70"/>
      <c r="C8" s="76"/>
      <c r="D8" s="76"/>
      <c r="E8" s="207"/>
      <c r="F8" s="211"/>
      <c r="G8" s="193"/>
      <c r="H8" s="193"/>
      <c r="I8" s="193"/>
      <c r="J8" s="193"/>
      <c r="K8" s="193"/>
      <c r="L8" s="193"/>
      <c r="M8" s="193"/>
      <c r="N8" s="193"/>
      <c r="O8" s="193"/>
      <c r="P8" s="193"/>
      <c r="Q8" s="193"/>
      <c r="R8" s="374" t="s">
        <v>70</v>
      </c>
    </row>
    <row r="9" spans="2:18" x14ac:dyDescent="0.75">
      <c r="B9" s="70" t="s">
        <v>149</v>
      </c>
      <c r="C9" s="76"/>
      <c r="D9" s="76"/>
      <c r="E9" s="207"/>
      <c r="F9" s="211">
        <f>'[70]CF Konsol'!$F$24</f>
        <v>4.07609231958092</v>
      </c>
      <c r="G9" s="193">
        <f>'[69]CF Konsol'!$G$24</f>
        <v>-130.95393830082915</v>
      </c>
      <c r="H9" s="193">
        <f>'[69]CF Konsol'!$H$24</f>
        <v>-548.0153769166667</v>
      </c>
      <c r="I9" s="193">
        <f>'[72]CF Konsol'!$I$24</f>
        <v>-918.25077261250431</v>
      </c>
      <c r="J9" s="193">
        <f>'[73]CF Konsol'!$J$26</f>
        <v>-627.64420844143581</v>
      </c>
      <c r="K9" s="193">
        <f>'[74]CF Konsol'!$K$26</f>
        <v>-1271.6016000000047</v>
      </c>
      <c r="L9" s="193">
        <f>'[75]CF Konsol'!$L$26</f>
        <v>-161.28822966999567</v>
      </c>
      <c r="M9" s="193">
        <f>'[76]CF Konsol'!$M$26</f>
        <v>-38.798806010001215</v>
      </c>
      <c r="N9" s="193">
        <f>'[77]CF Konsol'!$N$26</f>
        <v>-165.51296000999247</v>
      </c>
      <c r="O9" s="193">
        <f>'[78]CF Konsol'!$O$26</f>
        <v>-250.88218076000996</v>
      </c>
      <c r="P9" s="193">
        <f>'[79]CF Konsol'!$P$26</f>
        <v>-1167.6573817335388</v>
      </c>
      <c r="Q9" s="193">
        <f>'[80]CF Konsol'!$Q$26</f>
        <v>-434.10887467972105</v>
      </c>
      <c r="R9" s="361">
        <f>SUM(F9:Q9)</f>
        <v>-5710.6382368151189</v>
      </c>
    </row>
    <row r="10" spans="2:18" x14ac:dyDescent="0.75">
      <c r="B10" s="70"/>
      <c r="C10" s="76"/>
      <c r="D10" s="76"/>
      <c r="E10" s="207"/>
      <c r="F10" s="211"/>
      <c r="G10" s="193"/>
      <c r="H10" s="193"/>
      <c r="I10" s="193"/>
      <c r="J10" s="193"/>
      <c r="K10" s="193"/>
      <c r="L10" s="193"/>
      <c r="M10" s="193"/>
      <c r="N10" s="193"/>
      <c r="O10" s="193"/>
      <c r="P10" s="193"/>
      <c r="Q10" s="193"/>
      <c r="R10" s="374" t="s">
        <v>70</v>
      </c>
    </row>
    <row r="11" spans="2:18" x14ac:dyDescent="0.75">
      <c r="B11" s="70" t="s">
        <v>150</v>
      </c>
      <c r="C11" s="76"/>
      <c r="D11" s="76"/>
      <c r="E11" s="207"/>
      <c r="F11" s="211">
        <f>'[70]CF Konsol'!$F$38</f>
        <v>-4156.828062450003</v>
      </c>
      <c r="G11" s="193">
        <f>'[69]CF Konsol'!$G$38</f>
        <v>623.88140202999989</v>
      </c>
      <c r="H11" s="193">
        <f>'[69]CF Konsol'!$H$38</f>
        <v>16674.951511489999</v>
      </c>
      <c r="I11" s="193">
        <f>'[72]CF Konsol'!$I$38</f>
        <v>8954.4175224500013</v>
      </c>
      <c r="J11" s="193">
        <f>'[73]CF Konsol'!$J$40</f>
        <v>-14122.40741396</v>
      </c>
      <c r="K11" s="193">
        <f>'[74]CF Konsol'!$K$40</f>
        <v>8952.646508830001</v>
      </c>
      <c r="L11" s="193">
        <f>'[75]CF Konsol'!$L$40</f>
        <v>3671.4361831299998</v>
      </c>
      <c r="M11" s="193">
        <f>'[76]CF Konsol'!$M$40</f>
        <v>14210.037516199998</v>
      </c>
      <c r="N11" s="193">
        <f>'[77]CF Konsol'!$N$40</f>
        <v>-7677.2549578299986</v>
      </c>
      <c r="O11" s="193">
        <f>'[78]CF Konsol'!$O$40</f>
        <v>-13982.20431418</v>
      </c>
      <c r="P11" s="193">
        <f>'[79]CF Konsol'!$P$40</f>
        <v>-10932.237894569998</v>
      </c>
      <c r="Q11" s="193">
        <f>'[80]CF Konsol'!$Q$40</f>
        <v>-7177.3980056500013</v>
      </c>
      <c r="R11" s="361">
        <f>SUM(F11:Q11)</f>
        <v>-4960.9600045099987</v>
      </c>
    </row>
    <row r="12" spans="2:18" x14ac:dyDescent="0.75">
      <c r="B12" s="70"/>
      <c r="C12" s="76"/>
      <c r="D12" s="76"/>
      <c r="E12" s="207"/>
      <c r="F12" s="198"/>
      <c r="G12" s="489"/>
      <c r="H12" s="489"/>
      <c r="I12" s="489"/>
      <c r="J12" s="489"/>
      <c r="K12" s="489"/>
      <c r="L12" s="489"/>
      <c r="M12" s="489"/>
      <c r="N12" s="489"/>
      <c r="O12" s="489"/>
      <c r="P12" s="489"/>
      <c r="Q12" s="489"/>
      <c r="R12" s="360"/>
    </row>
    <row r="13" spans="2:18" x14ac:dyDescent="0.75">
      <c r="B13" s="70" t="s">
        <v>146</v>
      </c>
      <c r="C13" s="76"/>
      <c r="D13" s="76"/>
      <c r="E13" s="207"/>
      <c r="F13" s="200">
        <f t="shared" ref="F13:G13" si="0">F11+F9+F7</f>
        <v>-17489.91385634528</v>
      </c>
      <c r="G13" s="478">
        <f t="shared" si="0"/>
        <v>-6315.7744841320928</v>
      </c>
      <c r="H13" s="478">
        <f t="shared" ref="H13:I13" si="1">H11+H9+H7</f>
        <v>1391.9969297302632</v>
      </c>
      <c r="I13" s="478">
        <f t="shared" si="1"/>
        <v>-5399.8589384098213</v>
      </c>
      <c r="J13" s="478">
        <f t="shared" ref="J13:K13" si="2">J11+J9+J7</f>
        <v>10198.597240038271</v>
      </c>
      <c r="K13" s="478">
        <f t="shared" si="2"/>
        <v>-2300.1417731746651</v>
      </c>
      <c r="L13" s="478">
        <f t="shared" ref="L13:M13" si="3">L11+L9+L7</f>
        <v>607.77089552621237</v>
      </c>
      <c r="M13" s="478">
        <f t="shared" si="3"/>
        <v>1520.544522661372</v>
      </c>
      <c r="N13" s="478">
        <f t="shared" ref="N13:O13" si="4">N11+N9+N7</f>
        <v>-6808.2283385653727</v>
      </c>
      <c r="O13" s="478">
        <f t="shared" si="4"/>
        <v>1729.3549784560037</v>
      </c>
      <c r="P13" s="478">
        <f t="shared" ref="P13:Q13" si="5">P11+P9+P7</f>
        <v>5917.2607585752557</v>
      </c>
      <c r="Q13" s="478">
        <f t="shared" si="5"/>
        <v>33190.018208288478</v>
      </c>
      <c r="R13" s="362">
        <f>R7+R9+R11</f>
        <v>16241.626142648627</v>
      </c>
    </row>
    <row r="14" spans="2:18" x14ac:dyDescent="0.75">
      <c r="B14" s="70"/>
      <c r="C14" s="76"/>
      <c r="D14" s="76"/>
      <c r="E14" s="207"/>
      <c r="F14" s="198"/>
      <c r="G14" s="489"/>
      <c r="H14" s="489"/>
      <c r="I14" s="489"/>
      <c r="J14" s="489"/>
      <c r="K14" s="489"/>
      <c r="L14" s="489"/>
      <c r="M14" s="489"/>
      <c r="N14" s="489"/>
      <c r="O14" s="489"/>
      <c r="P14" s="489"/>
      <c r="Q14" s="489"/>
      <c r="R14" s="360"/>
    </row>
    <row r="15" spans="2:18" s="4" customFormat="1" x14ac:dyDescent="0.75">
      <c r="B15" s="70" t="s">
        <v>57</v>
      </c>
      <c r="C15" s="76"/>
      <c r="D15" s="76"/>
      <c r="E15" s="207"/>
      <c r="F15" s="200">
        <f>'BS konsol'!D8</f>
        <v>43027.337302</v>
      </c>
      <c r="G15" s="478">
        <f t="shared" ref="G15:Q15" si="6">F17</f>
        <v>25537.42344565472</v>
      </c>
      <c r="H15" s="478">
        <f t="shared" si="6"/>
        <v>19221.648961522627</v>
      </c>
      <c r="I15" s="478">
        <f t="shared" si="6"/>
        <v>20613.645891252891</v>
      </c>
      <c r="J15" s="478">
        <f t="shared" si="6"/>
        <v>15213.786952843069</v>
      </c>
      <c r="K15" s="478">
        <f t="shared" si="6"/>
        <v>25412.384192881342</v>
      </c>
      <c r="L15" s="478">
        <f t="shared" si="6"/>
        <v>23112.242419706676</v>
      </c>
      <c r="M15" s="478">
        <f t="shared" si="6"/>
        <v>23720.013315232889</v>
      </c>
      <c r="N15" s="478">
        <f t="shared" si="6"/>
        <v>25240.557837894259</v>
      </c>
      <c r="O15" s="478">
        <f t="shared" si="6"/>
        <v>18432.329499328887</v>
      </c>
      <c r="P15" s="478">
        <f t="shared" si="6"/>
        <v>20161.684477784889</v>
      </c>
      <c r="Q15" s="478">
        <f t="shared" si="6"/>
        <v>26078.945236360145</v>
      </c>
      <c r="R15" s="362">
        <f>F15</f>
        <v>43027.337302</v>
      </c>
    </row>
    <row r="16" spans="2:18" s="4" customFormat="1" x14ac:dyDescent="0.75">
      <c r="B16" s="70"/>
      <c r="C16" s="76"/>
      <c r="D16" s="76"/>
      <c r="E16" s="207"/>
      <c r="F16" s="198"/>
      <c r="G16" s="489"/>
      <c r="H16" s="489"/>
      <c r="I16" s="489"/>
      <c r="J16" s="489"/>
      <c r="K16" s="489"/>
      <c r="L16" s="489"/>
      <c r="M16" s="489"/>
      <c r="N16" s="489"/>
      <c r="O16" s="489"/>
      <c r="P16" s="489"/>
      <c r="Q16" s="489"/>
      <c r="R16" s="360"/>
    </row>
    <row r="17" spans="2:22" s="4" customFormat="1" ht="15.5" thickBot="1" x14ac:dyDescent="0.9">
      <c r="B17" s="196" t="s">
        <v>58</v>
      </c>
      <c r="C17" s="197"/>
      <c r="D17" s="197"/>
      <c r="E17" s="298"/>
      <c r="F17" s="199">
        <f t="shared" ref="F17:G17" si="7">F13+F15</f>
        <v>25537.42344565472</v>
      </c>
      <c r="G17" s="490">
        <f t="shared" si="7"/>
        <v>19221.648961522627</v>
      </c>
      <c r="H17" s="490">
        <f t="shared" ref="H17:I17" si="8">H13+H15</f>
        <v>20613.645891252891</v>
      </c>
      <c r="I17" s="490">
        <f t="shared" si="8"/>
        <v>15213.786952843069</v>
      </c>
      <c r="J17" s="490">
        <f t="shared" ref="J17:K17" si="9">J13+J15</f>
        <v>25412.384192881342</v>
      </c>
      <c r="K17" s="490">
        <f t="shared" si="9"/>
        <v>23112.242419706676</v>
      </c>
      <c r="L17" s="490">
        <f t="shared" ref="L17:M17" si="10">L13+L15</f>
        <v>23720.013315232889</v>
      </c>
      <c r="M17" s="490">
        <f t="shared" si="10"/>
        <v>25240.557837894259</v>
      </c>
      <c r="N17" s="490">
        <f t="shared" ref="N17:O17" si="11">N13+N15</f>
        <v>18432.329499328887</v>
      </c>
      <c r="O17" s="490">
        <f t="shared" si="11"/>
        <v>20161.684477784889</v>
      </c>
      <c r="P17" s="490">
        <f t="shared" ref="P17:Q17" si="12">P13+P15</f>
        <v>26078.945236360145</v>
      </c>
      <c r="Q17" s="490">
        <f t="shared" si="12"/>
        <v>59268.963444648623</v>
      </c>
      <c r="R17" s="375">
        <f t="shared" ref="R17" si="13">R13+R15</f>
        <v>59268.963444648631</v>
      </c>
    </row>
    <row r="18" spans="2:22" x14ac:dyDescent="0.75">
      <c r="B18" s="81"/>
      <c r="C18" s="81"/>
      <c r="D18" s="81" t="s">
        <v>131</v>
      </c>
      <c r="E18" s="81"/>
      <c r="F18" s="85">
        <f>F17-'BS konsol'!E8</f>
        <v>-0.4491688257730857</v>
      </c>
      <c r="G18" s="121">
        <f>G17-'BS konsol'!F8</f>
        <v>8.7386307131964713E-4</v>
      </c>
      <c r="H18" s="121">
        <f>H17-'BS konsol'!G8</f>
        <v>8.7211305799428374E-4</v>
      </c>
      <c r="I18" s="121">
        <f>I17-'BS konsol'!H8</f>
        <v>8.3147734949307051E-4</v>
      </c>
      <c r="J18" s="121">
        <f>J17-'BS konsol'!I8</f>
        <v>8.3326562162255868E-4</v>
      </c>
      <c r="K18" s="121">
        <f>K17-'BS konsol'!J8</f>
        <v>8.1848095578607172E-4</v>
      </c>
      <c r="L18" s="121">
        <f>L17-'BS konsol'!K8</f>
        <v>8.2896915046148933E-4</v>
      </c>
      <c r="M18" s="121">
        <f>M17-'BS konsol'!L8</f>
        <v>8.0446530046174303E-4</v>
      </c>
      <c r="N18" s="121">
        <f>N17-'BS konsol'!M8</f>
        <v>8.0742216596263461E-4</v>
      </c>
      <c r="O18" s="121">
        <f>O17-'BS konsol'!N8</f>
        <v>8.3033817281830125E-4</v>
      </c>
      <c r="P18" s="121">
        <f>P17-'BS konsol'!O8</f>
        <v>8.3249344243085943E-4</v>
      </c>
      <c r="Q18" s="121">
        <f>Q17-'BS konsol'!P8</f>
        <v>0.33424775307503296</v>
      </c>
      <c r="R18" s="272">
        <f>R17-Q17</f>
        <v>0</v>
      </c>
    </row>
    <row r="19" spans="2:22" x14ac:dyDescent="0.75">
      <c r="B19" s="75"/>
      <c r="C19" s="75"/>
      <c r="D19" s="75"/>
      <c r="E19" s="75"/>
      <c r="F19" s="214" t="s">
        <v>70</v>
      </c>
      <c r="G19" s="214"/>
      <c r="H19" s="214"/>
      <c r="I19" s="214"/>
      <c r="J19" s="214"/>
      <c r="K19" s="214"/>
      <c r="L19" s="214"/>
      <c r="M19" s="214"/>
      <c r="N19" s="214"/>
      <c r="O19" s="214"/>
      <c r="P19" s="214"/>
      <c r="Q19" s="214"/>
      <c r="R19" s="75"/>
      <c r="S19" s="75"/>
      <c r="T19" s="75"/>
      <c r="U19" s="75"/>
      <c r="V19" s="75"/>
    </row>
    <row r="20" spans="2:22" x14ac:dyDescent="0.75">
      <c r="B20" s="215"/>
      <c r="C20" s="75"/>
      <c r="D20" s="75"/>
      <c r="E20" s="75"/>
      <c r="G20" s="214"/>
      <c r="H20" s="214"/>
      <c r="I20" s="214"/>
      <c r="J20" s="214"/>
      <c r="K20" s="214"/>
      <c r="L20" s="214"/>
      <c r="M20" s="214"/>
      <c r="N20" s="214"/>
      <c r="O20" s="214"/>
      <c r="P20" s="214"/>
      <c r="Q20" s="214"/>
      <c r="R20" s="214"/>
      <c r="S20" s="75"/>
      <c r="T20" s="75"/>
      <c r="U20" s="75"/>
      <c r="V20" s="75"/>
    </row>
    <row r="21" spans="2:22" x14ac:dyDescent="0.75">
      <c r="B21" s="215"/>
      <c r="C21" s="75"/>
      <c r="D21" s="75"/>
      <c r="E21" s="75"/>
      <c r="G21" s="214"/>
      <c r="H21" s="214"/>
      <c r="I21" s="214"/>
      <c r="J21" s="214"/>
      <c r="K21" s="214"/>
      <c r="L21" s="214"/>
      <c r="M21" s="214"/>
      <c r="N21" s="214"/>
      <c r="O21" s="214"/>
      <c r="P21" s="214"/>
      <c r="Q21" s="214"/>
      <c r="R21" s="214"/>
      <c r="S21" s="75"/>
      <c r="T21" s="75"/>
      <c r="U21" s="75"/>
      <c r="V21" s="75"/>
    </row>
    <row r="22" spans="2:22" x14ac:dyDescent="0.75">
      <c r="B22" s="75"/>
      <c r="C22" s="75"/>
      <c r="D22" s="75"/>
      <c r="E22" s="75"/>
      <c r="G22" s="214"/>
      <c r="H22" s="214"/>
      <c r="I22" s="214"/>
      <c r="J22" s="214"/>
      <c r="K22" s="214"/>
      <c r="L22" s="214"/>
      <c r="M22" s="214"/>
      <c r="N22" s="214"/>
      <c r="O22" s="214"/>
      <c r="P22" s="214"/>
      <c r="Q22" s="214"/>
      <c r="R22" s="214"/>
      <c r="S22" s="75"/>
      <c r="T22" s="75"/>
      <c r="U22" s="75"/>
      <c r="V22" s="75"/>
    </row>
    <row r="23" spans="2:22" s="4" customFormat="1" x14ac:dyDescent="0.75">
      <c r="B23" s="76"/>
      <c r="C23" s="76"/>
      <c r="D23" s="76"/>
      <c r="E23" s="76"/>
      <c r="F23" s="82"/>
      <c r="G23" s="82"/>
      <c r="H23" s="82"/>
      <c r="I23" s="82"/>
      <c r="J23" s="82"/>
      <c r="K23" s="82"/>
      <c r="L23" s="82"/>
      <c r="M23" s="82"/>
      <c r="N23" s="82"/>
      <c r="O23" s="82"/>
      <c r="P23" s="82"/>
      <c r="Q23" s="82"/>
      <c r="R23" s="82"/>
      <c r="S23" s="76"/>
      <c r="T23" s="76"/>
      <c r="U23" s="76"/>
      <c r="V23" s="76"/>
    </row>
    <row r="24" spans="2:22" s="4" customFormat="1" x14ac:dyDescent="0.75">
      <c r="B24" s="76"/>
      <c r="C24" s="76"/>
      <c r="D24" s="76"/>
      <c r="E24" s="76"/>
      <c r="F24" s="82"/>
      <c r="G24" s="82"/>
      <c r="H24" s="82"/>
      <c r="I24" s="82"/>
      <c r="J24" s="82"/>
      <c r="K24" s="82"/>
      <c r="L24" s="82"/>
      <c r="M24" s="82"/>
      <c r="N24" s="82"/>
      <c r="O24" s="82"/>
      <c r="P24" s="82"/>
      <c r="Q24" s="82"/>
      <c r="R24" s="82"/>
      <c r="S24" s="76"/>
      <c r="T24" s="76"/>
      <c r="U24" s="76"/>
      <c r="V24" s="76"/>
    </row>
    <row r="25" spans="2:22" s="4" customFormat="1" x14ac:dyDescent="0.75">
      <c r="B25" s="76"/>
      <c r="C25" s="76"/>
      <c r="D25" s="76"/>
      <c r="E25" s="76"/>
      <c r="F25" s="82"/>
      <c r="G25" s="82"/>
      <c r="H25" s="82"/>
      <c r="I25" s="82"/>
      <c r="J25" s="82"/>
      <c r="K25" s="82"/>
      <c r="L25" s="82"/>
      <c r="M25" s="82"/>
      <c r="N25" s="82"/>
      <c r="O25" s="82"/>
      <c r="P25" s="82"/>
      <c r="Q25" s="82"/>
      <c r="R25" s="82"/>
      <c r="S25" s="76"/>
      <c r="T25" s="76"/>
      <c r="U25" s="76"/>
      <c r="V25" s="76"/>
    </row>
    <row r="26" spans="2:22" x14ac:dyDescent="0.75">
      <c r="B26" s="215"/>
      <c r="C26" s="75"/>
      <c r="D26" s="75"/>
      <c r="E26" s="75"/>
      <c r="G26" s="214"/>
      <c r="H26" s="214"/>
      <c r="I26" s="214"/>
      <c r="J26" s="214"/>
      <c r="K26" s="214"/>
      <c r="L26" s="214"/>
      <c r="M26" s="214"/>
      <c r="N26" s="214"/>
      <c r="O26" s="214"/>
      <c r="P26" s="214"/>
      <c r="Q26" s="214"/>
      <c r="R26" s="214"/>
      <c r="S26" s="75"/>
      <c r="T26" s="75"/>
      <c r="U26" s="75"/>
      <c r="V26" s="75"/>
    </row>
    <row r="27" spans="2:22" x14ac:dyDescent="0.75">
      <c r="B27" s="215"/>
      <c r="C27" s="75"/>
      <c r="D27" s="75"/>
      <c r="E27" s="75"/>
      <c r="G27" s="214"/>
      <c r="H27" s="214"/>
      <c r="I27" s="214"/>
      <c r="J27" s="214"/>
      <c r="K27" s="214"/>
      <c r="L27" s="214"/>
      <c r="M27" s="214"/>
      <c r="N27" s="214"/>
      <c r="O27" s="214"/>
      <c r="P27" s="214"/>
      <c r="Q27" s="214"/>
      <c r="R27" s="214"/>
      <c r="S27" s="75"/>
      <c r="T27" s="75"/>
      <c r="U27" s="75"/>
      <c r="V27" s="75"/>
    </row>
    <row r="28" spans="2:22" x14ac:dyDescent="0.75">
      <c r="B28" s="215"/>
      <c r="C28" s="75"/>
      <c r="D28" s="75"/>
      <c r="E28" s="75"/>
      <c r="G28" s="214"/>
      <c r="H28" s="214"/>
      <c r="I28" s="214"/>
      <c r="J28" s="214"/>
      <c r="K28" s="214"/>
      <c r="L28" s="214"/>
      <c r="M28" s="214"/>
      <c r="N28" s="214"/>
      <c r="O28" s="214"/>
      <c r="P28" s="214"/>
      <c r="Q28" s="214"/>
      <c r="R28" s="214"/>
      <c r="S28" s="75"/>
      <c r="T28" s="75"/>
      <c r="U28" s="75"/>
      <c r="V28" s="75"/>
    </row>
    <row r="29" spans="2:22" x14ac:dyDescent="0.75">
      <c r="B29" s="215"/>
      <c r="C29" s="75"/>
      <c r="D29" s="75"/>
      <c r="E29" s="75"/>
      <c r="G29" s="214"/>
      <c r="H29" s="214"/>
      <c r="I29" s="214"/>
      <c r="J29" s="214"/>
      <c r="K29" s="214"/>
      <c r="L29" s="214"/>
      <c r="M29" s="214"/>
      <c r="N29" s="214"/>
      <c r="O29" s="214"/>
      <c r="P29" s="214"/>
      <c r="Q29" s="214"/>
      <c r="R29" s="214"/>
      <c r="S29" s="75"/>
      <c r="T29" s="75"/>
      <c r="U29" s="75"/>
      <c r="V29" s="75"/>
    </row>
    <row r="30" spans="2:22" x14ac:dyDescent="0.75">
      <c r="B30" s="215"/>
      <c r="C30" s="75"/>
      <c r="D30" s="75"/>
      <c r="E30" s="75"/>
      <c r="G30" s="214"/>
      <c r="H30" s="214"/>
      <c r="I30" s="214"/>
      <c r="J30" s="214"/>
      <c r="K30" s="214"/>
      <c r="L30" s="214"/>
      <c r="M30" s="214"/>
      <c r="N30" s="214"/>
      <c r="O30" s="214"/>
      <c r="P30" s="214"/>
      <c r="Q30" s="214"/>
      <c r="R30" s="214"/>
      <c r="S30" s="75"/>
      <c r="T30" s="75"/>
      <c r="U30" s="75"/>
      <c r="V30" s="75"/>
    </row>
    <row r="31" spans="2:22" x14ac:dyDescent="0.75">
      <c r="B31" s="215"/>
      <c r="C31" s="75"/>
      <c r="D31" s="75"/>
      <c r="E31" s="75"/>
      <c r="G31" s="214"/>
      <c r="H31" s="214"/>
      <c r="I31" s="214"/>
      <c r="J31" s="214"/>
      <c r="K31" s="214"/>
      <c r="L31" s="214"/>
      <c r="M31" s="214"/>
      <c r="N31" s="214"/>
      <c r="O31" s="214"/>
      <c r="P31" s="214"/>
      <c r="Q31" s="214"/>
      <c r="R31" s="214"/>
      <c r="S31" s="75"/>
      <c r="T31" s="75"/>
      <c r="U31" s="75"/>
      <c r="V31" s="75"/>
    </row>
    <row r="32" spans="2:22" x14ac:dyDescent="0.75">
      <c r="B32" s="215"/>
      <c r="C32" s="75"/>
      <c r="D32" s="75"/>
      <c r="E32" s="75"/>
      <c r="G32" s="214"/>
      <c r="H32" s="214"/>
      <c r="I32" s="214"/>
      <c r="J32" s="214"/>
      <c r="K32" s="214"/>
      <c r="L32" s="214"/>
      <c r="M32" s="214"/>
      <c r="N32" s="214"/>
      <c r="O32" s="214"/>
      <c r="P32" s="214"/>
      <c r="Q32" s="214"/>
      <c r="R32" s="214"/>
      <c r="S32" s="75"/>
      <c r="T32" s="75"/>
      <c r="U32" s="75"/>
      <c r="V32" s="75"/>
    </row>
    <row r="33" spans="2:22" x14ac:dyDescent="0.75">
      <c r="B33" s="215"/>
      <c r="C33" s="75"/>
      <c r="D33" s="75"/>
      <c r="E33" s="75"/>
      <c r="G33" s="214"/>
      <c r="H33" s="214"/>
      <c r="I33" s="214"/>
      <c r="J33" s="214"/>
      <c r="K33" s="214"/>
      <c r="L33" s="214"/>
      <c r="M33" s="214"/>
      <c r="N33" s="214"/>
      <c r="O33" s="214"/>
      <c r="P33" s="214"/>
      <c r="Q33" s="214"/>
      <c r="R33" s="214"/>
      <c r="S33" s="75"/>
      <c r="T33" s="75"/>
      <c r="U33" s="75"/>
      <c r="V33" s="75"/>
    </row>
    <row r="34" spans="2:22" x14ac:dyDescent="0.75">
      <c r="B34" s="215"/>
      <c r="C34" s="75"/>
      <c r="D34" s="75"/>
      <c r="E34" s="75"/>
      <c r="G34" s="214"/>
      <c r="H34" s="214"/>
      <c r="I34" s="214"/>
      <c r="J34" s="214"/>
      <c r="K34" s="214"/>
      <c r="L34" s="214"/>
      <c r="M34" s="214"/>
      <c r="N34" s="214"/>
      <c r="O34" s="214"/>
      <c r="P34" s="214"/>
      <c r="Q34" s="214"/>
      <c r="R34" s="214"/>
      <c r="S34" s="75"/>
      <c r="T34" s="75"/>
      <c r="U34" s="75"/>
      <c r="V34" s="75"/>
    </row>
    <row r="35" spans="2:22" x14ac:dyDescent="0.75">
      <c r="B35" s="75"/>
      <c r="C35" s="75"/>
      <c r="D35" s="75"/>
      <c r="E35" s="75"/>
      <c r="G35" s="214"/>
      <c r="H35" s="214"/>
      <c r="I35" s="214"/>
      <c r="J35" s="214"/>
      <c r="K35" s="214"/>
      <c r="L35" s="214"/>
      <c r="M35" s="214"/>
      <c r="N35" s="214"/>
      <c r="O35" s="214"/>
      <c r="P35" s="214"/>
      <c r="Q35" s="214"/>
      <c r="R35" s="214"/>
      <c r="S35" s="75"/>
      <c r="T35" s="75"/>
      <c r="U35" s="75"/>
      <c r="V35" s="75"/>
    </row>
    <row r="36" spans="2:22" s="4" customFormat="1" x14ac:dyDescent="0.75">
      <c r="B36" s="76"/>
      <c r="C36" s="76"/>
      <c r="D36" s="76"/>
      <c r="E36" s="76"/>
      <c r="F36" s="82"/>
      <c r="G36" s="82"/>
      <c r="H36" s="82"/>
      <c r="I36" s="82"/>
      <c r="J36" s="82"/>
      <c r="K36" s="82"/>
      <c r="L36" s="82"/>
      <c r="M36" s="82"/>
      <c r="N36" s="82"/>
      <c r="O36" s="82"/>
      <c r="P36" s="82"/>
      <c r="Q36" s="82"/>
      <c r="R36" s="82"/>
      <c r="S36" s="76"/>
      <c r="T36" s="76"/>
      <c r="U36" s="76"/>
      <c r="V36" s="76"/>
    </row>
    <row r="37" spans="2:22" s="4" customFormat="1" x14ac:dyDescent="0.75">
      <c r="B37" s="76"/>
      <c r="C37" s="76"/>
      <c r="D37" s="76"/>
      <c r="E37" s="76"/>
      <c r="F37" s="82"/>
      <c r="G37" s="82"/>
      <c r="H37" s="82"/>
      <c r="I37" s="82"/>
      <c r="J37" s="82"/>
      <c r="K37" s="82"/>
      <c r="L37" s="82"/>
      <c r="M37" s="82"/>
      <c r="N37" s="82"/>
      <c r="O37" s="82"/>
      <c r="P37" s="82"/>
      <c r="Q37" s="82"/>
      <c r="R37" s="82"/>
      <c r="S37" s="76"/>
      <c r="T37" s="76"/>
      <c r="U37" s="76"/>
      <c r="V37" s="76"/>
    </row>
    <row r="38" spans="2:22" s="4" customFormat="1" x14ac:dyDescent="0.75">
      <c r="B38" s="76"/>
      <c r="C38" s="76"/>
      <c r="D38" s="76"/>
      <c r="E38" s="76"/>
      <c r="F38" s="82"/>
      <c r="G38" s="82"/>
      <c r="H38" s="82"/>
      <c r="I38" s="82"/>
      <c r="J38" s="82"/>
      <c r="K38" s="82"/>
      <c r="L38" s="82"/>
      <c r="M38" s="82"/>
      <c r="N38" s="82"/>
      <c r="O38" s="82"/>
      <c r="P38" s="82"/>
      <c r="Q38" s="82"/>
      <c r="R38" s="82"/>
      <c r="S38" s="76"/>
      <c r="T38" s="76"/>
      <c r="U38" s="76"/>
      <c r="V38" s="76"/>
    </row>
    <row r="39" spans="2:22" s="4" customFormat="1" x14ac:dyDescent="0.75">
      <c r="B39" s="76"/>
      <c r="C39" s="76"/>
      <c r="D39" s="76"/>
      <c r="E39" s="76"/>
      <c r="F39" s="82"/>
      <c r="G39" s="82"/>
      <c r="H39" s="82"/>
      <c r="I39" s="82"/>
      <c r="J39" s="82"/>
      <c r="K39" s="82"/>
      <c r="L39" s="82"/>
      <c r="M39" s="82"/>
      <c r="N39" s="82"/>
      <c r="O39" s="82"/>
      <c r="P39" s="82"/>
      <c r="Q39" s="82"/>
      <c r="R39" s="82"/>
      <c r="S39" s="76"/>
      <c r="T39" s="76"/>
      <c r="U39" s="76"/>
      <c r="V39" s="76"/>
    </row>
    <row r="40" spans="2:22" s="4" customFormat="1" x14ac:dyDescent="0.75">
      <c r="B40" s="76"/>
      <c r="C40" s="76"/>
      <c r="D40" s="76"/>
      <c r="E40" s="76"/>
      <c r="F40" s="82"/>
      <c r="G40" s="82"/>
      <c r="H40" s="82"/>
      <c r="I40" s="82"/>
      <c r="J40" s="82"/>
      <c r="K40" s="82"/>
      <c r="L40" s="82"/>
      <c r="M40" s="82"/>
      <c r="N40" s="82"/>
      <c r="O40" s="82"/>
      <c r="P40" s="82"/>
      <c r="Q40" s="82"/>
      <c r="R40" s="82"/>
      <c r="S40" s="76"/>
      <c r="T40" s="76"/>
      <c r="U40" s="76"/>
      <c r="V40" s="76"/>
    </row>
    <row r="41" spans="2:22" s="4" customFormat="1" x14ac:dyDescent="0.75">
      <c r="B41" s="76"/>
      <c r="C41" s="76"/>
      <c r="D41" s="76"/>
      <c r="E41" s="76"/>
      <c r="F41" s="82"/>
      <c r="G41" s="82"/>
      <c r="H41" s="82"/>
      <c r="I41" s="82"/>
      <c r="J41" s="82"/>
      <c r="K41" s="82"/>
      <c r="L41" s="82"/>
      <c r="M41" s="82"/>
      <c r="N41" s="82"/>
      <c r="O41" s="82"/>
      <c r="P41" s="82"/>
      <c r="Q41" s="82"/>
      <c r="R41" s="82"/>
      <c r="S41" s="76"/>
      <c r="T41" s="76"/>
      <c r="U41" s="76"/>
      <c r="V41" s="76"/>
    </row>
    <row r="42" spans="2:22" s="4" customFormat="1" x14ac:dyDescent="0.75">
      <c r="B42" s="76"/>
      <c r="C42" s="76"/>
      <c r="D42" s="76"/>
      <c r="E42" s="76"/>
      <c r="F42" s="82"/>
      <c r="G42" s="82"/>
      <c r="H42" s="82"/>
      <c r="I42" s="82"/>
      <c r="J42" s="82"/>
      <c r="K42" s="82"/>
      <c r="L42" s="82"/>
      <c r="M42" s="82"/>
      <c r="N42" s="82"/>
      <c r="O42" s="82"/>
      <c r="P42" s="82"/>
      <c r="Q42" s="82"/>
      <c r="R42" s="82"/>
      <c r="S42" s="76"/>
      <c r="T42" s="76"/>
      <c r="U42" s="76"/>
      <c r="V42" s="76"/>
    </row>
    <row r="43" spans="2:22" s="81" customFormat="1" x14ac:dyDescent="0.75">
      <c r="B43" s="216"/>
      <c r="C43" s="216"/>
      <c r="D43" s="216"/>
      <c r="E43" s="216"/>
      <c r="F43" s="85"/>
      <c r="G43" s="85"/>
      <c r="H43" s="85"/>
      <c r="I43" s="85"/>
      <c r="J43" s="85"/>
      <c r="K43" s="85"/>
      <c r="L43" s="85"/>
      <c r="M43" s="85"/>
      <c r="N43" s="85"/>
      <c r="O43" s="85"/>
      <c r="P43" s="85"/>
      <c r="Q43" s="85"/>
      <c r="R43" s="85"/>
      <c r="S43" s="216"/>
      <c r="T43" s="216"/>
      <c r="U43" s="216"/>
      <c r="V43" s="216"/>
    </row>
    <row r="44" spans="2:22" x14ac:dyDescent="0.75">
      <c r="B44" s="75"/>
      <c r="C44" s="75"/>
      <c r="D44" s="75"/>
      <c r="E44" s="75"/>
      <c r="G44" s="214"/>
      <c r="H44" s="214"/>
      <c r="I44" s="214"/>
      <c r="J44" s="214"/>
      <c r="K44" s="214"/>
      <c r="L44" s="214"/>
      <c r="M44" s="214"/>
      <c r="N44" s="214"/>
      <c r="O44" s="214"/>
      <c r="P44" s="214"/>
      <c r="Q44" s="214"/>
      <c r="R44" s="75"/>
      <c r="S44" s="75"/>
      <c r="T44" s="75"/>
      <c r="U44" s="75"/>
      <c r="V44" s="75"/>
    </row>
    <row r="45" spans="2:22" x14ac:dyDescent="0.75">
      <c r="B45" s="75"/>
      <c r="C45" s="75"/>
      <c r="D45" s="75"/>
      <c r="E45" s="75"/>
      <c r="G45" s="214"/>
      <c r="H45" s="214"/>
      <c r="I45" s="214"/>
      <c r="J45" s="214"/>
      <c r="K45" s="214"/>
      <c r="L45" s="214"/>
      <c r="M45" s="214"/>
      <c r="N45" s="214"/>
      <c r="O45" s="214"/>
      <c r="P45" s="214"/>
      <c r="Q45" s="214"/>
      <c r="R45" s="75"/>
      <c r="S45" s="75"/>
      <c r="T45" s="75"/>
      <c r="U45" s="75"/>
      <c r="V45" s="75"/>
    </row>
    <row r="46" spans="2:22" x14ac:dyDescent="0.75">
      <c r="B46" s="75"/>
      <c r="C46" s="75"/>
      <c r="D46" s="75"/>
      <c r="E46" s="75"/>
      <c r="G46" s="214"/>
      <c r="H46" s="214"/>
      <c r="I46" s="214"/>
      <c r="J46" s="214"/>
      <c r="K46" s="214"/>
      <c r="L46" s="214"/>
      <c r="M46" s="214"/>
      <c r="N46" s="214"/>
      <c r="O46" s="214"/>
      <c r="P46" s="214"/>
      <c r="Q46" s="214"/>
      <c r="R46" s="75"/>
      <c r="S46" s="75"/>
      <c r="T46" s="75"/>
      <c r="U46" s="75"/>
      <c r="V46" s="75"/>
    </row>
    <row r="47" spans="2:22" x14ac:dyDescent="0.75">
      <c r="B47" s="75"/>
      <c r="C47" s="75"/>
      <c r="D47" s="75"/>
      <c r="E47" s="75"/>
      <c r="G47" s="214"/>
      <c r="H47" s="214"/>
      <c r="I47" s="214"/>
      <c r="J47" s="214"/>
      <c r="K47" s="214"/>
      <c r="L47" s="214"/>
      <c r="M47" s="214"/>
      <c r="N47" s="214"/>
      <c r="O47" s="214"/>
      <c r="P47" s="214"/>
      <c r="Q47" s="214"/>
      <c r="R47" s="75"/>
      <c r="S47" s="75"/>
      <c r="T47" s="75"/>
      <c r="U47" s="75"/>
      <c r="V47" s="75"/>
    </row>
    <row r="48" spans="2:22" x14ac:dyDescent="0.75">
      <c r="B48" s="75"/>
      <c r="C48" s="75"/>
      <c r="D48" s="75"/>
      <c r="E48" s="75"/>
      <c r="G48" s="214"/>
      <c r="H48" s="214"/>
      <c r="I48" s="214"/>
      <c r="J48" s="214"/>
      <c r="K48" s="214"/>
      <c r="L48" s="214"/>
      <c r="M48" s="214"/>
      <c r="N48" s="214"/>
      <c r="O48" s="214"/>
      <c r="P48" s="214"/>
      <c r="Q48" s="214"/>
      <c r="R48" s="75"/>
      <c r="S48" s="75"/>
      <c r="T48" s="75"/>
      <c r="U48" s="75"/>
      <c r="V48" s="75"/>
    </row>
  </sheetData>
  <mergeCells count="1">
    <mergeCell ref="B5:E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H206"/>
  <sheetViews>
    <sheetView topLeftCell="A190" zoomScale="70" zoomScaleNormal="70" workbookViewId="0">
      <selection activeCell="N207" sqref="N207"/>
    </sheetView>
  </sheetViews>
  <sheetFormatPr defaultColWidth="9.1328125" defaultRowHeight="14.75" x14ac:dyDescent="0.75"/>
  <cols>
    <col min="1" max="1" width="9.1328125" style="24"/>
    <col min="2" max="2" width="30.2265625" style="24" customWidth="1"/>
    <col min="3" max="15" width="10" style="24" customWidth="1"/>
    <col min="16" max="16" width="10" style="83" customWidth="1"/>
    <col min="17" max="17" width="5.54296875" style="84" customWidth="1"/>
    <col min="18" max="26" width="10.54296875" style="24" customWidth="1"/>
    <col min="27" max="16384" width="9.1328125" style="24"/>
  </cols>
  <sheetData>
    <row r="2" spans="2:26" x14ac:dyDescent="0.75">
      <c r="B2" s="26" t="s">
        <v>156</v>
      </c>
    </row>
    <row r="3" spans="2:26" s="131" customFormat="1" x14ac:dyDescent="0.75">
      <c r="B3" s="26" t="s">
        <v>157</v>
      </c>
      <c r="F3" s="132"/>
      <c r="H3" s="133"/>
      <c r="J3" s="133"/>
      <c r="L3" s="134"/>
      <c r="P3" s="133"/>
      <c r="Q3" s="135"/>
      <c r="U3" s="132"/>
      <c r="W3" s="133"/>
      <c r="Y3" s="133"/>
    </row>
    <row r="4" spans="2:26" s="88" customFormat="1" ht="15.5" hidden="1" thickBot="1" x14ac:dyDescent="0.9">
      <c r="B4" s="45" t="s">
        <v>202</v>
      </c>
      <c r="P4" s="91"/>
      <c r="Q4" s="92"/>
      <c r="R4" s="219">
        <v>45682</v>
      </c>
      <c r="S4" s="219"/>
      <c r="T4" s="219"/>
    </row>
    <row r="5" spans="2:26" s="88" customFormat="1" ht="30.25" hidden="1" thickBot="1" x14ac:dyDescent="0.9">
      <c r="B5" s="630" t="s">
        <v>62</v>
      </c>
      <c r="C5" s="220" t="s">
        <v>102</v>
      </c>
      <c r="D5" s="626" t="s">
        <v>203</v>
      </c>
      <c r="E5" s="627"/>
      <c r="F5" s="628" t="s">
        <v>103</v>
      </c>
      <c r="G5" s="629"/>
      <c r="H5" s="628" t="s">
        <v>104</v>
      </c>
      <c r="I5" s="629"/>
      <c r="J5" s="628" t="s">
        <v>105</v>
      </c>
      <c r="K5" s="629"/>
      <c r="L5" s="220" t="s">
        <v>56</v>
      </c>
      <c r="M5" s="220" t="s">
        <v>106</v>
      </c>
      <c r="N5" s="220" t="s">
        <v>107</v>
      </c>
      <c r="O5" s="220" t="s">
        <v>108</v>
      </c>
      <c r="P5" s="456" t="s">
        <v>109</v>
      </c>
      <c r="Q5" s="93"/>
      <c r="R5" s="220" t="s">
        <v>102</v>
      </c>
      <c r="S5" s="626" t="s">
        <v>203</v>
      </c>
      <c r="T5" s="627"/>
      <c r="U5" s="628" t="s">
        <v>103</v>
      </c>
      <c r="V5" s="629"/>
      <c r="W5" s="628" t="s">
        <v>104</v>
      </c>
      <c r="X5" s="629"/>
      <c r="Y5" s="628" t="s">
        <v>105</v>
      </c>
      <c r="Z5" s="629"/>
    </row>
    <row r="6" spans="2:26" s="88" customFormat="1" ht="15.5" hidden="1" thickBot="1" x14ac:dyDescent="0.9">
      <c r="B6" s="631"/>
      <c r="C6" s="220" t="s">
        <v>110</v>
      </c>
      <c r="D6" s="466" t="s">
        <v>110</v>
      </c>
      <c r="E6" s="459" t="s">
        <v>111</v>
      </c>
      <c r="F6" s="335" t="s">
        <v>110</v>
      </c>
      <c r="G6" s="336" t="s">
        <v>111</v>
      </c>
      <c r="H6" s="335" t="s">
        <v>110</v>
      </c>
      <c r="I6" s="336" t="s">
        <v>111</v>
      </c>
      <c r="J6" s="335" t="s">
        <v>110</v>
      </c>
      <c r="K6" s="336" t="s">
        <v>111</v>
      </c>
      <c r="L6" s="220" t="s">
        <v>110</v>
      </c>
      <c r="M6" s="220" t="s">
        <v>110</v>
      </c>
      <c r="N6" s="220" t="s">
        <v>110</v>
      </c>
      <c r="O6" s="220" t="s">
        <v>110</v>
      </c>
      <c r="P6" s="457" t="s">
        <v>110</v>
      </c>
      <c r="Q6" s="94"/>
      <c r="R6" s="220" t="s">
        <v>110</v>
      </c>
      <c r="S6" s="416" t="s">
        <v>110</v>
      </c>
      <c r="T6" s="416" t="s">
        <v>111</v>
      </c>
      <c r="U6" s="335" t="s">
        <v>110</v>
      </c>
      <c r="V6" s="336" t="s">
        <v>111</v>
      </c>
      <c r="W6" s="335" t="s">
        <v>110</v>
      </c>
      <c r="X6" s="336" t="s">
        <v>111</v>
      </c>
      <c r="Y6" s="335" t="s">
        <v>110</v>
      </c>
      <c r="Z6" s="336" t="s">
        <v>111</v>
      </c>
    </row>
    <row r="7" spans="2:26" s="88" customFormat="1" hidden="1" x14ac:dyDescent="0.75">
      <c r="B7" s="96" t="s">
        <v>112</v>
      </c>
      <c r="C7" s="424">
        <f>[70]DH!$C$6</f>
        <v>3508.7294762954102</v>
      </c>
      <c r="D7" s="450">
        <f>C7-F7</f>
        <v>3069.9536396299991</v>
      </c>
      <c r="E7" s="460">
        <f>D7/C7</f>
        <v>0.87494737350664042</v>
      </c>
      <c r="F7" s="425">
        <f>[70]DH!$D$6</f>
        <v>438.77583666541102</v>
      </c>
      <c r="G7" s="426">
        <f>F7/C7</f>
        <v>0.12505262649335955</v>
      </c>
      <c r="H7" s="425">
        <f>[70]DH!F6</f>
        <v>-100.23120533458901</v>
      </c>
      <c r="I7" s="426">
        <f>H7/C7</f>
        <v>-2.8566239150592823E-2</v>
      </c>
      <c r="J7" s="425">
        <f>[70]DH!H6</f>
        <v>-103.772356934589</v>
      </c>
      <c r="K7" s="426">
        <f>J7/C7</f>
        <v>-2.95754795676508E-2</v>
      </c>
      <c r="L7" s="425">
        <f>[70]DH!J6</f>
        <v>5566.7588302100003</v>
      </c>
      <c r="M7" s="425">
        <f>[70]DH!K6</f>
        <v>16589.265766149998</v>
      </c>
      <c r="N7" s="425">
        <f>[70]DH!L6</f>
        <v>16727.04681996</v>
      </c>
      <c r="O7" s="425">
        <f>[70]DH!M6</f>
        <v>0</v>
      </c>
      <c r="P7" s="424">
        <f>[71]DH!$N$6-74</f>
        <v>589.43877885541008</v>
      </c>
      <c r="Q7" s="92"/>
      <c r="R7" s="424">
        <f>C7</f>
        <v>3508.7294762954102</v>
      </c>
      <c r="S7" s="403">
        <f>D7</f>
        <v>3069.9536396299991</v>
      </c>
      <c r="T7" s="418">
        <f>S7/R7</f>
        <v>0.87494737350664042</v>
      </c>
      <c r="U7" s="425">
        <f>F7</f>
        <v>438.77583666541102</v>
      </c>
      <c r="V7" s="427">
        <f>U7/R7</f>
        <v>0.12505262649335955</v>
      </c>
      <c r="W7" s="425">
        <f>H7</f>
        <v>-100.23120533458901</v>
      </c>
      <c r="X7" s="426">
        <f>W7/R7</f>
        <v>-2.8566239150592823E-2</v>
      </c>
      <c r="Y7" s="425">
        <f>J7</f>
        <v>-103.772356934589</v>
      </c>
      <c r="Z7" s="426">
        <f>Y7/R7</f>
        <v>-2.95754795676508E-2</v>
      </c>
    </row>
    <row r="8" spans="2:26" s="88" customFormat="1" hidden="1" x14ac:dyDescent="0.75">
      <c r="B8" s="96" t="s">
        <v>113</v>
      </c>
      <c r="C8" s="417">
        <f>[70]DH!$C$7</f>
        <v>3823.5350496577798</v>
      </c>
      <c r="D8" s="343">
        <f t="shared" ref="D8:D15" si="0">C8-F8</f>
        <v>2930.6239343781799</v>
      </c>
      <c r="E8" s="461">
        <f>D8/C8</f>
        <v>0.76646974496558662</v>
      </c>
      <c r="F8" s="420">
        <f>[70]DH!$D$7</f>
        <v>892.91111527960015</v>
      </c>
      <c r="G8" s="422">
        <f>F8/C8</f>
        <v>0.23353025503441349</v>
      </c>
      <c r="H8" s="420">
        <f>[70]DH!F7</f>
        <v>199.79943461960016</v>
      </c>
      <c r="I8" s="422">
        <f>H8/C8</f>
        <v>5.2255159695079281E-2</v>
      </c>
      <c r="J8" s="420">
        <f>[70]DH!H7</f>
        <v>182.09928182960019</v>
      </c>
      <c r="K8" s="422">
        <f>J8/C8</f>
        <v>4.7625895791356412E-2</v>
      </c>
      <c r="L8" s="343">
        <f>[70]DH!J7</f>
        <v>5764.7366229999998</v>
      </c>
      <c r="M8" s="343">
        <f>[70]DH!K7</f>
        <v>7801.0801677157042</v>
      </c>
      <c r="N8" s="343">
        <f>[70]DH!L7</f>
        <v>1167.8741401167756</v>
      </c>
      <c r="O8" s="343">
        <f>[70]DH!M7</f>
        <v>1634.2259270499994</v>
      </c>
      <c r="P8" s="341">
        <f>[70]DH!N7</f>
        <v>1455.6049057879654</v>
      </c>
      <c r="Q8" s="92"/>
      <c r="R8" s="417">
        <f t="shared" ref="R8:R15" si="1">C8</f>
        <v>3823.5350496577798</v>
      </c>
      <c r="S8" s="428">
        <f t="shared" ref="S8:S15" si="2">D8</f>
        <v>2930.6239343781799</v>
      </c>
      <c r="T8" s="419">
        <f t="shared" ref="T8:T15" si="3">S8/R8</f>
        <v>0.76646974496558662</v>
      </c>
      <c r="U8" s="420">
        <f t="shared" ref="U8:U15" si="4">F8</f>
        <v>892.91111527960015</v>
      </c>
      <c r="V8" s="421">
        <f t="shared" ref="V8:V15" si="5">U8/R8</f>
        <v>0.23353025503441349</v>
      </c>
      <c r="W8" s="420">
        <f t="shared" ref="W8:W15" si="6">H8</f>
        <v>199.79943461960016</v>
      </c>
      <c r="X8" s="422">
        <f t="shared" ref="X8:X15" si="7">W8/R8</f>
        <v>5.2255159695079281E-2</v>
      </c>
      <c r="Y8" s="420">
        <f t="shared" ref="Y8:Y15" si="8">J8</f>
        <v>182.09928182960019</v>
      </c>
      <c r="Z8" s="422">
        <f t="shared" ref="Z8:Z15" si="9">Y8/R8</f>
        <v>4.7625895791356412E-2</v>
      </c>
    </row>
    <row r="9" spans="2:26" s="88" customFormat="1" hidden="1" x14ac:dyDescent="0.75">
      <c r="B9" s="96" t="s">
        <v>114</v>
      </c>
      <c r="C9" s="341">
        <f>[70]DH!$C$8</f>
        <v>2462.6674409328266</v>
      </c>
      <c r="D9" s="343">
        <f t="shared" si="0"/>
        <v>1893.1819723199969</v>
      </c>
      <c r="E9" s="461">
        <f t="shared" ref="E9:E15" si="10">D9/C9</f>
        <v>0.76875258951037417</v>
      </c>
      <c r="F9" s="343">
        <f>[70]DH!$D$8</f>
        <v>569.48546861282966</v>
      </c>
      <c r="G9" s="235">
        <f t="shared" ref="G9:G15" si="11">F9/C9</f>
        <v>0.2312474104896258</v>
      </c>
      <c r="H9" s="343">
        <f>[70]DH!F8</f>
        <v>72.742806983581545</v>
      </c>
      <c r="I9" s="235">
        <f t="shared" ref="I9:I15" si="12">H9/C9</f>
        <v>2.9538217696185365E-2</v>
      </c>
      <c r="J9" s="343">
        <f>[70]DH!H8</f>
        <v>69.519860153581547</v>
      </c>
      <c r="K9" s="235">
        <f t="shared" ref="K9:K15" si="13">J9/C9</f>
        <v>2.8229495789024735E-2</v>
      </c>
      <c r="L9" s="343">
        <f>[70]DH!J8</f>
        <v>2590.6298200000001</v>
      </c>
      <c r="M9" s="343">
        <f>[70]DH!K8</f>
        <v>6086.6598271399998</v>
      </c>
      <c r="N9" s="343">
        <f>[70]DH!L8</f>
        <v>739.73059999861903</v>
      </c>
      <c r="O9" s="343">
        <f>[70]DH!M8</f>
        <v>0</v>
      </c>
      <c r="P9" s="341">
        <f>[70]DH!N8</f>
        <v>190.91249399781793</v>
      </c>
      <c r="Q9" s="92"/>
      <c r="R9" s="341">
        <f t="shared" si="1"/>
        <v>2462.6674409328266</v>
      </c>
      <c r="S9" s="428">
        <f t="shared" si="2"/>
        <v>1893.1819723199969</v>
      </c>
      <c r="T9" s="419">
        <f t="shared" si="3"/>
        <v>0.76875258951037417</v>
      </c>
      <c r="U9" s="343">
        <f t="shared" si="4"/>
        <v>569.48546861282966</v>
      </c>
      <c r="V9" s="429">
        <f t="shared" si="5"/>
        <v>0.2312474104896258</v>
      </c>
      <c r="W9" s="343">
        <f t="shared" si="6"/>
        <v>72.742806983581545</v>
      </c>
      <c r="X9" s="235">
        <f t="shared" si="7"/>
        <v>2.9538217696185365E-2</v>
      </c>
      <c r="Y9" s="343">
        <f t="shared" si="8"/>
        <v>69.519860153581547</v>
      </c>
      <c r="Z9" s="235">
        <f t="shared" si="9"/>
        <v>2.8229495789024735E-2</v>
      </c>
    </row>
    <row r="10" spans="2:26" s="88" customFormat="1" hidden="1" x14ac:dyDescent="0.75">
      <c r="B10" s="96" t="s">
        <v>115</v>
      </c>
      <c r="C10" s="341">
        <f>[70]DH!$C$9</f>
        <v>1898.4901159999999</v>
      </c>
      <c r="D10" s="343">
        <f t="shared" si="0"/>
        <v>1661.3029736899985</v>
      </c>
      <c r="E10" s="461">
        <f t="shared" si="10"/>
        <v>0.87506537942386553</v>
      </c>
      <c r="F10" s="343">
        <f>[70]DH!$D$9</f>
        <v>237.18714231000138</v>
      </c>
      <c r="G10" s="235">
        <f t="shared" si="11"/>
        <v>0.1249346205761344</v>
      </c>
      <c r="H10" s="343">
        <f>[70]DH!F9</f>
        <v>26.198850841175197</v>
      </c>
      <c r="I10" s="235">
        <f t="shared" si="12"/>
        <v>1.3799835258755278E-2</v>
      </c>
      <c r="J10" s="343">
        <f>[70]DH!H9</f>
        <v>23.944979711175201</v>
      </c>
      <c r="K10" s="235">
        <f t="shared" si="13"/>
        <v>1.2612643863337976E-2</v>
      </c>
      <c r="L10" s="343">
        <f>[70]DH!J9</f>
        <v>1840.9773499491453</v>
      </c>
      <c r="M10" s="343">
        <f>[70]DH!K9</f>
        <v>9178.3452100208215</v>
      </c>
      <c r="N10" s="343">
        <f>[70]DH!L9</f>
        <v>3746.3971611803991</v>
      </c>
      <c r="O10" s="343">
        <f>[70]DH!M9</f>
        <v>506.682716069999</v>
      </c>
      <c r="P10" s="341">
        <f>[70]DH!N9</f>
        <v>-1111.9172603164091</v>
      </c>
      <c r="Q10" s="92"/>
      <c r="R10" s="341">
        <f t="shared" si="1"/>
        <v>1898.4901159999999</v>
      </c>
      <c r="S10" s="428">
        <f t="shared" si="2"/>
        <v>1661.3029736899985</v>
      </c>
      <c r="T10" s="419">
        <f t="shared" si="3"/>
        <v>0.87506537942386553</v>
      </c>
      <c r="U10" s="343">
        <f t="shared" si="4"/>
        <v>237.18714231000138</v>
      </c>
      <c r="V10" s="429">
        <f t="shared" si="5"/>
        <v>0.1249346205761344</v>
      </c>
      <c r="W10" s="343">
        <f t="shared" si="6"/>
        <v>26.198850841175197</v>
      </c>
      <c r="X10" s="235">
        <f t="shared" si="7"/>
        <v>1.3799835258755278E-2</v>
      </c>
      <c r="Y10" s="343">
        <f t="shared" si="8"/>
        <v>23.944979711175201</v>
      </c>
      <c r="Z10" s="235">
        <f t="shared" si="9"/>
        <v>1.2612643863337976E-2</v>
      </c>
    </row>
    <row r="11" spans="2:26" s="88" customFormat="1" hidden="1" x14ac:dyDescent="0.75">
      <c r="B11" s="96" t="s">
        <v>116</v>
      </c>
      <c r="C11" s="341">
        <f>[70]DH!$C$10</f>
        <v>1046.5027090000001</v>
      </c>
      <c r="D11" s="343">
        <f t="shared" si="0"/>
        <v>770.42001753837508</v>
      </c>
      <c r="E11" s="461">
        <f t="shared" si="10"/>
        <v>0.73618540201827132</v>
      </c>
      <c r="F11" s="343">
        <f>[70]DH!$D$10</f>
        <v>276.08269146162507</v>
      </c>
      <c r="G11" s="235">
        <f t="shared" si="11"/>
        <v>0.26381459798172874</v>
      </c>
      <c r="H11" s="437">
        <f>[70]DH!F10</f>
        <v>-47.411953888454498</v>
      </c>
      <c r="I11" s="438">
        <f t="shared" si="12"/>
        <v>-4.5305142051433038E-2</v>
      </c>
      <c r="J11" s="437">
        <f>[70]DH!H10</f>
        <v>-50.697646898454494</v>
      </c>
      <c r="K11" s="438">
        <f t="shared" si="13"/>
        <v>-4.8444831019022701E-2</v>
      </c>
      <c r="L11" s="343">
        <f>[70]DH!J10</f>
        <v>898.75214532432437</v>
      </c>
      <c r="M11" s="343">
        <f>[70]DH!K10</f>
        <v>6783.341260977194</v>
      </c>
      <c r="N11" s="343">
        <f>[70]DH!L10</f>
        <v>1085.8173019999999</v>
      </c>
      <c r="O11" s="343">
        <f>[70]DH!M10</f>
        <v>1453.1869440800008</v>
      </c>
      <c r="P11" s="341">
        <f>[70]DH!N10</f>
        <v>-1396.5517245209621</v>
      </c>
      <c r="Q11" s="92"/>
      <c r="R11" s="341">
        <f t="shared" si="1"/>
        <v>1046.5027090000001</v>
      </c>
      <c r="S11" s="428">
        <f t="shared" si="2"/>
        <v>770.42001753837508</v>
      </c>
      <c r="T11" s="419">
        <f t="shared" si="3"/>
        <v>0.73618540201827132</v>
      </c>
      <c r="U11" s="343">
        <f t="shared" si="4"/>
        <v>276.08269146162507</v>
      </c>
      <c r="V11" s="429">
        <f t="shared" si="5"/>
        <v>0.26381459798172874</v>
      </c>
      <c r="W11" s="437">
        <f t="shared" si="6"/>
        <v>-47.411953888454498</v>
      </c>
      <c r="X11" s="438">
        <f t="shared" si="7"/>
        <v>-4.5305142051433038E-2</v>
      </c>
      <c r="Y11" s="437">
        <f t="shared" si="8"/>
        <v>-50.697646898454494</v>
      </c>
      <c r="Z11" s="438">
        <f t="shared" si="9"/>
        <v>-4.8444831019022701E-2</v>
      </c>
    </row>
    <row r="12" spans="2:26" s="88" customFormat="1" hidden="1" x14ac:dyDescent="0.75">
      <c r="B12" s="96" t="s">
        <v>117</v>
      </c>
      <c r="C12" s="341">
        <f>[70]DH!$C$11</f>
        <v>1552.3688288108106</v>
      </c>
      <c r="D12" s="343">
        <f t="shared" si="0"/>
        <v>1313.6150697335315</v>
      </c>
      <c r="E12" s="461">
        <f t="shared" si="10"/>
        <v>0.84620036511543717</v>
      </c>
      <c r="F12" s="343">
        <f>[70]DH!$D$11</f>
        <v>238.75375907727908</v>
      </c>
      <c r="G12" s="235">
        <f t="shared" si="11"/>
        <v>0.15379963488456283</v>
      </c>
      <c r="H12" s="343">
        <f>[70]DH!F11</f>
        <v>76.540402410612401</v>
      </c>
      <c r="I12" s="235">
        <f t="shared" si="12"/>
        <v>4.9305552256705673E-2</v>
      </c>
      <c r="J12" s="343">
        <f>[70]DH!H11</f>
        <v>76.627866190612409</v>
      </c>
      <c r="K12" s="235">
        <f t="shared" si="13"/>
        <v>4.9361894395491726E-2</v>
      </c>
      <c r="L12" s="343">
        <f>[70]DH!J11</f>
        <v>3591.4968205</v>
      </c>
      <c r="M12" s="343">
        <f>[70]DH!K11</f>
        <v>4088.1580650635678</v>
      </c>
      <c r="N12" s="343">
        <f>[70]DH!L11</f>
        <v>5677.3978889011896</v>
      </c>
      <c r="O12" s="343">
        <f>[70]DH!M11</f>
        <v>0</v>
      </c>
      <c r="P12" s="341">
        <f>[70]DH!N11</f>
        <v>210.70349849132288</v>
      </c>
      <c r="Q12" s="92"/>
      <c r="R12" s="341">
        <f t="shared" si="1"/>
        <v>1552.3688288108106</v>
      </c>
      <c r="S12" s="428">
        <f t="shared" si="2"/>
        <v>1313.6150697335315</v>
      </c>
      <c r="T12" s="419">
        <f t="shared" si="3"/>
        <v>0.84620036511543717</v>
      </c>
      <c r="U12" s="343">
        <f t="shared" si="4"/>
        <v>238.75375907727908</v>
      </c>
      <c r="V12" s="429">
        <f t="shared" si="5"/>
        <v>0.15379963488456283</v>
      </c>
      <c r="W12" s="343">
        <f t="shared" si="6"/>
        <v>76.540402410612401</v>
      </c>
      <c r="X12" s="235">
        <f t="shared" si="7"/>
        <v>4.9305552256705673E-2</v>
      </c>
      <c r="Y12" s="343">
        <f t="shared" si="8"/>
        <v>76.627866190612409</v>
      </c>
      <c r="Z12" s="235">
        <f t="shared" si="9"/>
        <v>4.9361894395491726E-2</v>
      </c>
    </row>
    <row r="13" spans="2:26" s="88" customFormat="1" hidden="1" x14ac:dyDescent="0.75">
      <c r="B13" s="96" t="s">
        <v>118</v>
      </c>
      <c r="C13" s="435">
        <f>[70]DH!$C$12</f>
        <v>543.47252252252235</v>
      </c>
      <c r="D13" s="437">
        <f t="shared" si="0"/>
        <v>412.65009009009219</v>
      </c>
      <c r="E13" s="462">
        <f t="shared" si="10"/>
        <v>0.7592841827122756</v>
      </c>
      <c r="F13" s="437">
        <f>[70]DH!$D$12</f>
        <v>130.82243243243016</v>
      </c>
      <c r="G13" s="438">
        <f t="shared" si="11"/>
        <v>0.24071581728772437</v>
      </c>
      <c r="H13" s="343">
        <f>[70]DH!F12</f>
        <v>-40.666502124231876</v>
      </c>
      <c r="I13" s="235">
        <f t="shared" si="12"/>
        <v>-7.4827153975473695E-2</v>
      </c>
      <c r="J13" s="343">
        <f>[70]DH!H12</f>
        <v>-40.608293813780463</v>
      </c>
      <c r="K13" s="235">
        <f t="shared" si="13"/>
        <v>-7.4720049553374787E-2</v>
      </c>
      <c r="L13" s="343">
        <f>[70]DH!J12</f>
        <v>1268.3370004774772</v>
      </c>
      <c r="M13" s="343">
        <f>[70]DH!K12</f>
        <v>2368.465722408182</v>
      </c>
      <c r="N13" s="343">
        <f>[70]DH!L12</f>
        <v>1409.5114552169109</v>
      </c>
      <c r="O13" s="343">
        <f>[70]DH!M12</f>
        <v>0</v>
      </c>
      <c r="P13" s="341">
        <f>[70]DH!N12</f>
        <v>-407.3244298500054</v>
      </c>
      <c r="Q13" s="92"/>
      <c r="R13" s="435">
        <f t="shared" si="1"/>
        <v>543.47252252252235</v>
      </c>
      <c r="S13" s="439">
        <f t="shared" si="2"/>
        <v>412.65009009009219</v>
      </c>
      <c r="T13" s="436">
        <f t="shared" si="3"/>
        <v>0.7592841827122756</v>
      </c>
      <c r="U13" s="437">
        <f t="shared" si="4"/>
        <v>130.82243243243016</v>
      </c>
      <c r="V13" s="440">
        <f t="shared" si="5"/>
        <v>0.24071581728772437</v>
      </c>
      <c r="W13" s="343">
        <f t="shared" si="6"/>
        <v>-40.666502124231876</v>
      </c>
      <c r="X13" s="235">
        <f t="shared" si="7"/>
        <v>-7.4827153975473695E-2</v>
      </c>
      <c r="Y13" s="343">
        <f t="shared" si="8"/>
        <v>-40.608293813780463</v>
      </c>
      <c r="Z13" s="235">
        <f t="shared" si="9"/>
        <v>-7.4720049553374787E-2</v>
      </c>
    </row>
    <row r="14" spans="2:26" s="88" customFormat="1" hidden="1" x14ac:dyDescent="0.75">
      <c r="B14" s="138" t="s">
        <v>119</v>
      </c>
      <c r="C14" s="341">
        <f>[70]DH!$C$13</f>
        <v>1024.51747559</v>
      </c>
      <c r="D14" s="343">
        <f t="shared" si="0"/>
        <v>547.42364749000023</v>
      </c>
      <c r="E14" s="461">
        <f t="shared" si="10"/>
        <v>0.53432338689464465</v>
      </c>
      <c r="F14" s="343">
        <f>[70]DH!$D$13</f>
        <v>477.09382809999977</v>
      </c>
      <c r="G14" s="235">
        <f t="shared" si="11"/>
        <v>0.46567661310535535</v>
      </c>
      <c r="H14" s="343">
        <f>[70]DH!F13</f>
        <v>290.70804065999977</v>
      </c>
      <c r="I14" s="235">
        <f t="shared" si="12"/>
        <v>0.2837511780778425</v>
      </c>
      <c r="J14" s="343">
        <f>[70]DH!H13</f>
        <v>306.64036476999979</v>
      </c>
      <c r="K14" s="235">
        <f t="shared" si="13"/>
        <v>0.29930222966027153</v>
      </c>
      <c r="L14" s="343">
        <f>[70]DH!J13</f>
        <v>636.51813535999997</v>
      </c>
      <c r="M14" s="343">
        <f>[70]DH!K13</f>
        <v>2668.9937743999999</v>
      </c>
      <c r="N14" s="343">
        <f>[70]DH!L13</f>
        <v>6410.5589890099991</v>
      </c>
      <c r="O14" s="343">
        <f>[70]DH!M13</f>
        <v>0</v>
      </c>
      <c r="P14" s="341">
        <f>[70]DH!N13</f>
        <v>85.021098339999384</v>
      </c>
      <c r="Q14" s="122"/>
      <c r="R14" s="341">
        <f t="shared" si="1"/>
        <v>1024.51747559</v>
      </c>
      <c r="S14" s="428">
        <f t="shared" si="2"/>
        <v>547.42364749000023</v>
      </c>
      <c r="T14" s="419">
        <f t="shared" si="3"/>
        <v>0.53432338689464465</v>
      </c>
      <c r="U14" s="343">
        <f t="shared" si="4"/>
        <v>477.09382809999977</v>
      </c>
      <c r="V14" s="429">
        <f t="shared" si="5"/>
        <v>0.46567661310535535</v>
      </c>
      <c r="W14" s="343">
        <f t="shared" si="6"/>
        <v>290.70804065999977</v>
      </c>
      <c r="X14" s="235">
        <f t="shared" si="7"/>
        <v>0.2837511780778425</v>
      </c>
      <c r="Y14" s="343">
        <f t="shared" si="8"/>
        <v>306.64036476999979</v>
      </c>
      <c r="Z14" s="235">
        <f t="shared" si="9"/>
        <v>0.29930222966027153</v>
      </c>
    </row>
    <row r="15" spans="2:26" s="88" customFormat="1" ht="15.5" hidden="1" thickBot="1" x14ac:dyDescent="0.9">
      <c r="B15" s="97" t="s">
        <v>120</v>
      </c>
      <c r="C15" s="341">
        <f>[70]DH!$C$14</f>
        <v>11859.533208000001</v>
      </c>
      <c r="D15" s="431">
        <f t="shared" si="0"/>
        <v>10511.959328000001</v>
      </c>
      <c r="E15" s="461">
        <f t="shared" si="10"/>
        <v>0.8863720977575259</v>
      </c>
      <c r="F15" s="343">
        <f>[70]DH!$D$14</f>
        <v>1347.5738799999999</v>
      </c>
      <c r="G15" s="235">
        <f t="shared" si="11"/>
        <v>0.11362790224247415</v>
      </c>
      <c r="H15" s="431">
        <f>[70]DH!F14</f>
        <v>-1681.7088900000001</v>
      </c>
      <c r="I15" s="235">
        <f t="shared" si="12"/>
        <v>-0.14180228348832327</v>
      </c>
      <c r="J15" s="431">
        <f>[70]DH!H14</f>
        <v>-2053.4676930000001</v>
      </c>
      <c r="K15" s="235">
        <f t="shared" si="13"/>
        <v>-0.17314911615701764</v>
      </c>
      <c r="L15" s="431">
        <f>[70]DH!J14</f>
        <v>37595.198475999998</v>
      </c>
      <c r="M15" s="431">
        <f>[70]DH!K14</f>
        <v>50238.151624999999</v>
      </c>
      <c r="N15" s="431">
        <f>[70]DH!L14</f>
        <v>52659.350425999997</v>
      </c>
      <c r="O15" s="431">
        <f>[70]DH!M14</f>
        <v>28428.855555999999</v>
      </c>
      <c r="P15" s="430">
        <f>CFsingle!F7</f>
        <v>-12952.983822999999</v>
      </c>
      <c r="Q15" s="122"/>
      <c r="R15" s="430">
        <f t="shared" si="1"/>
        <v>11859.533208000001</v>
      </c>
      <c r="S15" s="432">
        <f t="shared" si="2"/>
        <v>10511.959328000001</v>
      </c>
      <c r="T15" s="433">
        <f t="shared" si="3"/>
        <v>0.8863720977575259</v>
      </c>
      <c r="U15" s="431">
        <f t="shared" si="4"/>
        <v>1347.5738799999999</v>
      </c>
      <c r="V15" s="434">
        <f t="shared" si="5"/>
        <v>0.11362790224247415</v>
      </c>
      <c r="W15" s="441">
        <f t="shared" si="6"/>
        <v>-1681.7088900000001</v>
      </c>
      <c r="X15" s="442">
        <f t="shared" si="7"/>
        <v>-0.14180228348832327</v>
      </c>
      <c r="Y15" s="441">
        <f t="shared" si="8"/>
        <v>-2053.4676930000001</v>
      </c>
      <c r="Z15" s="442">
        <f t="shared" si="9"/>
        <v>-0.17314911615701764</v>
      </c>
    </row>
    <row r="16" spans="2:26" s="88" customFormat="1" ht="15.5" hidden="1" thickBot="1" x14ac:dyDescent="0.9">
      <c r="B16" s="98" t="s">
        <v>123</v>
      </c>
      <c r="C16" s="221">
        <f>SUM(C7:C15)</f>
        <v>27719.81682680935</v>
      </c>
      <c r="D16" s="89">
        <f>SUM(D7:D15)</f>
        <v>23111.130672870175</v>
      </c>
      <c r="E16" s="463"/>
      <c r="F16" s="89">
        <f>SUM(F7:F15)</f>
        <v>4608.6861539391757</v>
      </c>
      <c r="G16" s="224">
        <f>+F16/C16</f>
        <v>0.16625961790201527</v>
      </c>
      <c r="H16" s="89">
        <f>SUM(H7:H15)</f>
        <v>-1204.0290158323064</v>
      </c>
      <c r="I16" s="224">
        <f>+H16/C16</f>
        <v>-4.3435677203603459E-2</v>
      </c>
      <c r="J16" s="230">
        <f>SUM(J7:J15)</f>
        <v>-1589.713637991855</v>
      </c>
      <c r="K16" s="224">
        <f>+J16/H16</f>
        <v>1.3203283451544872</v>
      </c>
      <c r="L16" s="221">
        <f>SUM(L7:L15)</f>
        <v>59753.40520082094</v>
      </c>
      <c r="M16" s="221">
        <f>SUM(M7:M15)</f>
        <v>105802.46141887546</v>
      </c>
      <c r="N16" s="221">
        <f>SUM(N7:N15)</f>
        <v>89623.684782383891</v>
      </c>
      <c r="O16" s="221">
        <f>SUM(O7:O15)</f>
        <v>32022.9511432</v>
      </c>
      <c r="P16" s="221">
        <f>SUM(P7:P15)</f>
        <v>-13337.09646221486</v>
      </c>
      <c r="Q16" s="95"/>
      <c r="R16" s="221">
        <f>SUM(R7:R15)</f>
        <v>27719.81682680935</v>
      </c>
      <c r="S16" s="89">
        <f>SUM(S7:S15)</f>
        <v>23111.130672870175</v>
      </c>
      <c r="T16" s="224">
        <f>+S16/P16</f>
        <v>-1.7328457313288534</v>
      </c>
      <c r="U16" s="89">
        <f>SUM(U7:U15)</f>
        <v>4608.6861539391757</v>
      </c>
      <c r="V16" s="224">
        <f>+U16/R16</f>
        <v>0.16625961790201527</v>
      </c>
      <c r="W16" s="89">
        <f>SUM(W7:W15)</f>
        <v>-1204.0290158323064</v>
      </c>
      <c r="X16" s="224">
        <f>+W16/R16</f>
        <v>-4.3435677203603459E-2</v>
      </c>
      <c r="Y16" s="230">
        <f>SUM(Y7:Y15)</f>
        <v>-1589.713637991855</v>
      </c>
      <c r="Z16" s="224">
        <f>+Y16/W16</f>
        <v>1.3203283451544872</v>
      </c>
    </row>
    <row r="17" spans="2:34" s="88" customFormat="1" hidden="1" x14ac:dyDescent="0.75">
      <c r="B17" s="99" t="s">
        <v>121</v>
      </c>
      <c r="C17" s="222">
        <f>[70]DH!$C$16</f>
        <v>10272.147679739999</v>
      </c>
      <c r="D17" s="467">
        <f>C17</f>
        <v>10272.147679739999</v>
      </c>
      <c r="E17" s="464"/>
      <c r="F17" s="225"/>
      <c r="G17" s="226"/>
      <c r="H17" s="225"/>
      <c r="I17" s="226"/>
      <c r="J17" s="231">
        <f>[81]DH!$H$16</f>
        <v>0</v>
      </c>
      <c r="K17" s="226"/>
      <c r="L17" s="232">
        <f>[70]DH!$J$16</f>
        <v>33777.71152836</v>
      </c>
      <c r="M17" s="233">
        <v>0</v>
      </c>
      <c r="N17" s="222">
        <f>L17</f>
        <v>33777.71152836</v>
      </c>
      <c r="O17" s="233"/>
      <c r="P17" s="233"/>
      <c r="Q17" s="92"/>
      <c r="R17" s="222">
        <f>C17</f>
        <v>10272.147679739999</v>
      </c>
      <c r="S17" s="423">
        <f>R17</f>
        <v>10272.147679739999</v>
      </c>
      <c r="T17" s="226"/>
      <c r="U17" s="225"/>
      <c r="V17" s="226"/>
      <c r="W17" s="225"/>
      <c r="X17" s="226"/>
      <c r="Y17" s="231">
        <v>0</v>
      </c>
      <c r="Z17" s="226"/>
    </row>
    <row r="18" spans="2:34" s="88" customFormat="1" ht="15.5" hidden="1" thickBot="1" x14ac:dyDescent="0.9">
      <c r="B18" s="98" t="s">
        <v>122</v>
      </c>
      <c r="C18" s="223">
        <f>+C16-C17</f>
        <v>17447.669147069351</v>
      </c>
      <c r="D18" s="90">
        <f>D16-D17</f>
        <v>12838.982993130176</v>
      </c>
      <c r="E18" s="465"/>
      <c r="F18" s="90">
        <f>+F16-F17</f>
        <v>4608.6861539391757</v>
      </c>
      <c r="G18" s="227">
        <f>+F18/C18</f>
        <v>0.2641433715352911</v>
      </c>
      <c r="H18" s="228">
        <f t="shared" ref="H18:N18" si="14">+H16-H17</f>
        <v>-1204.0290158323064</v>
      </c>
      <c r="I18" s="229">
        <f t="shared" si="14"/>
        <v>-4.3435677203603459E-2</v>
      </c>
      <c r="J18" s="228">
        <f t="shared" si="14"/>
        <v>-1589.713637991855</v>
      </c>
      <c r="K18" s="229">
        <f t="shared" si="14"/>
        <v>1.3203283451544872</v>
      </c>
      <c r="L18" s="223">
        <f t="shared" si="14"/>
        <v>25975.69367246094</v>
      </c>
      <c r="M18" s="223">
        <f t="shared" si="14"/>
        <v>105802.46141887546</v>
      </c>
      <c r="N18" s="223">
        <f t="shared" si="14"/>
        <v>55845.973254023891</v>
      </c>
      <c r="O18" s="223">
        <f>+O16-O17</f>
        <v>32022.9511432</v>
      </c>
      <c r="P18" s="458">
        <f>+P16-P17</f>
        <v>-13337.09646221486</v>
      </c>
      <c r="Q18" s="95"/>
      <c r="R18" s="223">
        <f>+R16-R17</f>
        <v>17447.669147069351</v>
      </c>
      <c r="S18" s="90">
        <f>+S16-S17</f>
        <v>12838.982993130176</v>
      </c>
      <c r="T18" s="227">
        <f>S18/R18</f>
        <v>0.7358566284647089</v>
      </c>
      <c r="U18" s="90">
        <f>+U16-U17</f>
        <v>4608.6861539391757</v>
      </c>
      <c r="V18" s="227">
        <f>+U18/R18</f>
        <v>0.2641433715352911</v>
      </c>
      <c r="W18" s="228">
        <f t="shared" ref="W18:Z18" si="15">+W16-W17</f>
        <v>-1204.0290158323064</v>
      </c>
      <c r="X18" s="229">
        <f t="shared" si="15"/>
        <v>-4.3435677203603459E-2</v>
      </c>
      <c r="Y18" s="228">
        <f t="shared" si="15"/>
        <v>-1589.713637991855</v>
      </c>
      <c r="Z18" s="229">
        <f t="shared" si="15"/>
        <v>1.3203283451544872</v>
      </c>
    </row>
    <row r="19" spans="2:34" s="130" customFormat="1" hidden="1" x14ac:dyDescent="0.75">
      <c r="B19" s="125"/>
      <c r="C19" s="125">
        <f>C18-'PL Konsol'!D8</f>
        <v>0</v>
      </c>
      <c r="D19" s="125">
        <f>D18-'PL Konsol'!D9</f>
        <v>0</v>
      </c>
      <c r="E19" s="125"/>
      <c r="F19" s="126">
        <f>F18-'PL Konsol'!D10</f>
        <v>0</v>
      </c>
      <c r="G19" s="125"/>
      <c r="H19" s="127">
        <f>H18-'PL Konsol'!D16</f>
        <v>-2.7284841053187847E-12</v>
      </c>
      <c r="I19" s="125"/>
      <c r="J19" s="127">
        <f>J18-'PL Konsol'!D25</f>
        <v>-2.7284841053187847E-12</v>
      </c>
      <c r="K19" s="125"/>
      <c r="L19" s="128">
        <f>L18-'BS konsol'!E10-'BS konsol'!E11</f>
        <v>-8.0042639183375286E-12</v>
      </c>
      <c r="M19" s="125">
        <f>M18-'BS konsol'!E15</f>
        <v>0</v>
      </c>
      <c r="N19" s="125">
        <f>N18-'BS konsol'!E41-'BS konsol'!E42</f>
        <v>-7.0059513745945878E-12</v>
      </c>
      <c r="O19" s="125">
        <f>O18-'BS konsol'!E39</f>
        <v>0</v>
      </c>
      <c r="P19" s="127">
        <f>P18-'CF Konsol'!F7</f>
        <v>6.5423999998529325E-2</v>
      </c>
      <c r="Q19" s="129"/>
      <c r="R19" s="125">
        <f>R18-'PL Konsol'!D8</f>
        <v>0</v>
      </c>
      <c r="S19" s="125">
        <f>S18-'PL Konsol'!D9</f>
        <v>0</v>
      </c>
      <c r="T19" s="125"/>
      <c r="U19" s="126">
        <f>U18-'PL Konsol'!D10</f>
        <v>0</v>
      </c>
      <c r="V19" s="125"/>
      <c r="W19" s="127">
        <f>W18-'PL Konsol'!D16</f>
        <v>-2.7284841053187847E-12</v>
      </c>
      <c r="X19" s="125"/>
      <c r="Y19" s="127">
        <f>Y18-'PL Konsol'!D25</f>
        <v>-2.7284841053187847E-12</v>
      </c>
      <c r="Z19" s="125"/>
    </row>
    <row r="20" spans="2:34" hidden="1" x14ac:dyDescent="0.75"/>
    <row r="21" spans="2:34" ht="15.5" hidden="1" thickBot="1" x14ac:dyDescent="0.9">
      <c r="B21" s="45" t="s">
        <v>207</v>
      </c>
      <c r="C21" s="88"/>
      <c r="D21" s="88"/>
      <c r="E21" s="88"/>
      <c r="F21" s="88"/>
      <c r="G21" s="88"/>
      <c r="H21" s="88"/>
      <c r="I21" s="88"/>
      <c r="J21" s="88"/>
      <c r="K21" s="88"/>
      <c r="L21" s="88"/>
      <c r="M21" s="88"/>
      <c r="N21" s="88"/>
      <c r="O21" s="88"/>
      <c r="P21" s="91"/>
      <c r="Q21" s="92"/>
      <c r="R21" s="219">
        <v>45713</v>
      </c>
      <c r="S21" s="219"/>
      <c r="T21" s="219"/>
      <c r="U21" s="88"/>
      <c r="V21" s="88"/>
      <c r="W21" s="88"/>
      <c r="X21" s="88"/>
      <c r="Y21" s="88"/>
      <c r="Z21" s="88"/>
      <c r="AA21" s="88"/>
      <c r="AB21" s="88"/>
      <c r="AC21" s="88"/>
      <c r="AD21" s="88"/>
      <c r="AE21" s="88"/>
      <c r="AF21" s="88"/>
      <c r="AG21" s="88"/>
      <c r="AH21" s="88"/>
    </row>
    <row r="22" spans="2:34" ht="30.25" hidden="1" thickBot="1" x14ac:dyDescent="0.9">
      <c r="B22" s="630" t="s">
        <v>62</v>
      </c>
      <c r="C22" s="220" t="s">
        <v>102</v>
      </c>
      <c r="D22" s="626" t="s">
        <v>203</v>
      </c>
      <c r="E22" s="627"/>
      <c r="F22" s="628" t="s">
        <v>103</v>
      </c>
      <c r="G22" s="629"/>
      <c r="H22" s="628" t="s">
        <v>104</v>
      </c>
      <c r="I22" s="629"/>
      <c r="J22" s="628" t="s">
        <v>105</v>
      </c>
      <c r="K22" s="629"/>
      <c r="L22" s="220" t="s">
        <v>56</v>
      </c>
      <c r="M22" s="220" t="s">
        <v>106</v>
      </c>
      <c r="N22" s="220" t="s">
        <v>107</v>
      </c>
      <c r="O22" s="220" t="s">
        <v>108</v>
      </c>
      <c r="P22" s="456" t="s">
        <v>109</v>
      </c>
      <c r="Q22" s="93"/>
      <c r="R22" s="220" t="s">
        <v>102</v>
      </c>
      <c r="S22" s="626" t="s">
        <v>203</v>
      </c>
      <c r="T22" s="627"/>
      <c r="U22" s="628" t="s">
        <v>103</v>
      </c>
      <c r="V22" s="629"/>
      <c r="W22" s="628" t="s">
        <v>104</v>
      </c>
      <c r="X22" s="629"/>
      <c r="Y22" s="628" t="s">
        <v>105</v>
      </c>
      <c r="Z22" s="629"/>
      <c r="AA22" s="88"/>
      <c r="AB22" s="88"/>
      <c r="AC22" s="88"/>
      <c r="AD22" s="88"/>
      <c r="AE22" s="88"/>
      <c r="AF22" s="88"/>
      <c r="AG22" s="88"/>
      <c r="AH22" s="88"/>
    </row>
    <row r="23" spans="2:34" ht="15.5" hidden="1" thickBot="1" x14ac:dyDescent="0.9">
      <c r="B23" s="631"/>
      <c r="C23" s="220" t="s">
        <v>110</v>
      </c>
      <c r="D23" s="446" t="s">
        <v>110</v>
      </c>
      <c r="E23" s="446" t="s">
        <v>111</v>
      </c>
      <c r="F23" s="444" t="s">
        <v>110</v>
      </c>
      <c r="G23" s="445" t="s">
        <v>111</v>
      </c>
      <c r="H23" s="444" t="s">
        <v>110</v>
      </c>
      <c r="I23" s="445" t="s">
        <v>111</v>
      </c>
      <c r="J23" s="444" t="s">
        <v>110</v>
      </c>
      <c r="K23" s="445" t="s">
        <v>111</v>
      </c>
      <c r="L23" s="220" t="s">
        <v>110</v>
      </c>
      <c r="M23" s="220" t="s">
        <v>110</v>
      </c>
      <c r="N23" s="220" t="s">
        <v>110</v>
      </c>
      <c r="O23" s="220" t="s">
        <v>110</v>
      </c>
      <c r="P23" s="457" t="s">
        <v>110</v>
      </c>
      <c r="Q23" s="94"/>
      <c r="R23" s="220" t="s">
        <v>110</v>
      </c>
      <c r="S23" s="466" t="s">
        <v>110</v>
      </c>
      <c r="T23" s="459" t="s">
        <v>111</v>
      </c>
      <c r="U23" s="444" t="s">
        <v>110</v>
      </c>
      <c r="V23" s="445" t="s">
        <v>111</v>
      </c>
      <c r="W23" s="444" t="s">
        <v>110</v>
      </c>
      <c r="X23" s="445" t="s">
        <v>111</v>
      </c>
      <c r="Y23" s="444" t="s">
        <v>110</v>
      </c>
      <c r="Z23" s="445" t="s">
        <v>111</v>
      </c>
      <c r="AA23" s="88"/>
      <c r="AB23" s="88"/>
      <c r="AC23" s="88"/>
      <c r="AD23" s="88"/>
      <c r="AE23" s="88"/>
      <c r="AF23" s="88"/>
      <c r="AG23" s="88"/>
      <c r="AH23" s="88"/>
    </row>
    <row r="24" spans="2:34" hidden="1" x14ac:dyDescent="0.75">
      <c r="B24" s="96" t="s">
        <v>112</v>
      </c>
      <c r="C24" s="342">
        <f>[71]DH!C22</f>
        <v>39684.057750448606</v>
      </c>
      <c r="D24" s="342">
        <f>C24-F24</f>
        <v>32162.79253078</v>
      </c>
      <c r="E24" s="418">
        <f>D24/C24</f>
        <v>0.81047136694120991</v>
      </c>
      <c r="F24" s="450">
        <f>[71]DH!D22</f>
        <v>7521.2652196686076</v>
      </c>
      <c r="G24" s="451">
        <f>F24/C24</f>
        <v>0.18952863305879006</v>
      </c>
      <c r="H24" s="450">
        <f>[71]DH!F22</f>
        <v>1672.8426146686077</v>
      </c>
      <c r="I24" s="451">
        <f>H24/C24</f>
        <v>4.2154021274442309E-2</v>
      </c>
      <c r="J24" s="450">
        <f>[71]DH!H22</f>
        <v>1671.3883290686078</v>
      </c>
      <c r="K24" s="451">
        <f>J24/C24</f>
        <v>4.2117374679249218E-2</v>
      </c>
      <c r="L24" s="452">
        <f>[71]DH!J22</f>
        <v>31510.263264000001</v>
      </c>
      <c r="M24" s="425">
        <f>[71]DH!K22</f>
        <v>3441.2478350000001</v>
      </c>
      <c r="N24" s="452">
        <f>[71]DH!L22</f>
        <v>12167.32798</v>
      </c>
      <c r="O24" s="452">
        <f>[71]DH!M22</f>
        <v>2760.9596929999998</v>
      </c>
      <c r="P24" s="424">
        <f>[71]DH!N22-78-11</f>
        <v>-2882.052772341392</v>
      </c>
      <c r="Q24" s="92"/>
      <c r="R24" s="342">
        <f>[71]DH!P22</f>
        <v>36175.328274153195</v>
      </c>
      <c r="S24" s="450">
        <f>R24-U24</f>
        <v>29092.838891149997</v>
      </c>
      <c r="T24" s="460">
        <f>S24/R24</f>
        <v>0.80421768865982768</v>
      </c>
      <c r="U24" s="450">
        <f>[71]DH!Q22</f>
        <v>7082.489383003197</v>
      </c>
      <c r="V24" s="453">
        <f>U24/R24</f>
        <v>0.19578231134017227</v>
      </c>
      <c r="W24" s="450">
        <f>[71]DH!S22</f>
        <v>1773.0738200031967</v>
      </c>
      <c r="X24" s="451">
        <f>W24/R24</f>
        <v>4.9013344303776095E-2</v>
      </c>
      <c r="Y24" s="450">
        <f>[71]DH!U22</f>
        <v>1775.1606860031968</v>
      </c>
      <c r="Z24" s="451">
        <f>Y24/R24</f>
        <v>4.9071031852156714E-2</v>
      </c>
      <c r="AA24" s="88"/>
      <c r="AB24" s="88"/>
      <c r="AC24" s="88"/>
      <c r="AD24" s="88"/>
      <c r="AE24" s="88"/>
      <c r="AF24" s="88"/>
      <c r="AG24" s="88"/>
      <c r="AH24" s="88"/>
    </row>
    <row r="25" spans="2:34" hidden="1" x14ac:dyDescent="0.75">
      <c r="B25" s="96" t="s">
        <v>113</v>
      </c>
      <c r="C25" s="341">
        <f>[71]DH!C23</f>
        <v>5864.5624661536294</v>
      </c>
      <c r="D25" s="341">
        <f t="shared" ref="D25:D32" si="16">C25-F25</f>
        <v>4451.0134857541789</v>
      </c>
      <c r="E25" s="419">
        <f>D25/C25</f>
        <v>0.75896769988255408</v>
      </c>
      <c r="F25" s="343">
        <f>[71]DH!D23</f>
        <v>1413.5489803994503</v>
      </c>
      <c r="G25" s="235">
        <f>F25/C25</f>
        <v>0.24103230011744592</v>
      </c>
      <c r="H25" s="343">
        <f>[71]DH!F23</f>
        <v>132.94092207945036</v>
      </c>
      <c r="I25" s="235">
        <f>H25/C25</f>
        <v>2.2668514973912771E-2</v>
      </c>
      <c r="J25" s="343">
        <f>[71]DH!H23</f>
        <v>102.30199649945038</v>
      </c>
      <c r="K25" s="235">
        <f>J25/C25</f>
        <v>1.7444096996130531E-2</v>
      </c>
      <c r="L25" s="343">
        <f>[71]DH!J23</f>
        <v>5568.333611</v>
      </c>
      <c r="M25" s="343">
        <f>[71]DH!K23</f>
        <v>8426.8557703397037</v>
      </c>
      <c r="N25" s="343">
        <f>[71]DH!L23</f>
        <v>2042.3367401167754</v>
      </c>
      <c r="O25" s="343">
        <f>[71]DH!M23</f>
        <v>1645.1622767299996</v>
      </c>
      <c r="P25" s="341">
        <f>[71]DH!N23-'[71]BS konsol'!$G$20</f>
        <v>1620.5012416312966</v>
      </c>
      <c r="Q25" s="92"/>
      <c r="R25" s="341">
        <f>[71]DH!P23</f>
        <v>2041.0274164958496</v>
      </c>
      <c r="S25" s="343">
        <f>R25-U25</f>
        <v>1520.3895513759994</v>
      </c>
      <c r="T25" s="461">
        <f t="shared" ref="T25:T32" si="17">S25/R25</f>
        <v>0.74491383069527284</v>
      </c>
      <c r="U25" s="343">
        <f>[71]DH!Q23</f>
        <v>520.63786511985018</v>
      </c>
      <c r="V25" s="429">
        <f t="shared" ref="V25:V32" si="18">U25/R25</f>
        <v>0.25508616930472716</v>
      </c>
      <c r="W25" s="437">
        <f>[71]DH!S23</f>
        <v>-66.858512540149803</v>
      </c>
      <c r="X25" s="438">
        <f t="shared" ref="X25:X32" si="19">W25/R25</f>
        <v>-3.275728292515357E-2</v>
      </c>
      <c r="Y25" s="437">
        <f>[71]DH!U23</f>
        <v>-79.797285330149805</v>
      </c>
      <c r="Z25" s="438">
        <f t="shared" ref="Z25:Z32" si="20">Y25/R25</f>
        <v>-3.9096625888127588E-2</v>
      </c>
      <c r="AA25" s="88"/>
      <c r="AB25" s="88"/>
      <c r="AC25" s="88"/>
      <c r="AD25" s="88"/>
      <c r="AE25" s="88"/>
      <c r="AF25" s="88"/>
      <c r="AG25" s="88"/>
      <c r="AH25" s="88"/>
    </row>
    <row r="26" spans="2:34" hidden="1" x14ac:dyDescent="0.75">
      <c r="B26" s="96" t="s">
        <v>114</v>
      </c>
      <c r="C26" s="341">
        <f>[71]DH!C24</f>
        <v>3562.3461026128266</v>
      </c>
      <c r="D26" s="341">
        <f t="shared" si="16"/>
        <v>2660.4068759490865</v>
      </c>
      <c r="E26" s="419">
        <f t="shared" ref="E26:E32" si="21">D26/C26</f>
        <v>0.74681313923927639</v>
      </c>
      <c r="F26" s="343">
        <f>[71]DH!D24</f>
        <v>901.93922666374033</v>
      </c>
      <c r="G26" s="235">
        <f t="shared" ref="G26:G32" si="22">F26/C26</f>
        <v>0.25318686076072366</v>
      </c>
      <c r="H26" s="343">
        <f>[71]DH!F24</f>
        <v>45.690187080638232</v>
      </c>
      <c r="I26" s="235">
        <f t="shared" ref="I26:I32" si="23">H26/C26</f>
        <v>1.2825869739924051E-2</v>
      </c>
      <c r="J26" s="343">
        <f>[71]DH!H24</f>
        <v>39.124371560638231</v>
      </c>
      <c r="K26" s="235">
        <f t="shared" ref="K26:K32" si="24">J26/C26</f>
        <v>1.0982754183245192E-2</v>
      </c>
      <c r="L26" s="343">
        <f>[71]DH!J24</f>
        <v>1873.24944</v>
      </c>
      <c r="M26" s="343">
        <f>[71]DH!K24</f>
        <v>6618.6040226100013</v>
      </c>
      <c r="N26" s="343">
        <f>[71]DH!L24</f>
        <v>1097.4215999999999</v>
      </c>
      <c r="O26" s="343">
        <f>[71]DH!M24</f>
        <v>0</v>
      </c>
      <c r="P26" s="341">
        <f>[71]DH!N24</f>
        <v>183.27779702971964</v>
      </c>
      <c r="Q26" s="92"/>
      <c r="R26" s="341">
        <f>[71]DH!P24</f>
        <v>1099.67866168</v>
      </c>
      <c r="S26" s="343">
        <f t="shared" ref="S26:S32" si="25">R26-U26</f>
        <v>767.22490362908934</v>
      </c>
      <c r="T26" s="461">
        <f t="shared" si="17"/>
        <v>0.69768099569831177</v>
      </c>
      <c r="U26" s="343">
        <f>[71]DH!Q24</f>
        <v>332.45375805091072</v>
      </c>
      <c r="V26" s="429">
        <f t="shared" si="18"/>
        <v>0.30231900430168829</v>
      </c>
      <c r="W26" s="437">
        <f>[71]DH!S24</f>
        <v>-27.052619902943313</v>
      </c>
      <c r="X26" s="438">
        <f t="shared" si="19"/>
        <v>-2.4600477253613806E-2</v>
      </c>
      <c r="Y26" s="437">
        <f>[71]DH!U24</f>
        <v>-30.395488592943316</v>
      </c>
      <c r="Z26" s="438">
        <f t="shared" si="20"/>
        <v>-2.7640336811216786E-2</v>
      </c>
      <c r="AA26" s="88"/>
      <c r="AB26" s="88"/>
      <c r="AC26" s="88"/>
      <c r="AD26" s="88"/>
      <c r="AE26" s="88"/>
      <c r="AF26" s="88"/>
      <c r="AG26" s="88"/>
      <c r="AH26" s="88"/>
    </row>
    <row r="27" spans="2:34" hidden="1" x14ac:dyDescent="0.75">
      <c r="B27" s="96" t="s">
        <v>115</v>
      </c>
      <c r="C27" s="341">
        <f>[71]DH!C25</f>
        <v>3542.0487269999999</v>
      </c>
      <c r="D27" s="341">
        <f t="shared" si="16"/>
        <v>2946.9448299539299</v>
      </c>
      <c r="E27" s="419">
        <f t="shared" si="21"/>
        <v>0.83198878871717175</v>
      </c>
      <c r="F27" s="343">
        <f>[71]DH!D25</f>
        <v>595.10389704607019</v>
      </c>
      <c r="G27" s="235">
        <f t="shared" si="22"/>
        <v>0.16801121128282837</v>
      </c>
      <c r="H27" s="343">
        <f>[71]DH!F25</f>
        <v>72.720916138417721</v>
      </c>
      <c r="I27" s="235">
        <f t="shared" si="23"/>
        <v>2.0530749784464421E-2</v>
      </c>
      <c r="J27" s="343">
        <f>[71]DH!H25</f>
        <v>65.379004658417728</v>
      </c>
      <c r="K27" s="235">
        <f t="shared" si="24"/>
        <v>1.8457963087874181E-2</v>
      </c>
      <c r="L27" s="343">
        <f>[71]DH!J25</f>
        <v>1114.3330576891451</v>
      </c>
      <c r="M27" s="437">
        <f>[71]DH!K25</f>
        <v>9198.521729800821</v>
      </c>
      <c r="N27" s="343">
        <f>[71]DH!L25</f>
        <v>3244.9945552703989</v>
      </c>
      <c r="O27" s="343">
        <f>[71]DH!M25</f>
        <v>238.08659770999898</v>
      </c>
      <c r="P27" s="341">
        <f>[71]DH!N25</f>
        <v>-797.73654462034051</v>
      </c>
      <c r="Q27" s="92"/>
      <c r="R27" s="341">
        <f>[71]DH!P25</f>
        <v>1643.5586109999999</v>
      </c>
      <c r="S27" s="343">
        <f t="shared" si="25"/>
        <v>1285.6418562639312</v>
      </c>
      <c r="T27" s="461">
        <f t="shared" si="17"/>
        <v>0.78223061085828915</v>
      </c>
      <c r="U27" s="343">
        <f>[71]DH!Q25</f>
        <v>357.91675473606875</v>
      </c>
      <c r="V27" s="429">
        <f t="shared" si="18"/>
        <v>0.21776938914171085</v>
      </c>
      <c r="W27" s="343">
        <f>[71]DH!S25</f>
        <v>46.52206529724252</v>
      </c>
      <c r="X27" s="235">
        <f t="shared" si="19"/>
        <v>2.8305692894600717E-2</v>
      </c>
      <c r="Y27" s="343">
        <f>[71]DH!U25</f>
        <v>41.43402494724252</v>
      </c>
      <c r="Z27" s="235">
        <f t="shared" si="20"/>
        <v>2.5209946679073753E-2</v>
      </c>
      <c r="AA27" s="88"/>
      <c r="AB27" s="88"/>
      <c r="AC27" s="88"/>
      <c r="AD27" s="88"/>
      <c r="AE27" s="88"/>
      <c r="AF27" s="88"/>
      <c r="AG27" s="88"/>
      <c r="AH27" s="88"/>
    </row>
    <row r="28" spans="2:34" hidden="1" x14ac:dyDescent="0.75">
      <c r="B28" s="96" t="s">
        <v>116</v>
      </c>
      <c r="C28" s="341">
        <f>[71]DH!C26</f>
        <v>3426.6618981999991</v>
      </c>
      <c r="D28" s="341">
        <f t="shared" si="16"/>
        <v>2548.6858733990975</v>
      </c>
      <c r="E28" s="419">
        <f t="shared" si="21"/>
        <v>0.74378095917134512</v>
      </c>
      <c r="F28" s="343">
        <f>[71]DH!D26</f>
        <v>877.97602480090177</v>
      </c>
      <c r="G28" s="235">
        <f t="shared" si="22"/>
        <v>0.25621904082865493</v>
      </c>
      <c r="H28" s="343">
        <f>[71]DH!F26</f>
        <v>98.878706535740434</v>
      </c>
      <c r="I28" s="235">
        <f t="shared" si="23"/>
        <v>2.8855693813177399E-2</v>
      </c>
      <c r="J28" s="343">
        <f>[71]DH!H26</f>
        <v>87.536382815740424</v>
      </c>
      <c r="K28" s="235">
        <f t="shared" si="24"/>
        <v>2.5545672557226218E-2</v>
      </c>
      <c r="L28" s="343">
        <f>[71]DH!J26</f>
        <v>626.86148098198225</v>
      </c>
      <c r="M28" s="343">
        <f>[71]DH!K26</f>
        <v>7459.3126943456646</v>
      </c>
      <c r="N28" s="343">
        <f>[71]DH!L26</f>
        <v>2592.024692</v>
      </c>
      <c r="O28" s="343">
        <f>[71]DH!M26</f>
        <v>945.75008182000067</v>
      </c>
      <c r="P28" s="341">
        <f>[71]DH!N26</f>
        <v>-302.65246527096792</v>
      </c>
      <c r="Q28" s="92"/>
      <c r="R28" s="341">
        <f>[71]DH!P26</f>
        <v>2380.1591891999992</v>
      </c>
      <c r="S28" s="343">
        <f t="shared" si="25"/>
        <v>1778.2658558607225</v>
      </c>
      <c r="T28" s="461">
        <f t="shared" si="17"/>
        <v>0.74712055560385415</v>
      </c>
      <c r="U28" s="343">
        <f>[71]DH!Q26</f>
        <v>601.89333333927675</v>
      </c>
      <c r="V28" s="429">
        <f t="shared" si="18"/>
        <v>0.25287944439614585</v>
      </c>
      <c r="W28" s="343">
        <f>[71]DH!S26</f>
        <v>146.29066042419493</v>
      </c>
      <c r="X28" s="235">
        <f t="shared" si="19"/>
        <v>6.1462553046027574E-2</v>
      </c>
      <c r="Y28" s="343">
        <f>[71]DH!U26</f>
        <v>138.23402971419492</v>
      </c>
      <c r="Z28" s="235">
        <f t="shared" si="20"/>
        <v>5.8077640496246419E-2</v>
      </c>
      <c r="AA28" s="88"/>
      <c r="AB28" s="88"/>
      <c r="AC28" s="88"/>
      <c r="AD28" s="88"/>
      <c r="AE28" s="88"/>
      <c r="AF28" s="88"/>
      <c r="AG28" s="88"/>
      <c r="AH28" s="88"/>
    </row>
    <row r="29" spans="2:34" hidden="1" x14ac:dyDescent="0.75">
      <c r="B29" s="96" t="s">
        <v>117</v>
      </c>
      <c r="C29" s="341">
        <f>[71]DH!C27</f>
        <v>2661.4839008828826</v>
      </c>
      <c r="D29" s="341">
        <f t="shared" si="16"/>
        <v>2192.4185795472968</v>
      </c>
      <c r="E29" s="419">
        <f t="shared" si="21"/>
        <v>0.82375797156616848</v>
      </c>
      <c r="F29" s="343">
        <f>[71]DH!D27</f>
        <v>469.06532133558562</v>
      </c>
      <c r="G29" s="235">
        <f t="shared" si="22"/>
        <v>0.17624202843383144</v>
      </c>
      <c r="H29" s="343">
        <f>[71]DH!F27</f>
        <v>161.40569400225218</v>
      </c>
      <c r="I29" s="235">
        <f t="shared" si="23"/>
        <v>6.06450010645226E-2</v>
      </c>
      <c r="J29" s="343">
        <f>[71]DH!H27</f>
        <v>161.54893446225219</v>
      </c>
      <c r="K29" s="235">
        <f t="shared" si="24"/>
        <v>6.0698820837752299E-2</v>
      </c>
      <c r="L29" s="343">
        <f>[71]DH!J27</f>
        <v>2604.8538681025279</v>
      </c>
      <c r="M29" s="343">
        <f>[71]DH!K27</f>
        <v>3873.9959958978025</v>
      </c>
      <c r="N29" s="343">
        <f>[71]DH!L27</f>
        <v>4239.4060880204697</v>
      </c>
      <c r="O29" s="343">
        <f>[71]DH!M27</f>
        <v>0</v>
      </c>
      <c r="P29" s="341">
        <f>[71]DH!N27</f>
        <v>77.741918569550791</v>
      </c>
      <c r="Q29" s="92"/>
      <c r="R29" s="341">
        <f>[71]DH!P27</f>
        <v>1109.1150720720721</v>
      </c>
      <c r="S29" s="343">
        <f t="shared" si="25"/>
        <v>878.80350981376557</v>
      </c>
      <c r="T29" s="461">
        <f t="shared" si="17"/>
        <v>0.79234655802843468</v>
      </c>
      <c r="U29" s="343">
        <f>[71]DH!Q27</f>
        <v>230.31156225830651</v>
      </c>
      <c r="V29" s="429">
        <f t="shared" si="18"/>
        <v>0.20765344197156532</v>
      </c>
      <c r="W29" s="343">
        <f>[71]DH!S27</f>
        <v>84.865291591639789</v>
      </c>
      <c r="X29" s="235">
        <f t="shared" si="19"/>
        <v>7.651621885643721E-2</v>
      </c>
      <c r="Y29" s="343">
        <f>[71]DH!U27</f>
        <v>84.921068271639797</v>
      </c>
      <c r="Z29" s="235">
        <f t="shared" si="20"/>
        <v>7.6566508209998871E-2</v>
      </c>
      <c r="AA29" s="88"/>
      <c r="AB29" s="88"/>
      <c r="AC29" s="88"/>
      <c r="AD29" s="88"/>
      <c r="AE29" s="88"/>
      <c r="AF29" s="88"/>
      <c r="AG29" s="88"/>
      <c r="AH29" s="88"/>
    </row>
    <row r="30" spans="2:34" hidden="1" x14ac:dyDescent="0.75">
      <c r="B30" s="96" t="s">
        <v>118</v>
      </c>
      <c r="C30" s="435">
        <f>[71]DH!C28</f>
        <v>1363.569753009009</v>
      </c>
      <c r="D30" s="435">
        <f t="shared" si="16"/>
        <v>1086.843080288302</v>
      </c>
      <c r="E30" s="436">
        <f t="shared" si="21"/>
        <v>0.79705719336319225</v>
      </c>
      <c r="F30" s="437">
        <f>[71]DH!D28</f>
        <v>276.72667272070709</v>
      </c>
      <c r="G30" s="438">
        <f t="shared" si="22"/>
        <v>0.2029428066368078</v>
      </c>
      <c r="H30" s="437">
        <f>[71]DH!F28</f>
        <v>-106.89102303145046</v>
      </c>
      <c r="I30" s="438">
        <f t="shared" si="23"/>
        <v>-7.8390579429891652E-2</v>
      </c>
      <c r="J30" s="437">
        <f>[71]DH!H28</f>
        <v>-106.71318795099903</v>
      </c>
      <c r="K30" s="438">
        <f t="shared" si="24"/>
        <v>-7.8260160666891815E-2</v>
      </c>
      <c r="L30" s="343">
        <f>[71]DH!J28</f>
        <v>1760.1239263174773</v>
      </c>
      <c r="M30" s="343">
        <f>[71]DH!K28</f>
        <v>2324.9029115973622</v>
      </c>
      <c r="N30" s="343">
        <f>[71]DH!L28</f>
        <v>1788.3757301116857</v>
      </c>
      <c r="O30" s="343">
        <f>[71]DH!M28</f>
        <v>0</v>
      </c>
      <c r="P30" s="341">
        <f>[71]DH!N28</f>
        <v>-579.28053723399557</v>
      </c>
      <c r="Q30" s="92"/>
      <c r="R30" s="435">
        <f>[71]DH!P28</f>
        <v>820.09723048648664</v>
      </c>
      <c r="S30" s="437">
        <f t="shared" si="25"/>
        <v>674.19299019820971</v>
      </c>
      <c r="T30" s="462">
        <f t="shared" si="17"/>
        <v>0.82208909521408136</v>
      </c>
      <c r="U30" s="437">
        <f>[71]DH!Q28</f>
        <v>145.90424028827692</v>
      </c>
      <c r="V30" s="440">
        <f t="shared" si="18"/>
        <v>0.17791090478591867</v>
      </c>
      <c r="W30" s="437">
        <f>[71]DH!S28</f>
        <v>-66.224520907218576</v>
      </c>
      <c r="X30" s="438">
        <f t="shared" si="19"/>
        <v>-8.075203578962678E-2</v>
      </c>
      <c r="Y30" s="437">
        <f>[71]DH!U28</f>
        <v>-66.104894137218565</v>
      </c>
      <c r="Z30" s="438">
        <f t="shared" si="20"/>
        <v>-8.060616678098613E-2</v>
      </c>
      <c r="AA30" s="88"/>
      <c r="AB30" s="88"/>
      <c r="AC30" s="88"/>
      <c r="AD30" s="88"/>
      <c r="AE30" s="88"/>
      <c r="AF30" s="88"/>
      <c r="AG30" s="88"/>
      <c r="AH30" s="88"/>
    </row>
    <row r="31" spans="2:34" hidden="1" x14ac:dyDescent="0.75">
      <c r="B31" s="138" t="s">
        <v>119</v>
      </c>
      <c r="C31" s="435">
        <f>[71]DH!C29</f>
        <v>1047.26522333</v>
      </c>
      <c r="D31" s="435">
        <f t="shared" si="16"/>
        <v>552.53433935000044</v>
      </c>
      <c r="E31" s="436">
        <f t="shared" si="21"/>
        <v>0.52759733355138183</v>
      </c>
      <c r="F31" s="437">
        <f>[71]DH!D29</f>
        <v>494.73088397999965</v>
      </c>
      <c r="G31" s="438">
        <f t="shared" si="22"/>
        <v>0.47240266644861817</v>
      </c>
      <c r="H31" s="437">
        <f>[71]DH!F29</f>
        <v>136.04533413999965</v>
      </c>
      <c r="I31" s="438">
        <f t="shared" si="23"/>
        <v>0.12990532971907048</v>
      </c>
      <c r="J31" s="437">
        <f>[71]DH!H29</f>
        <v>189.18686394999969</v>
      </c>
      <c r="K31" s="438">
        <f t="shared" si="24"/>
        <v>0.18064847350553689</v>
      </c>
      <c r="L31" s="343">
        <f>[71]DH!J29</f>
        <v>143.61781536000001</v>
      </c>
      <c r="M31" s="343">
        <f>[71]DH!K29</f>
        <v>2668.05407354</v>
      </c>
      <c r="N31" s="343">
        <f>[71]DH!L29</f>
        <v>6102.8692390299993</v>
      </c>
      <c r="O31" s="343">
        <f>[71]DH!M29</f>
        <v>0</v>
      </c>
      <c r="P31" s="341">
        <f>[71]DH!N29</f>
        <v>161.00068815999992</v>
      </c>
      <c r="Q31" s="122"/>
      <c r="R31" s="435">
        <f>[71]DH!P29</f>
        <v>22.747747739999998</v>
      </c>
      <c r="S31" s="437">
        <f t="shared" si="25"/>
        <v>5.1106918600001343</v>
      </c>
      <c r="T31" s="462">
        <f t="shared" si="17"/>
        <v>0.22466803827850673</v>
      </c>
      <c r="U31" s="437">
        <f>[71]DH!Q29</f>
        <v>17.637055879999863</v>
      </c>
      <c r="V31" s="440">
        <f t="shared" si="18"/>
        <v>0.77533196172149332</v>
      </c>
      <c r="W31" s="437">
        <f>[71]DH!S29</f>
        <v>-154.66270652000011</v>
      </c>
      <c r="X31" s="438">
        <f t="shared" si="19"/>
        <v>-6.7990338334919542</v>
      </c>
      <c r="Y31" s="437">
        <f>[71]DH!U29</f>
        <v>-117.4535008200001</v>
      </c>
      <c r="Z31" s="438">
        <f t="shared" si="20"/>
        <v>-5.163302414043744</v>
      </c>
      <c r="AA31" s="88"/>
      <c r="AB31" s="88"/>
      <c r="AC31" s="88"/>
      <c r="AD31" s="88"/>
      <c r="AE31" s="88"/>
      <c r="AF31" s="88"/>
      <c r="AG31" s="88"/>
      <c r="AH31" s="88"/>
    </row>
    <row r="32" spans="2:34" ht="15.5" hidden="1" thickBot="1" x14ac:dyDescent="0.9">
      <c r="B32" s="97" t="s">
        <v>120</v>
      </c>
      <c r="C32" s="435">
        <f>[71]DH!C30</f>
        <v>24369.924343999999</v>
      </c>
      <c r="D32" s="455">
        <f t="shared" si="16"/>
        <v>21151.549752999999</v>
      </c>
      <c r="E32" s="436">
        <f t="shared" si="21"/>
        <v>0.86793661951632683</v>
      </c>
      <c r="F32" s="437">
        <f>[71]DH!D30</f>
        <v>3218.3745909999998</v>
      </c>
      <c r="G32" s="438">
        <f t="shared" si="22"/>
        <v>0.13206338048367311</v>
      </c>
      <c r="H32" s="437">
        <f>[71]DH!F30</f>
        <v>-3252.1439230000001</v>
      </c>
      <c r="I32" s="438">
        <f t="shared" si="23"/>
        <v>-0.13344907752250346</v>
      </c>
      <c r="J32" s="437">
        <f>[71]DH!H30</f>
        <v>-3796.3426129999998</v>
      </c>
      <c r="K32" s="438">
        <f t="shared" si="24"/>
        <v>-0.1557798276027344</v>
      </c>
      <c r="L32" s="343">
        <f>[71]DH!J30</f>
        <v>33148.216099999998</v>
      </c>
      <c r="M32" s="343">
        <f>[71]DH!K30</f>
        <v>51768.547265000001</v>
      </c>
      <c r="N32" s="343">
        <f>[71]DH!L30</f>
        <v>46356.543962999996</v>
      </c>
      <c r="O32" s="343">
        <f>[71]DH!M30</f>
        <v>27178.352750999999</v>
      </c>
      <c r="P32" s="341">
        <f>[68]CFsingle!$H$7</f>
        <v>-17627.307604999998</v>
      </c>
      <c r="Q32" s="122"/>
      <c r="R32" s="435">
        <f>[71]DH!P30</f>
        <v>12510.391136</v>
      </c>
      <c r="S32" s="437">
        <f t="shared" si="25"/>
        <v>10639.590425</v>
      </c>
      <c r="T32" s="471">
        <f t="shared" si="17"/>
        <v>0.85046025414692517</v>
      </c>
      <c r="U32" s="437">
        <f>[71]DH!Q30</f>
        <v>1870.8007110000001</v>
      </c>
      <c r="V32" s="454">
        <f t="shared" si="18"/>
        <v>0.14953974585307483</v>
      </c>
      <c r="W32" s="437">
        <f>[71]DH!S30</f>
        <v>-1570.435033</v>
      </c>
      <c r="X32" s="442">
        <f t="shared" si="19"/>
        <v>-0.12553045032148547</v>
      </c>
      <c r="Y32" s="437">
        <f>[71]DH!U30</f>
        <v>-1742.87492</v>
      </c>
      <c r="Z32" s="442">
        <f t="shared" si="20"/>
        <v>-0.13931418299022558</v>
      </c>
      <c r="AA32" s="88"/>
      <c r="AB32" s="88"/>
      <c r="AC32" s="88"/>
      <c r="AD32" s="88"/>
      <c r="AE32" s="88"/>
      <c r="AF32" s="88"/>
      <c r="AG32" s="88"/>
      <c r="AH32" s="88"/>
    </row>
    <row r="33" spans="2:34" ht="15.5" hidden="1" thickBot="1" x14ac:dyDescent="0.9">
      <c r="B33" s="98" t="s">
        <v>123</v>
      </c>
      <c r="C33" s="221">
        <f>SUM(C24:C32)</f>
        <v>85521.920165636955</v>
      </c>
      <c r="D33" s="404">
        <f>SUM(D24:D32)</f>
        <v>69753.189348021886</v>
      </c>
      <c r="E33" s="468">
        <f>D33/C33</f>
        <v>0.81561767103598071</v>
      </c>
      <c r="F33" s="89">
        <f>SUM(F24:F32)</f>
        <v>15768.730817615064</v>
      </c>
      <c r="G33" s="224">
        <f>+F33/C33</f>
        <v>0.18438232896401924</v>
      </c>
      <c r="H33" s="89">
        <f>SUM(H24:H32)</f>
        <v>-1038.5105713863445</v>
      </c>
      <c r="I33" s="224">
        <f>+H33/C33</f>
        <v>-1.2143209242437263E-2</v>
      </c>
      <c r="J33" s="230">
        <f>SUM(J24:J32)</f>
        <v>-1586.5899179358926</v>
      </c>
      <c r="K33" s="224">
        <f>+J33/H33</f>
        <v>1.5277551925329922</v>
      </c>
      <c r="L33" s="221">
        <f>SUM(L24:L32)</f>
        <v>78349.852563451132</v>
      </c>
      <c r="M33" s="221">
        <f>SUM(M24:M32)</f>
        <v>95780.04229813136</v>
      </c>
      <c r="N33" s="221">
        <f>SUM(N24:N32)</f>
        <v>79631.300587549325</v>
      </c>
      <c r="O33" s="221">
        <f>SUM(O24:O32)</f>
        <v>32768.311400259998</v>
      </c>
      <c r="P33" s="221">
        <f>SUM(P24:P32)</f>
        <v>-20146.508279076126</v>
      </c>
      <c r="Q33" s="95"/>
      <c r="R33" s="221">
        <f>SUM(R24:R32)</f>
        <v>57802.103338827597</v>
      </c>
      <c r="S33" s="89">
        <f>SUM(S24:S32)</f>
        <v>46642.058675151711</v>
      </c>
      <c r="T33" s="472">
        <f>+S33/P33</f>
        <v>-2.315143548899413</v>
      </c>
      <c r="U33" s="89">
        <f>SUM(U24:U32)</f>
        <v>11160.044663675884</v>
      </c>
      <c r="V33" s="224">
        <f>+U33/R33</f>
        <v>0.19307333157510395</v>
      </c>
      <c r="W33" s="89">
        <f>SUM(W24:W32)</f>
        <v>165.51844444596213</v>
      </c>
      <c r="X33" s="224">
        <f>+W33/R33</f>
        <v>2.8635367034261171E-3</v>
      </c>
      <c r="Y33" s="230">
        <f>SUM(Y24:Y32)</f>
        <v>3.1237200559623943</v>
      </c>
      <c r="Z33" s="224">
        <f>+Y33/W33</f>
        <v>1.8872338163993651E-2</v>
      </c>
      <c r="AA33" s="88"/>
      <c r="AB33" s="88"/>
      <c r="AC33" s="88"/>
      <c r="AD33" s="88"/>
      <c r="AE33" s="88"/>
      <c r="AF33" s="88"/>
      <c r="AG33" s="88"/>
      <c r="AH33" s="88"/>
    </row>
    <row r="34" spans="2:34" hidden="1" x14ac:dyDescent="0.75">
      <c r="B34" s="99" t="s">
        <v>121</v>
      </c>
      <c r="C34" s="222">
        <f>[71]DH!$C$32</f>
        <v>18381.70414374</v>
      </c>
      <c r="D34" s="405">
        <f>C34</f>
        <v>18381.70414374</v>
      </c>
      <c r="E34" s="405"/>
      <c r="F34" s="225"/>
      <c r="G34" s="226"/>
      <c r="H34" s="225"/>
      <c r="I34" s="226"/>
      <c r="J34" s="231">
        <f>[81]DH!$H$16</f>
        <v>0</v>
      </c>
      <c r="K34" s="226"/>
      <c r="L34" s="232">
        <f>[71]DH!$J$32</f>
        <v>28276.849681</v>
      </c>
      <c r="M34" s="233">
        <v>0</v>
      </c>
      <c r="N34" s="222">
        <f>L34</f>
        <v>28276.849681</v>
      </c>
      <c r="O34" s="233"/>
      <c r="P34" s="233"/>
      <c r="Q34" s="92"/>
      <c r="R34" s="222">
        <f>[71]DH!$P$32</f>
        <v>8109.5564640000002</v>
      </c>
      <c r="S34" s="423">
        <f>R34</f>
        <v>8109.5564640000002</v>
      </c>
      <c r="T34" s="226"/>
      <c r="U34" s="225"/>
      <c r="V34" s="226"/>
      <c r="W34" s="225"/>
      <c r="X34" s="226"/>
      <c r="Y34" s="231">
        <v>0</v>
      </c>
      <c r="Z34" s="226"/>
      <c r="AA34" s="88"/>
      <c r="AB34" s="88"/>
      <c r="AC34" s="88"/>
      <c r="AD34" s="88"/>
      <c r="AE34" s="88"/>
      <c r="AF34" s="88"/>
      <c r="AG34" s="88"/>
      <c r="AH34" s="88"/>
    </row>
    <row r="35" spans="2:34" ht="15.5" hidden="1" thickBot="1" x14ac:dyDescent="0.9">
      <c r="B35" s="98" t="s">
        <v>122</v>
      </c>
      <c r="C35" s="223">
        <f>+C33-C34</f>
        <v>67140.216021896951</v>
      </c>
      <c r="D35" s="406">
        <f>D33-D34</f>
        <v>51371.485204281882</v>
      </c>
      <c r="E35" s="469">
        <f>D35/C35</f>
        <v>0.76513732376922505</v>
      </c>
      <c r="F35" s="90">
        <f>+F33-F34</f>
        <v>15768.730817615064</v>
      </c>
      <c r="G35" s="470">
        <f>+F35/C35</f>
        <v>0.23486267623077481</v>
      </c>
      <c r="H35" s="228">
        <f t="shared" ref="H35:N35" si="26">+H33-H34</f>
        <v>-1038.5105713863445</v>
      </c>
      <c r="I35" s="229">
        <f t="shared" si="26"/>
        <v>-1.2143209242437263E-2</v>
      </c>
      <c r="J35" s="228">
        <f t="shared" si="26"/>
        <v>-1586.5899179358926</v>
      </c>
      <c r="K35" s="229">
        <f t="shared" si="26"/>
        <v>1.5277551925329922</v>
      </c>
      <c r="L35" s="223">
        <f t="shared" si="26"/>
        <v>50073.002882451132</v>
      </c>
      <c r="M35" s="223">
        <f t="shared" si="26"/>
        <v>95780.04229813136</v>
      </c>
      <c r="N35" s="223">
        <f t="shared" si="26"/>
        <v>51354.450906549326</v>
      </c>
      <c r="O35" s="223">
        <f>+O33-O34</f>
        <v>32768.311400259998</v>
      </c>
      <c r="P35" s="458">
        <f>+P33-P34</f>
        <v>-20146.508279076126</v>
      </c>
      <c r="Q35" s="95"/>
      <c r="R35" s="223">
        <f>+R33-R34</f>
        <v>49692.546874827596</v>
      </c>
      <c r="S35" s="90">
        <f>+S33-S34</f>
        <v>38532.50221115171</v>
      </c>
      <c r="T35" s="473">
        <f>S35/R35</f>
        <v>0.77541813882497634</v>
      </c>
      <c r="U35" s="90">
        <f>+U33-U34</f>
        <v>11160.044663675884</v>
      </c>
      <c r="V35" s="227">
        <f>+U35/R35</f>
        <v>0.2245818611750236</v>
      </c>
      <c r="W35" s="228">
        <f t="shared" ref="W35:Z35" si="27">+W33-W34</f>
        <v>165.51844444596213</v>
      </c>
      <c r="X35" s="229">
        <f t="shared" si="27"/>
        <v>2.8635367034261171E-3</v>
      </c>
      <c r="Y35" s="228">
        <f t="shared" si="27"/>
        <v>3.1237200559623943</v>
      </c>
      <c r="Z35" s="229">
        <f t="shared" si="27"/>
        <v>1.8872338163993651E-2</v>
      </c>
      <c r="AA35" s="88"/>
      <c r="AB35" s="88"/>
      <c r="AC35" s="88"/>
      <c r="AD35" s="88"/>
      <c r="AE35" s="88"/>
      <c r="AF35" s="88"/>
      <c r="AG35" s="88"/>
      <c r="AH35" s="88"/>
    </row>
    <row r="36" spans="2:34" hidden="1" x14ac:dyDescent="0.75">
      <c r="B36" s="125"/>
      <c r="C36" s="125">
        <f>C35-'[68]PL Konsol'!$J$8</f>
        <v>0</v>
      </c>
      <c r="D36" s="125">
        <f>D35-'[68]PL Konsol'!$J$9</f>
        <v>-3.5199627745896578E-7</v>
      </c>
      <c r="E36" s="125"/>
      <c r="F36" s="126">
        <f>F35-'[68]PL Konsol'!$J$10</f>
        <v>3.5197626857552677E-7</v>
      </c>
      <c r="G36" s="125"/>
      <c r="H36" s="127">
        <f>H35-'[68]PL Konsol'!$J$16</f>
        <v>3.5197490433347411E-7</v>
      </c>
      <c r="I36" s="125"/>
      <c r="J36" s="127">
        <f>J35-'[68]PL Konsol'!$J$25</f>
        <v>3.1351975394500187E-5</v>
      </c>
      <c r="K36" s="125"/>
      <c r="L36" s="128">
        <f>L35-'BS konsol'!F10-'BS konsol'!F11</f>
        <v>3.836930773104541E-13</v>
      </c>
      <c r="M36" s="125">
        <f>M35-'BS konsol'!F15</f>
        <v>0</v>
      </c>
      <c r="N36" s="125">
        <f>N35-'BS konsol'!F41</f>
        <v>-2.6148991310037673E-6</v>
      </c>
      <c r="O36" s="125">
        <f>O35-'BS konsol'!F39</f>
        <v>0</v>
      </c>
      <c r="P36" s="127">
        <f>SUM('CF Konsol'!F7:G7)-P35</f>
        <v>0.64444500000172411</v>
      </c>
      <c r="Q36" s="129"/>
      <c r="R36" s="125">
        <f>R35-'PL Konsol'!G8</f>
        <v>0</v>
      </c>
      <c r="S36" s="125">
        <f>S35-'PL Konsol'!G9</f>
        <v>-3.5199627745896578E-7</v>
      </c>
      <c r="T36" s="125"/>
      <c r="U36" s="126">
        <f>U35-'PL Konsol'!G10</f>
        <v>3.5197990655433387E-7</v>
      </c>
      <c r="V36" s="125"/>
      <c r="W36" s="127">
        <f>W35-'PL Konsol'!G16</f>
        <v>3.5198240766476374E-7</v>
      </c>
      <c r="X36" s="125"/>
      <c r="Y36" s="127">
        <f>Y35-'PL Konsol'!G25</f>
        <v>3.135198269887951E-5</v>
      </c>
      <c r="Z36" s="125"/>
      <c r="AA36" s="130"/>
      <c r="AB36" s="130"/>
      <c r="AC36" s="130"/>
      <c r="AD36" s="130"/>
      <c r="AE36" s="130"/>
      <c r="AF36" s="130"/>
      <c r="AG36" s="130"/>
      <c r="AH36" s="130"/>
    </row>
    <row r="37" spans="2:34" hidden="1" x14ac:dyDescent="0.75"/>
    <row r="38" spans="2:34" ht="15.5" hidden="1" thickBot="1" x14ac:dyDescent="0.9">
      <c r="B38" s="45" t="s">
        <v>209</v>
      </c>
      <c r="C38" s="88"/>
      <c r="D38" s="88"/>
      <c r="E38" s="88"/>
      <c r="F38" s="88"/>
      <c r="G38" s="88"/>
      <c r="H38" s="88"/>
      <c r="I38" s="88"/>
      <c r="J38" s="88"/>
      <c r="K38" s="88"/>
      <c r="L38" s="88"/>
      <c r="M38" s="88"/>
      <c r="N38" s="88"/>
      <c r="O38" s="88"/>
      <c r="P38" s="91"/>
      <c r="Q38" s="92"/>
      <c r="R38" s="219">
        <v>45741</v>
      </c>
      <c r="S38" s="219"/>
      <c r="T38" s="219"/>
      <c r="U38" s="88"/>
      <c r="V38" s="88"/>
      <c r="W38" s="88"/>
      <c r="X38" s="88"/>
      <c r="Y38" s="88"/>
      <c r="Z38" s="88"/>
    </row>
    <row r="39" spans="2:34" ht="30.25" hidden="1" thickBot="1" x14ac:dyDescent="0.9">
      <c r="B39" s="630" t="s">
        <v>62</v>
      </c>
      <c r="C39" s="220" t="s">
        <v>102</v>
      </c>
      <c r="D39" s="626" t="s">
        <v>203</v>
      </c>
      <c r="E39" s="627"/>
      <c r="F39" s="628" t="s">
        <v>103</v>
      </c>
      <c r="G39" s="629"/>
      <c r="H39" s="628" t="s">
        <v>104</v>
      </c>
      <c r="I39" s="629"/>
      <c r="J39" s="628" t="s">
        <v>105</v>
      </c>
      <c r="K39" s="629"/>
      <c r="L39" s="220" t="s">
        <v>56</v>
      </c>
      <c r="M39" s="220" t="s">
        <v>106</v>
      </c>
      <c r="N39" s="220" t="s">
        <v>107</v>
      </c>
      <c r="O39" s="220" t="s">
        <v>108</v>
      </c>
      <c r="P39" s="456" t="s">
        <v>109</v>
      </c>
      <c r="Q39" s="93"/>
      <c r="R39" s="220" t="s">
        <v>102</v>
      </c>
      <c r="S39" s="626" t="s">
        <v>203</v>
      </c>
      <c r="T39" s="627"/>
      <c r="U39" s="628" t="s">
        <v>103</v>
      </c>
      <c r="V39" s="629"/>
      <c r="W39" s="628" t="s">
        <v>104</v>
      </c>
      <c r="X39" s="629"/>
      <c r="Y39" s="628" t="s">
        <v>105</v>
      </c>
      <c r="Z39" s="629"/>
    </row>
    <row r="40" spans="2:34" ht="15.5" hidden="1" thickBot="1" x14ac:dyDescent="0.9">
      <c r="B40" s="631"/>
      <c r="C40" s="220" t="s">
        <v>110</v>
      </c>
      <c r="D40" s="484" t="s">
        <v>110</v>
      </c>
      <c r="E40" s="484" t="s">
        <v>111</v>
      </c>
      <c r="F40" s="482" t="s">
        <v>110</v>
      </c>
      <c r="G40" s="483" t="s">
        <v>111</v>
      </c>
      <c r="H40" s="482" t="s">
        <v>110</v>
      </c>
      <c r="I40" s="483" t="s">
        <v>111</v>
      </c>
      <c r="J40" s="482" t="s">
        <v>110</v>
      </c>
      <c r="K40" s="483" t="s">
        <v>111</v>
      </c>
      <c r="L40" s="220" t="s">
        <v>110</v>
      </c>
      <c r="M40" s="220" t="s">
        <v>110</v>
      </c>
      <c r="N40" s="220" t="s">
        <v>110</v>
      </c>
      <c r="O40" s="220" t="s">
        <v>110</v>
      </c>
      <c r="P40" s="457" t="s">
        <v>110</v>
      </c>
      <c r="Q40" s="94"/>
      <c r="R40" s="220" t="s">
        <v>110</v>
      </c>
      <c r="S40" s="466" t="s">
        <v>110</v>
      </c>
      <c r="T40" s="459" t="s">
        <v>111</v>
      </c>
      <c r="U40" s="482" t="s">
        <v>110</v>
      </c>
      <c r="V40" s="483" t="s">
        <v>111</v>
      </c>
      <c r="W40" s="482" t="s">
        <v>110</v>
      </c>
      <c r="X40" s="483" t="s">
        <v>111</v>
      </c>
      <c r="Y40" s="482" t="s">
        <v>110</v>
      </c>
      <c r="Z40" s="483" t="s">
        <v>111</v>
      </c>
    </row>
    <row r="41" spans="2:34" hidden="1" x14ac:dyDescent="0.75">
      <c r="B41" s="96" t="s">
        <v>112</v>
      </c>
      <c r="C41" s="342">
        <f>[69]DH!C38</f>
        <v>54669.490813205361</v>
      </c>
      <c r="D41" s="342">
        <f>C41-F41</f>
        <v>42314.96458878</v>
      </c>
      <c r="E41" s="418">
        <f>D41/C41</f>
        <v>0.77401424376462025</v>
      </c>
      <c r="F41" s="450">
        <f>[69]DH!D38</f>
        <v>12354.526224425364</v>
      </c>
      <c r="G41" s="451">
        <f>F41/C41</f>
        <v>0.22598575623537984</v>
      </c>
      <c r="H41" s="450">
        <f>[69]DH!F38</f>
        <v>2405.3711664253633</v>
      </c>
      <c r="I41" s="451">
        <f>H41/C41</f>
        <v>4.3998419056874558E-2</v>
      </c>
      <c r="J41" s="450">
        <f>[69]DH!H38</f>
        <v>2381.8966668253638</v>
      </c>
      <c r="K41" s="451">
        <f>J41/C41</f>
        <v>4.3569029661604586E-2</v>
      </c>
      <c r="L41" s="452">
        <f>[69]DH!J38</f>
        <v>42245.613390999999</v>
      </c>
      <c r="M41" s="425">
        <f>[69]DH!K38</f>
        <v>3250.3015580000001</v>
      </c>
      <c r="N41" s="452">
        <f>[69]DH!L38</f>
        <v>22658.677876999998</v>
      </c>
      <c r="O41" s="452">
        <f>[69]DH!M38</f>
        <v>9284.8392249999997</v>
      </c>
      <c r="P41" s="424">
        <f>[72]DH!$N$38-850</f>
        <v>-8830.2913753413959</v>
      </c>
      <c r="Q41" s="92"/>
      <c r="R41" s="342">
        <f>[69]DH!P38</f>
        <v>14985.433062756756</v>
      </c>
      <c r="S41" s="450">
        <f>R41-U41</f>
        <v>10152.172058</v>
      </c>
      <c r="T41" s="460">
        <f>S41/R41</f>
        <v>0.67746938079695262</v>
      </c>
      <c r="U41" s="450">
        <f>[69]DH!Q38</f>
        <v>4833.2610047567559</v>
      </c>
      <c r="V41" s="453">
        <f>U41/R41</f>
        <v>0.32253061920304743</v>
      </c>
      <c r="W41" s="450">
        <f>[69]DH!S38</f>
        <v>732.52855175675586</v>
      </c>
      <c r="X41" s="451">
        <f>W41/R41</f>
        <v>4.8882708206632111E-2</v>
      </c>
      <c r="Y41" s="450">
        <f>[69]DH!U38</f>
        <v>710.50833775675585</v>
      </c>
      <c r="Z41" s="451">
        <f>Y41/R41</f>
        <v>4.7413266922701071E-2</v>
      </c>
    </row>
    <row r="42" spans="2:34" hidden="1" x14ac:dyDescent="0.75">
      <c r="B42" s="96" t="s">
        <v>113</v>
      </c>
      <c r="C42" s="341">
        <f>[69]DH!C39</f>
        <v>10658.576247153629</v>
      </c>
      <c r="D42" s="341">
        <f t="shared" ref="D42:D49" si="28">C42-F42</f>
        <v>8013.7286504061794</v>
      </c>
      <c r="E42" s="419">
        <f>D42/C42</f>
        <v>0.75185732733733968</v>
      </c>
      <c r="F42" s="343">
        <f>[69]DH!D39</f>
        <v>2644.8475967474496</v>
      </c>
      <c r="G42" s="235">
        <f>F42/C42</f>
        <v>0.24814267266266032</v>
      </c>
      <c r="H42" s="343">
        <f>[69]DH!F39</f>
        <v>552.72757029744992</v>
      </c>
      <c r="I42" s="235">
        <f>H42/C42</f>
        <v>5.1857542459768556E-2</v>
      </c>
      <c r="J42" s="343">
        <f>[69]DH!H39</f>
        <v>510.27642921744996</v>
      </c>
      <c r="K42" s="235">
        <f>J42/C42</f>
        <v>4.7874727110360463E-2</v>
      </c>
      <c r="L42" s="343">
        <f>[69]DH!J39</f>
        <v>9171.1728000000003</v>
      </c>
      <c r="M42" s="343">
        <f>[69]DH!K39</f>
        <v>8547.1477766877033</v>
      </c>
      <c r="N42" s="343">
        <f>[69]DH!L39</f>
        <v>3308.8877401167756</v>
      </c>
      <c r="O42" s="343">
        <f>[69]DH!M39</f>
        <v>1655.1391108699997</v>
      </c>
      <c r="P42" s="341">
        <f>[69]DH!N39</f>
        <v>999.08173513129191</v>
      </c>
      <c r="Q42" s="92"/>
      <c r="R42" s="341">
        <f>[69]DH!P39</f>
        <v>4794.0137809999997</v>
      </c>
      <c r="S42" s="343">
        <f>R42-U42</f>
        <v>3562.7151646520001</v>
      </c>
      <c r="T42" s="461">
        <f t="shared" ref="T42:T49" si="29">S42/R42</f>
        <v>0.74315914125487581</v>
      </c>
      <c r="U42" s="343">
        <f>[69]DH!Q39</f>
        <v>1231.2986163479995</v>
      </c>
      <c r="V42" s="429">
        <f t="shared" ref="V42:V49" si="30">U42/R42</f>
        <v>0.25684085874512419</v>
      </c>
      <c r="W42" s="343">
        <f>[69]DH!S39</f>
        <v>419.78664821799958</v>
      </c>
      <c r="X42" s="235">
        <f t="shared" ref="X42:X49" si="31">W42/R42</f>
        <v>8.7564756255338688E-2</v>
      </c>
      <c r="Y42" s="343">
        <f>[69]DH!U39</f>
        <v>407.9744327179996</v>
      </c>
      <c r="Z42" s="235">
        <f t="shared" ref="Z42:Z49" si="32">Y42/R42</f>
        <v>8.5100805161410872E-2</v>
      </c>
    </row>
    <row r="43" spans="2:34" hidden="1" x14ac:dyDescent="0.75">
      <c r="B43" s="96" t="s">
        <v>114</v>
      </c>
      <c r="C43" s="341">
        <f>[69]DH!C40</f>
        <v>5304.4043908967578</v>
      </c>
      <c r="D43" s="341">
        <f t="shared" si="28"/>
        <v>3906.9064690682831</v>
      </c>
      <c r="E43" s="419">
        <f t="shared" ref="E43:E49" si="33">D43/C43</f>
        <v>0.7365400865313334</v>
      </c>
      <c r="F43" s="343">
        <f>[69]DH!D40</f>
        <v>1397.4979218284748</v>
      </c>
      <c r="G43" s="235">
        <f t="shared" ref="G43:G49" si="34">F43/C43</f>
        <v>0.26345991346866654</v>
      </c>
      <c r="H43" s="343">
        <f>[69]DH!F40</f>
        <v>81.541688718821518</v>
      </c>
      <c r="I43" s="235">
        <f t="shared" ref="I43:I49" si="35">H43/C43</f>
        <v>1.5372449517378548E-2</v>
      </c>
      <c r="J43" s="343">
        <f>[69]DH!H40</f>
        <v>72.064773738821529</v>
      </c>
      <c r="K43" s="235">
        <f t="shared" ref="K43:K49" si="36">J43/C43</f>
        <v>1.3585837056936438E-2</v>
      </c>
      <c r="L43" s="343">
        <f>[69]DH!J40</f>
        <v>802.39802699999996</v>
      </c>
      <c r="M43" s="343">
        <f>[69]DH!K40</f>
        <v>6505.5539919939984</v>
      </c>
      <c r="N43" s="343">
        <f>[69]DH!L40</f>
        <v>498.26159999999999</v>
      </c>
      <c r="O43" s="343">
        <f>[69]DH!M40</f>
        <v>0</v>
      </c>
      <c r="P43" s="341">
        <f>[69]DH!N40</f>
        <v>2179.503243569729</v>
      </c>
      <c r="Q43" s="92"/>
      <c r="R43" s="341">
        <f>[69]DH!P40</f>
        <v>1742.0582882839312</v>
      </c>
      <c r="S43" s="343">
        <f t="shared" ref="S43:S49" si="37">R43-U43</f>
        <v>1246.4995931191968</v>
      </c>
      <c r="T43" s="461">
        <f t="shared" si="29"/>
        <v>0.71553265553881096</v>
      </c>
      <c r="U43" s="343">
        <f>[69]DH!Q40</f>
        <v>495.55869516473439</v>
      </c>
      <c r="V43" s="429">
        <f t="shared" si="30"/>
        <v>0.28446734446118904</v>
      </c>
      <c r="W43" s="343">
        <f>[69]DH!S40</f>
        <v>35.851501638183294</v>
      </c>
      <c r="X43" s="235">
        <f t="shared" si="31"/>
        <v>2.0579966743535277E-2</v>
      </c>
      <c r="Y43" s="343">
        <f>[69]DH!U40</f>
        <v>32.940402178183298</v>
      </c>
      <c r="Z43" s="235">
        <f t="shared" si="32"/>
        <v>1.8908897824901294E-2</v>
      </c>
    </row>
    <row r="44" spans="2:34" hidden="1" x14ac:dyDescent="0.75">
      <c r="B44" s="96" t="s">
        <v>115</v>
      </c>
      <c r="C44" s="435">
        <f>[69]DH!C41</f>
        <v>4310.5919800000001</v>
      </c>
      <c r="D44" s="435">
        <f t="shared" si="28"/>
        <v>3559.2040110696107</v>
      </c>
      <c r="E44" s="436">
        <f t="shared" si="33"/>
        <v>0.8256879861474643</v>
      </c>
      <c r="F44" s="437">
        <f>[69]DH!D41</f>
        <v>751.38796893038943</v>
      </c>
      <c r="G44" s="495">
        <f t="shared" si="34"/>
        <v>0.17431201385253572</v>
      </c>
      <c r="H44" s="437">
        <f>[69]DH!F41</f>
        <v>-11.143354766089175</v>
      </c>
      <c r="I44" s="438">
        <f t="shared" si="35"/>
        <v>-2.5851100771753337E-3</v>
      </c>
      <c r="J44" s="437">
        <f>[69]DH!H41</f>
        <v>-35.860829776089162</v>
      </c>
      <c r="K44" s="438">
        <f t="shared" si="36"/>
        <v>-8.3192354884140899E-3</v>
      </c>
      <c r="L44" s="343">
        <f>[69]DH!J41</f>
        <v>652.84204107914525</v>
      </c>
      <c r="M44" s="437">
        <f>[69]DH!K41</f>
        <v>9830.4859698393248</v>
      </c>
      <c r="N44" s="343">
        <f>[69]DH!L41</f>
        <v>2231.0749523785066</v>
      </c>
      <c r="O44" s="343">
        <f>[69]DH!M41</f>
        <v>1532.1416333499999</v>
      </c>
      <c r="P44" s="341">
        <f>[69]DH!N41</f>
        <v>-2187.7104571503405</v>
      </c>
      <c r="Q44" s="92"/>
      <c r="R44" s="435">
        <f>[69]DH!P41</f>
        <v>768.54325300000005</v>
      </c>
      <c r="S44" s="437">
        <f t="shared" si="37"/>
        <v>612.2591811156808</v>
      </c>
      <c r="T44" s="462">
        <f t="shared" si="29"/>
        <v>0.79664895726523377</v>
      </c>
      <c r="U44" s="437">
        <f>[69]DH!Q41</f>
        <v>156.2840718843193</v>
      </c>
      <c r="V44" s="440">
        <f t="shared" si="30"/>
        <v>0.20335104273476629</v>
      </c>
      <c r="W44" s="437">
        <f>[69]DH!S41</f>
        <v>-83.864270904506895</v>
      </c>
      <c r="X44" s="438">
        <f t="shared" si="31"/>
        <v>-0.10912108144485512</v>
      </c>
      <c r="Y44" s="437">
        <f>[69]DH!U41</f>
        <v>-101.23983443450689</v>
      </c>
      <c r="Z44" s="438">
        <f t="shared" si="32"/>
        <v>-0.13172952080357003</v>
      </c>
    </row>
    <row r="45" spans="2:34" hidden="1" x14ac:dyDescent="0.75">
      <c r="B45" s="96" t="s">
        <v>116</v>
      </c>
      <c r="C45" s="341">
        <f>[69]DH!C42</f>
        <v>7375.8654026990098</v>
      </c>
      <c r="D45" s="341">
        <f t="shared" si="28"/>
        <v>5507.4110783213209</v>
      </c>
      <c r="E45" s="419">
        <f t="shared" si="33"/>
        <v>0.74667998636553545</v>
      </c>
      <c r="F45" s="343">
        <f>[69]DH!D42</f>
        <v>1868.4543243776889</v>
      </c>
      <c r="G45" s="235">
        <f t="shared" si="34"/>
        <v>0.2533200136344646</v>
      </c>
      <c r="H45" s="343">
        <f>[69]DH!F42</f>
        <v>225.12020428150291</v>
      </c>
      <c r="I45" s="235">
        <f t="shared" si="35"/>
        <v>3.0521192021633951E-2</v>
      </c>
      <c r="J45" s="343">
        <f>[69]DH!H42</f>
        <v>210.08959442150291</v>
      </c>
      <c r="K45" s="235">
        <f t="shared" si="36"/>
        <v>2.8483382349225893E-2</v>
      </c>
      <c r="L45" s="343">
        <f>[69]DH!J42</f>
        <v>412.15055000000001</v>
      </c>
      <c r="M45" s="343">
        <f>[69]DH!K42</f>
        <v>6290.2418729005758</v>
      </c>
      <c r="N45" s="343">
        <f>[69]DH!L42</f>
        <v>1220.242</v>
      </c>
      <c r="O45" s="343">
        <f>[69]DH!M42</f>
        <v>151.17062220000028</v>
      </c>
      <c r="P45" s="341">
        <f>[69]DH!N42</f>
        <v>1166.973215665962</v>
      </c>
      <c r="Q45" s="92"/>
      <c r="R45" s="341">
        <f>[69]DH!P42</f>
        <v>3949.2035044990103</v>
      </c>
      <c r="S45" s="343">
        <f t="shared" si="37"/>
        <v>2958.7252049222234</v>
      </c>
      <c r="T45" s="461">
        <f t="shared" si="29"/>
        <v>0.74919542676177242</v>
      </c>
      <c r="U45" s="343">
        <f>[69]DH!Q42</f>
        <v>990.47829957678698</v>
      </c>
      <c r="V45" s="429">
        <f t="shared" si="30"/>
        <v>0.25080457323822758</v>
      </c>
      <c r="W45" s="343">
        <f>[69]DH!S42</f>
        <v>126.24149774576247</v>
      </c>
      <c r="X45" s="235">
        <f t="shared" si="31"/>
        <v>3.1966318677157476E-2</v>
      </c>
      <c r="Y45" s="343">
        <f>[69]DH!U42</f>
        <v>122.55321160576247</v>
      </c>
      <c r="Z45" s="235">
        <f t="shared" si="32"/>
        <v>3.1032387028459649E-2</v>
      </c>
    </row>
    <row r="46" spans="2:34" hidden="1" x14ac:dyDescent="0.75">
      <c r="B46" s="96" t="s">
        <v>117</v>
      </c>
      <c r="C46" s="341">
        <f>[69]DH!C43</f>
        <v>3626.1352428828827</v>
      </c>
      <c r="D46" s="341">
        <f t="shared" si="28"/>
        <v>3008.958882547297</v>
      </c>
      <c r="E46" s="419">
        <f t="shared" si="33"/>
        <v>0.82979775463506633</v>
      </c>
      <c r="F46" s="343">
        <f>[69]DH!D43</f>
        <v>617.17636033558563</v>
      </c>
      <c r="G46" s="495">
        <f t="shared" si="34"/>
        <v>0.17020224536493364</v>
      </c>
      <c r="H46" s="343">
        <f>[69]DH!F43</f>
        <v>154.04456700225217</v>
      </c>
      <c r="I46" s="235">
        <f t="shared" si="35"/>
        <v>4.2481748937687788E-2</v>
      </c>
      <c r="J46" s="343">
        <f>[69]DH!H43</f>
        <v>154.25524496225219</v>
      </c>
      <c r="K46" s="235">
        <f t="shared" si="36"/>
        <v>4.2539848800458635E-2</v>
      </c>
      <c r="L46" s="343">
        <f>[69]DH!J43</f>
        <v>2342.3086771025282</v>
      </c>
      <c r="M46" s="343">
        <f>[69]DH!K43</f>
        <v>3698.7973000262259</v>
      </c>
      <c r="N46" s="343">
        <f>[69]DH!L43</f>
        <v>4015.2606841770698</v>
      </c>
      <c r="O46" s="343">
        <f>[69]DH!M43</f>
        <v>0</v>
      </c>
      <c r="P46" s="341">
        <f>[69]DH!N43</f>
        <v>397.5599857095508</v>
      </c>
      <c r="Q46" s="92"/>
      <c r="R46" s="435">
        <f>[69]DH!P43</f>
        <v>964.651342</v>
      </c>
      <c r="S46" s="437">
        <f t="shared" si="37"/>
        <v>816.54030299999999</v>
      </c>
      <c r="T46" s="462">
        <f t="shared" si="29"/>
        <v>0.84646158404452831</v>
      </c>
      <c r="U46" s="437">
        <f>[69]DH!Q43</f>
        <v>148.11103900000001</v>
      </c>
      <c r="V46" s="440">
        <f t="shared" si="30"/>
        <v>0.15353841595547171</v>
      </c>
      <c r="W46" s="437">
        <f>[69]DH!S43</f>
        <v>-7.3611269999999998</v>
      </c>
      <c r="X46" s="438">
        <f t="shared" si="31"/>
        <v>-7.6308679410928551E-3</v>
      </c>
      <c r="Y46" s="437">
        <f>[69]DH!U43</f>
        <v>-7.2936895000000002</v>
      </c>
      <c r="Z46" s="438">
        <f t="shared" si="32"/>
        <v>-7.5609592631448392E-3</v>
      </c>
    </row>
    <row r="47" spans="2:34" hidden="1" x14ac:dyDescent="0.75">
      <c r="B47" s="96" t="s">
        <v>118</v>
      </c>
      <c r="C47" s="435">
        <f>[69]DH!C44</f>
        <v>1992.9319151711711</v>
      </c>
      <c r="D47" s="435">
        <f t="shared" si="28"/>
        <v>1585.059566315329</v>
      </c>
      <c r="E47" s="436">
        <f t="shared" si="33"/>
        <v>0.79534055039667007</v>
      </c>
      <c r="F47" s="437">
        <f>[69]DH!D44</f>
        <v>407.87234885584201</v>
      </c>
      <c r="G47" s="438">
        <f t="shared" si="34"/>
        <v>0.20465944960332988</v>
      </c>
      <c r="H47" s="437">
        <f>[69]DH!F44</f>
        <v>-167.7077056492505</v>
      </c>
      <c r="I47" s="438">
        <f t="shared" si="35"/>
        <v>-8.4151246900397117E-2</v>
      </c>
      <c r="J47" s="437">
        <f>[69]DH!H44</f>
        <v>-165.7231982887991</v>
      </c>
      <c r="K47" s="438">
        <f t="shared" si="36"/>
        <v>-8.3155474116919481E-2</v>
      </c>
      <c r="L47" s="343">
        <f>[69]DH!J44</f>
        <v>1544.8567496418016</v>
      </c>
      <c r="M47" s="343">
        <f>[69]DH!K44</f>
        <v>2179.1577005703348</v>
      </c>
      <c r="N47" s="343">
        <f>[69]DH!L44</f>
        <v>1880.3661715531271</v>
      </c>
      <c r="O47" s="343">
        <f>[69]DH!M44</f>
        <v>0</v>
      </c>
      <c r="P47" s="341">
        <f>[69]DH!N44</f>
        <v>-235.63518095399542</v>
      </c>
      <c r="Q47" s="92"/>
      <c r="R47" s="435">
        <f>[69]DH!P44</f>
        <v>629.36216216216212</v>
      </c>
      <c r="S47" s="437">
        <f t="shared" si="37"/>
        <v>498.21648602702714</v>
      </c>
      <c r="T47" s="462">
        <f t="shared" si="29"/>
        <v>0.79162128894977346</v>
      </c>
      <c r="U47" s="437">
        <f>[69]DH!Q44</f>
        <v>131.14567613513495</v>
      </c>
      <c r="V47" s="440">
        <f t="shared" si="30"/>
        <v>0.20837871105022646</v>
      </c>
      <c r="W47" s="437">
        <f>[69]DH!S44</f>
        <v>-60.816682617800055</v>
      </c>
      <c r="X47" s="438">
        <f t="shared" si="31"/>
        <v>-9.6632251307999614E-2</v>
      </c>
      <c r="Y47" s="437">
        <f>[69]DH!U44</f>
        <v>-59.010010337800054</v>
      </c>
      <c r="Z47" s="438">
        <f t="shared" si="32"/>
        <v>-9.3761611176420664E-2</v>
      </c>
    </row>
    <row r="48" spans="2:34" hidden="1" x14ac:dyDescent="0.75">
      <c r="B48" s="138" t="s">
        <v>119</v>
      </c>
      <c r="C48" s="435">
        <f>[69]DH!C45</f>
        <v>1106.0288854800001</v>
      </c>
      <c r="D48" s="435">
        <f t="shared" si="28"/>
        <v>586.86041023000053</v>
      </c>
      <c r="E48" s="436">
        <f t="shared" si="33"/>
        <v>0.53060134137031312</v>
      </c>
      <c r="F48" s="437">
        <f>[69]DH!D45</f>
        <v>519.16847524999957</v>
      </c>
      <c r="G48" s="438">
        <f t="shared" si="34"/>
        <v>0.46939865862968683</v>
      </c>
      <c r="H48" s="437">
        <f>[69]DH!F45</f>
        <v>-145.14901904000052</v>
      </c>
      <c r="I48" s="438">
        <f t="shared" si="35"/>
        <v>-0.13123438360925629</v>
      </c>
      <c r="J48" s="437">
        <f>[69]DH!H45</f>
        <v>-80.2010606500005</v>
      </c>
      <c r="K48" s="438">
        <f t="shared" si="36"/>
        <v>-7.2512627565955862E-2</v>
      </c>
      <c r="L48" s="343">
        <f>[69]DH!J45</f>
        <v>166.33667536000002</v>
      </c>
      <c r="M48" s="343">
        <f>[69]DH!K45</f>
        <v>2512.4005067000003</v>
      </c>
      <c r="N48" s="343">
        <f>[69]DH!L45</f>
        <v>6147.4416365199995</v>
      </c>
      <c r="O48" s="343">
        <f>[69]DH!M45</f>
        <v>0</v>
      </c>
      <c r="P48" s="341">
        <f>[69]DH!N45</f>
        <v>-274.86763655000027</v>
      </c>
      <c r="Q48" s="122"/>
      <c r="R48" s="435">
        <f>[69]DH!P45</f>
        <v>58.763662150000009</v>
      </c>
      <c r="S48" s="437">
        <f t="shared" si="37"/>
        <v>34.326070880000117</v>
      </c>
      <c r="T48" s="462">
        <f t="shared" si="29"/>
        <v>0.58413770728548975</v>
      </c>
      <c r="U48" s="437">
        <f>[69]DH!Q45</f>
        <v>24.437591269999892</v>
      </c>
      <c r="V48" s="440">
        <f t="shared" si="30"/>
        <v>0.41586229271451025</v>
      </c>
      <c r="W48" s="437">
        <f>[69]DH!S45</f>
        <v>-281.19435318000018</v>
      </c>
      <c r="X48" s="438">
        <f t="shared" si="31"/>
        <v>-4.7851740836407375</v>
      </c>
      <c r="Y48" s="437">
        <f>[69]DH!U45</f>
        <v>-269.38792460000019</v>
      </c>
      <c r="Z48" s="438">
        <f t="shared" si="32"/>
        <v>-4.5842603191128743</v>
      </c>
    </row>
    <row r="49" spans="2:28" ht="15.5" hidden="1" thickBot="1" x14ac:dyDescent="0.9">
      <c r="B49" s="97" t="s">
        <v>120</v>
      </c>
      <c r="C49" s="455">
        <f>[69]DH!C46</f>
        <v>42909.272201</v>
      </c>
      <c r="D49" s="455">
        <f t="shared" si="28"/>
        <v>36460.318749999999</v>
      </c>
      <c r="E49" s="436">
        <f t="shared" si="33"/>
        <v>0.84970722829342915</v>
      </c>
      <c r="F49" s="437">
        <f>[69]DH!D46</f>
        <v>6448.9534509999994</v>
      </c>
      <c r="G49" s="438">
        <f t="shared" si="34"/>
        <v>0.15029277170657085</v>
      </c>
      <c r="H49" s="437">
        <f>[69]DH!F46</f>
        <v>-3335.083556</v>
      </c>
      <c r="I49" s="438">
        <f t="shared" si="35"/>
        <v>-7.7724076520744992E-2</v>
      </c>
      <c r="J49" s="437">
        <f>[69]DH!H46</f>
        <v>-3995.2686049999998</v>
      </c>
      <c r="K49" s="438">
        <f t="shared" si="36"/>
        <v>-9.31096800310421E-2</v>
      </c>
      <c r="L49" s="343">
        <f>[69]DH!J46</f>
        <v>36377.815430000002</v>
      </c>
      <c r="M49" s="343">
        <f>[69]DH!K46</f>
        <v>50821.966709</v>
      </c>
      <c r="N49" s="343">
        <f>[69]DH!L46</f>
        <v>39732.141174999997</v>
      </c>
      <c r="O49" s="343">
        <f>[69]DH!M46</f>
        <v>37028.371957000003</v>
      </c>
      <c r="P49" s="341">
        <f>SUM(CFsingle!F7:H7)</f>
        <v>-28095.764621999995</v>
      </c>
      <c r="Q49" s="122"/>
      <c r="R49" s="435">
        <f>[69]DH!P46</f>
        <v>18539.347857000001</v>
      </c>
      <c r="S49" s="437">
        <f t="shared" si="37"/>
        <v>15308.768997000001</v>
      </c>
      <c r="T49" s="471">
        <f t="shared" si="29"/>
        <v>0.82574474113552965</v>
      </c>
      <c r="U49" s="437">
        <f>[69]DH!Q46</f>
        <v>3230.5788600000001</v>
      </c>
      <c r="V49" s="454">
        <f t="shared" si="30"/>
        <v>0.17425525886447041</v>
      </c>
      <c r="W49" s="437">
        <f>[69]DH!S46</f>
        <v>-82.939633000000001</v>
      </c>
      <c r="X49" s="442">
        <f t="shared" si="31"/>
        <v>-4.4737082253237968E-3</v>
      </c>
      <c r="Y49" s="437">
        <f>[69]DH!U46</f>
        <v>-198.92599200000001</v>
      </c>
      <c r="Z49" s="442">
        <f t="shared" si="32"/>
        <v>-1.0729934706138569E-2</v>
      </c>
    </row>
    <row r="50" spans="2:28" ht="15.5" hidden="1" thickBot="1" x14ac:dyDescent="0.9">
      <c r="B50" s="98" t="s">
        <v>123</v>
      </c>
      <c r="C50" s="221">
        <f>SUM(C41:C49)</f>
        <v>131953.2970784888</v>
      </c>
      <c r="D50" s="404">
        <f>SUM(D41:D49)</f>
        <v>104943.41240673803</v>
      </c>
      <c r="E50" s="468">
        <f>D50/C50</f>
        <v>0.7953072392296141</v>
      </c>
      <c r="F50" s="89">
        <f>SUM(F41:F49)</f>
        <v>27009.884671750799</v>
      </c>
      <c r="G50" s="224">
        <f>+F50/C50</f>
        <v>0.20469276077038612</v>
      </c>
      <c r="H50" s="89">
        <f>SUM(H41:H49)</f>
        <v>-240.27843872994981</v>
      </c>
      <c r="I50" s="224">
        <f>+H50/C50</f>
        <v>-1.8209354676982929E-3</v>
      </c>
      <c r="J50" s="230">
        <f>SUM(J41:J49)</f>
        <v>-948.47098454949764</v>
      </c>
      <c r="K50" s="224">
        <f>+J50/H50</f>
        <v>3.9473828345267763</v>
      </c>
      <c r="L50" s="221">
        <f>SUM(L41:L49)</f>
        <v>93715.494341183483</v>
      </c>
      <c r="M50" s="221">
        <f>SUM(M41:M49)</f>
        <v>93636.053385718173</v>
      </c>
      <c r="N50" s="221">
        <f>SUM(N41:N49)</f>
        <v>81692.353836745475</v>
      </c>
      <c r="O50" s="221">
        <f>SUM(O41:O49)</f>
        <v>49651.662548420005</v>
      </c>
      <c r="P50" s="221">
        <f>SUM(P41:P49)</f>
        <v>-34881.151091919193</v>
      </c>
      <c r="Q50" s="95"/>
      <c r="R50" s="221">
        <f>SUM(R41:R49)</f>
        <v>46431.376912851862</v>
      </c>
      <c r="S50" s="89">
        <f>SUM(S41:S49)</f>
        <v>35190.223058716132</v>
      </c>
      <c r="T50" s="472">
        <f>+S50/P50</f>
        <v>-1.0088607158055785</v>
      </c>
      <c r="U50" s="89">
        <f>SUM(U41:U49)</f>
        <v>11241.153854135731</v>
      </c>
      <c r="V50" s="224">
        <f>+U50/R50</f>
        <v>0.2421025306924349</v>
      </c>
      <c r="W50" s="89">
        <f>SUM(W41:W49)</f>
        <v>798.23213265639401</v>
      </c>
      <c r="X50" s="224">
        <f>+W50/R50</f>
        <v>1.7191653268319278E-2</v>
      </c>
      <c r="Y50" s="230">
        <f>SUM(Y41:Y49)</f>
        <v>638.11893338639402</v>
      </c>
      <c r="Z50" s="224">
        <f>+Y50/W50</f>
        <v>0.79941524185806978</v>
      </c>
    </row>
    <row r="51" spans="2:28" hidden="1" x14ac:dyDescent="0.75">
      <c r="B51" s="99" t="s">
        <v>121</v>
      </c>
      <c r="C51" s="222">
        <f>[69]DH!$C$48</f>
        <v>32526.399109739999</v>
      </c>
      <c r="D51" s="405">
        <f>C51</f>
        <v>32526.399109739999</v>
      </c>
      <c r="E51" s="405"/>
      <c r="F51" s="225"/>
      <c r="G51" s="226"/>
      <c r="H51" s="225"/>
      <c r="I51" s="226"/>
      <c r="J51" s="231">
        <f>[81]DH!$H$16</f>
        <v>0</v>
      </c>
      <c r="K51" s="226"/>
      <c r="L51" s="232">
        <f>[69]DH!$J$48</f>
        <v>29493.18302036</v>
      </c>
      <c r="M51" s="233">
        <v>0</v>
      </c>
      <c r="N51" s="222">
        <f>L51</f>
        <v>29493.18302036</v>
      </c>
      <c r="O51" s="233"/>
      <c r="P51" s="233"/>
      <c r="Q51" s="92"/>
      <c r="R51" s="222">
        <f>[69]DH!$P$48</f>
        <v>14144.694965999999</v>
      </c>
      <c r="S51" s="423">
        <f>R51</f>
        <v>14144.694965999999</v>
      </c>
      <c r="T51" s="226"/>
      <c r="U51" s="225"/>
      <c r="V51" s="226"/>
      <c r="W51" s="225"/>
      <c r="X51" s="226"/>
      <c r="Y51" s="231">
        <v>0</v>
      </c>
      <c r="Z51" s="226"/>
    </row>
    <row r="52" spans="2:28" ht="15.5" hidden="1" thickBot="1" x14ac:dyDescent="0.9">
      <c r="B52" s="98" t="s">
        <v>122</v>
      </c>
      <c r="C52" s="223">
        <f>+C50-C51</f>
        <v>99426.897968748803</v>
      </c>
      <c r="D52" s="406">
        <f>D50-D51</f>
        <v>72417.013296998033</v>
      </c>
      <c r="E52" s="469">
        <f>D52/C52</f>
        <v>0.7283442888840771</v>
      </c>
      <c r="F52" s="90">
        <f>+F50-F51</f>
        <v>27009.884671750799</v>
      </c>
      <c r="G52" s="470">
        <f>+F52/C52</f>
        <v>0.27165571111592324</v>
      </c>
      <c r="H52" s="228">
        <f t="shared" ref="H52:N52" si="38">+H50-H51</f>
        <v>-240.27843872994981</v>
      </c>
      <c r="I52" s="229">
        <f t="shared" si="38"/>
        <v>-1.8209354676982929E-3</v>
      </c>
      <c r="J52" s="228">
        <f t="shared" si="38"/>
        <v>-948.47098454949764</v>
      </c>
      <c r="K52" s="229">
        <f t="shared" si="38"/>
        <v>3.9473828345267763</v>
      </c>
      <c r="L52" s="223">
        <f t="shared" si="38"/>
        <v>64222.311320823486</v>
      </c>
      <c r="M52" s="223">
        <f t="shared" si="38"/>
        <v>93636.053385718173</v>
      </c>
      <c r="N52" s="223">
        <f t="shared" si="38"/>
        <v>52199.170816385478</v>
      </c>
      <c r="O52" s="223">
        <f>+O50-O51</f>
        <v>49651.662548420005</v>
      </c>
      <c r="P52" s="458">
        <f>+P50-P51</f>
        <v>-34881.151091919193</v>
      </c>
      <c r="Q52" s="95"/>
      <c r="R52" s="223">
        <f>+R50-R51</f>
        <v>32286.681946851862</v>
      </c>
      <c r="S52" s="90">
        <f>+S50-S51</f>
        <v>21045.528092716133</v>
      </c>
      <c r="T52" s="473">
        <f>S52/R52</f>
        <v>0.65183310342511658</v>
      </c>
      <c r="U52" s="90">
        <f>+U50-U51</f>
        <v>11241.153854135731</v>
      </c>
      <c r="V52" s="227">
        <f>+U52/R52</f>
        <v>0.34816689657488353</v>
      </c>
      <c r="W52" s="228">
        <f t="shared" ref="W52:Z52" si="39">+W50-W51</f>
        <v>798.23213265639401</v>
      </c>
      <c r="X52" s="229">
        <f t="shared" si="39"/>
        <v>1.7191653268319278E-2</v>
      </c>
      <c r="Y52" s="228">
        <f t="shared" si="39"/>
        <v>638.11893338639402</v>
      </c>
      <c r="Z52" s="229">
        <f t="shared" si="39"/>
        <v>0.79941524185806978</v>
      </c>
    </row>
    <row r="53" spans="2:28" hidden="1" x14ac:dyDescent="0.75">
      <c r="B53" s="125"/>
      <c r="C53" s="125">
        <f>C52-[72]DH!$C$49</f>
        <v>0</v>
      </c>
      <c r="D53" s="125">
        <f>C52-F52-D52</f>
        <v>0</v>
      </c>
      <c r="E53" s="125"/>
      <c r="F53" s="126">
        <f>F52-[72]DH!$D$49</f>
        <v>0</v>
      </c>
      <c r="G53" s="125"/>
      <c r="H53" s="127">
        <f>H52-[72]DH!$F$49</f>
        <v>0</v>
      </c>
      <c r="I53" s="125"/>
      <c r="J53" s="127">
        <f>J52-[72]DH!$H$49</f>
        <v>0</v>
      </c>
      <c r="K53" s="125"/>
      <c r="L53" s="128">
        <f>L52-'BS konsol'!G10-'BS konsol'!G11</f>
        <v>5.0022208597511053E-12</v>
      </c>
      <c r="M53" s="492">
        <f>M52-'BS konsol'!G15</f>
        <v>0</v>
      </c>
      <c r="N53" s="125">
        <f>N52-'BS konsol'!G41-'BS konsol'!G42</f>
        <v>-2.0482775653363205E-7</v>
      </c>
      <c r="O53" s="125">
        <f>O52-'BS konsol'!G39</f>
        <v>0</v>
      </c>
      <c r="P53" s="127">
        <f>SUM('CF Konsol'!F7:H7)-P52</f>
        <v>0.34805300000152783</v>
      </c>
      <c r="Q53" s="129"/>
      <c r="R53" s="125">
        <f>R52-'PL Konsol'!J8</f>
        <v>0</v>
      </c>
      <c r="S53" s="125">
        <f>S52-'PL Konsol'!J9</f>
        <v>-4.5977139961905777E-7</v>
      </c>
      <c r="T53" s="125"/>
      <c r="U53" s="126">
        <f>U52-'PL Konsol'!J10</f>
        <v>4.597804945660755E-7</v>
      </c>
      <c r="V53" s="125"/>
      <c r="W53" s="127">
        <f>W52-'PL Konsol'!J16</f>
        <v>4.5977935769769829E-7</v>
      </c>
      <c r="X53" s="125"/>
      <c r="Y53" s="127">
        <f>Y52-'PL Konsol'!J25</f>
        <v>4.5977935769769829E-7</v>
      </c>
      <c r="Z53" s="125"/>
    </row>
    <row r="54" spans="2:28" hidden="1" x14ac:dyDescent="0.75">
      <c r="B54" s="125"/>
      <c r="C54" s="125"/>
      <c r="D54" s="125"/>
      <c r="E54" s="125"/>
      <c r="F54" s="126"/>
      <c r="G54" s="125"/>
      <c r="H54" s="127"/>
      <c r="I54" s="125"/>
      <c r="J54" s="127"/>
      <c r="K54" s="125"/>
      <c r="L54" s="128"/>
      <c r="M54" s="492"/>
      <c r="N54" s="125"/>
      <c r="O54" s="125"/>
      <c r="P54" s="127"/>
      <c r="Q54" s="129"/>
      <c r="R54" s="125"/>
      <c r="S54" s="125"/>
      <c r="T54" s="125"/>
      <c r="U54" s="126"/>
      <c r="V54" s="125"/>
      <c r="W54" s="127"/>
      <c r="X54" s="125"/>
      <c r="Y54" s="127"/>
      <c r="Z54" s="125"/>
    </row>
    <row r="55" spans="2:28" ht="15.5" hidden="1" thickBot="1" x14ac:dyDescent="0.9">
      <c r="B55" s="45" t="s">
        <v>212</v>
      </c>
      <c r="C55" s="88"/>
      <c r="D55" s="88"/>
      <c r="E55" s="88"/>
      <c r="F55" s="88"/>
      <c r="G55" s="88"/>
      <c r="H55" s="88"/>
      <c r="I55" s="88"/>
      <c r="J55" s="88"/>
      <c r="K55" s="88"/>
      <c r="L55" s="88"/>
      <c r="M55" s="88"/>
      <c r="N55" s="88"/>
      <c r="O55" s="88"/>
      <c r="P55" s="91"/>
      <c r="Q55" s="92"/>
      <c r="R55" s="219">
        <v>45772</v>
      </c>
      <c r="S55" s="219"/>
      <c r="T55" s="219"/>
      <c r="U55" s="88"/>
      <c r="V55" s="88"/>
      <c r="W55" s="88"/>
      <c r="X55" s="88"/>
      <c r="Y55" s="88"/>
      <c r="Z55" s="88"/>
    </row>
    <row r="56" spans="2:28" ht="30.25" hidden="1" thickBot="1" x14ac:dyDescent="0.9">
      <c r="B56" s="630" t="s">
        <v>62</v>
      </c>
      <c r="C56" s="220" t="s">
        <v>102</v>
      </c>
      <c r="D56" s="626" t="s">
        <v>203</v>
      </c>
      <c r="E56" s="627"/>
      <c r="F56" s="628" t="s">
        <v>103</v>
      </c>
      <c r="G56" s="629"/>
      <c r="H56" s="628" t="s">
        <v>104</v>
      </c>
      <c r="I56" s="629"/>
      <c r="J56" s="628" t="s">
        <v>105</v>
      </c>
      <c r="K56" s="629"/>
      <c r="L56" s="220" t="s">
        <v>56</v>
      </c>
      <c r="M56" s="220" t="s">
        <v>106</v>
      </c>
      <c r="N56" s="220" t="s">
        <v>107</v>
      </c>
      <c r="O56" s="220" t="s">
        <v>108</v>
      </c>
      <c r="P56" s="456" t="s">
        <v>109</v>
      </c>
      <c r="Q56" s="93"/>
      <c r="R56" s="220" t="s">
        <v>102</v>
      </c>
      <c r="S56" s="626" t="s">
        <v>203</v>
      </c>
      <c r="T56" s="627"/>
      <c r="U56" s="628" t="s">
        <v>103</v>
      </c>
      <c r="V56" s="629"/>
      <c r="W56" s="628" t="s">
        <v>104</v>
      </c>
      <c r="X56" s="629"/>
      <c r="Y56" s="628" t="s">
        <v>105</v>
      </c>
      <c r="Z56" s="629"/>
    </row>
    <row r="57" spans="2:28" ht="15.5" hidden="1" thickBot="1" x14ac:dyDescent="0.9">
      <c r="B57" s="631"/>
      <c r="C57" s="220" t="s">
        <v>110</v>
      </c>
      <c r="D57" s="466" t="s">
        <v>110</v>
      </c>
      <c r="E57" s="459" t="s">
        <v>111</v>
      </c>
      <c r="F57" s="505" t="s">
        <v>110</v>
      </c>
      <c r="G57" s="506" t="s">
        <v>111</v>
      </c>
      <c r="H57" s="505" t="s">
        <v>110</v>
      </c>
      <c r="I57" s="506" t="s">
        <v>111</v>
      </c>
      <c r="J57" s="505" t="s">
        <v>110</v>
      </c>
      <c r="K57" s="506" t="s">
        <v>111</v>
      </c>
      <c r="L57" s="220" t="s">
        <v>110</v>
      </c>
      <c r="M57" s="220" t="s">
        <v>110</v>
      </c>
      <c r="N57" s="220" t="s">
        <v>110</v>
      </c>
      <c r="O57" s="220" t="s">
        <v>110</v>
      </c>
      <c r="P57" s="457" t="s">
        <v>110</v>
      </c>
      <c r="Q57" s="94"/>
      <c r="R57" s="220" t="s">
        <v>110</v>
      </c>
      <c r="S57" s="466" t="s">
        <v>110</v>
      </c>
      <c r="T57" s="459" t="s">
        <v>111</v>
      </c>
      <c r="U57" s="505" t="s">
        <v>110</v>
      </c>
      <c r="V57" s="506" t="s">
        <v>111</v>
      </c>
      <c r="W57" s="505" t="s">
        <v>110</v>
      </c>
      <c r="X57" s="506" t="s">
        <v>111</v>
      </c>
      <c r="Y57" s="505" t="s">
        <v>110</v>
      </c>
      <c r="Z57" s="506" t="s">
        <v>111</v>
      </c>
    </row>
    <row r="58" spans="2:28" hidden="1" x14ac:dyDescent="0.75">
      <c r="B58" s="96" t="s">
        <v>112</v>
      </c>
      <c r="C58" s="342">
        <f>[72]DH!C54</f>
        <v>57321.009956205358</v>
      </c>
      <c r="D58" s="450">
        <f>C58-F58</f>
        <v>44035.590994779996</v>
      </c>
      <c r="E58" s="460">
        <f>D58/C58</f>
        <v>0.76822775852037939</v>
      </c>
      <c r="F58" s="450">
        <f>[72]DH!D54</f>
        <v>13285.418961425365</v>
      </c>
      <c r="G58" s="451">
        <f>F58/C58</f>
        <v>0.23177224147962058</v>
      </c>
      <c r="H58" s="450">
        <f>[72]DH!F54</f>
        <v>2608.0156524253634</v>
      </c>
      <c r="I58" s="451">
        <f>H58/C58</f>
        <v>4.5498424651239586E-2</v>
      </c>
      <c r="J58" s="450">
        <f>[72]DH!H54</f>
        <v>2523.937087825364</v>
      </c>
      <c r="K58" s="451">
        <f>J58/C58</f>
        <v>4.4031622781135801E-2</v>
      </c>
      <c r="L58" s="452">
        <f>[72]DH!J54</f>
        <v>41762.314658000003</v>
      </c>
      <c r="M58" s="425">
        <f>[72]DH!K54</f>
        <v>3522.4980719999999</v>
      </c>
      <c r="N58" s="452">
        <f>[72]DH!L54</f>
        <v>19342.326055400001</v>
      </c>
      <c r="O58" s="452">
        <f>[72]DH!M54</f>
        <v>14299.776963</v>
      </c>
      <c r="P58" s="424">
        <f>[72]DH!N54-850</f>
        <v>-15010.806627941394</v>
      </c>
      <c r="Q58" s="92"/>
      <c r="R58" s="424">
        <f>[72]DH!P54</f>
        <v>2651.519143</v>
      </c>
      <c r="S58" s="425">
        <f>R58-U58</f>
        <v>1720.6264059999999</v>
      </c>
      <c r="T58" s="514">
        <f>S58/R58</f>
        <v>0.64892098197459624</v>
      </c>
      <c r="U58" s="425">
        <f>[72]DH!Q54</f>
        <v>930.89273700000001</v>
      </c>
      <c r="V58" s="427">
        <f>U58/R58</f>
        <v>0.3510790180254037</v>
      </c>
      <c r="W58" s="425">
        <f>[72]DH!S54</f>
        <v>202.644486</v>
      </c>
      <c r="X58" s="426">
        <f>W58/R58</f>
        <v>7.6425805385935325E-2</v>
      </c>
      <c r="Y58" s="425">
        <f>[72]DH!U54</f>
        <v>142.04042100000001</v>
      </c>
      <c r="Z58" s="426">
        <f>Y58/R58</f>
        <v>5.3569449564407692E-2</v>
      </c>
      <c r="AA58" s="88"/>
      <c r="AB58" s="88"/>
    </row>
    <row r="59" spans="2:28" hidden="1" x14ac:dyDescent="0.75">
      <c r="B59" s="96" t="s">
        <v>113</v>
      </c>
      <c r="C59" s="341">
        <f>[72]DH!C55</f>
        <v>14355.625791153629</v>
      </c>
      <c r="D59" s="343">
        <f t="shared" ref="D59:D66" si="40">C59-F59</f>
        <v>10775.112566473243</v>
      </c>
      <c r="E59" s="461">
        <f>D59/C59</f>
        <v>0.75058466438385385</v>
      </c>
      <c r="F59" s="343">
        <f>[72]DH!D55</f>
        <v>3580.5132246803855</v>
      </c>
      <c r="G59" s="235">
        <f>F59/C59</f>
        <v>0.24941533561614612</v>
      </c>
      <c r="H59" s="343">
        <f>[72]DH!F55</f>
        <v>779.26969720038551</v>
      </c>
      <c r="I59" s="235">
        <f>H59/C59</f>
        <v>5.4283227254404688E-2</v>
      </c>
      <c r="J59" s="343">
        <f>[72]DH!H55</f>
        <v>723.69704887038552</v>
      </c>
      <c r="K59" s="235">
        <f>J59/C59</f>
        <v>5.0412086480851957E-2</v>
      </c>
      <c r="L59" s="343">
        <f>[72]DH!J55</f>
        <v>7948.6133140000002</v>
      </c>
      <c r="M59" s="437">
        <f>[72]DH!K55</f>
        <v>8373.0000536206499</v>
      </c>
      <c r="N59" s="343">
        <f>[72]DH!L55</f>
        <v>3709.9509151167795</v>
      </c>
      <c r="O59" s="343">
        <f>[72]DH!M55</f>
        <v>1666.2148268799997</v>
      </c>
      <c r="P59" s="341">
        <f>[72]DH!N55</f>
        <v>2494.7713337271935</v>
      </c>
      <c r="Q59" s="92"/>
      <c r="R59" s="417">
        <f>[72]DH!P55</f>
        <v>3697.049544</v>
      </c>
      <c r="S59" s="420">
        <f>R59-U59</f>
        <v>2761.3839160670641</v>
      </c>
      <c r="T59" s="517">
        <f t="shared" ref="T59:T66" si="41">S59/R59</f>
        <v>0.74691558314347117</v>
      </c>
      <c r="U59" s="420">
        <f>[72]DH!Q55</f>
        <v>935.66562793293576</v>
      </c>
      <c r="V59" s="421">
        <f t="shared" ref="V59:V66" si="42">U59/R59</f>
        <v>0.25308441685652883</v>
      </c>
      <c r="W59" s="420">
        <f>[72]DH!S55</f>
        <v>226.54212690293562</v>
      </c>
      <c r="X59" s="422">
        <f t="shared" ref="X59:X66" si="43">W59/R59</f>
        <v>6.1276464977483035E-2</v>
      </c>
      <c r="Y59" s="420">
        <f>[72]DH!U55</f>
        <v>213.42061965293561</v>
      </c>
      <c r="Z59" s="422">
        <f t="shared" ref="Z59:Z66" si="44">Y59/R59</f>
        <v>5.7727281474845071E-2</v>
      </c>
      <c r="AA59" s="88"/>
      <c r="AB59" s="88"/>
    </row>
    <row r="60" spans="2:28" hidden="1" x14ac:dyDescent="0.75">
      <c r="B60" s="96" t="s">
        <v>114</v>
      </c>
      <c r="C60" s="341">
        <f>[72]DH!C56</f>
        <v>7570.9504314382302</v>
      </c>
      <c r="D60" s="343">
        <f t="shared" si="40"/>
        <v>5441.1305535689025</v>
      </c>
      <c r="E60" s="461">
        <f t="shared" ref="E60:E66" si="45">D60/C60</f>
        <v>0.71868526981430358</v>
      </c>
      <c r="F60" s="343">
        <f>[72]DH!D56</f>
        <v>2129.8198778693277</v>
      </c>
      <c r="G60" s="235">
        <f t="shared" ref="G60:G66" si="46">F60/C60</f>
        <v>0.28131473018569642</v>
      </c>
      <c r="H60" s="343">
        <f>[72]DH!F56</f>
        <v>227.76510582187348</v>
      </c>
      <c r="I60" s="235">
        <f t="shared" ref="I60:I66" si="47">H60/C60</f>
        <v>3.0084083614665226E-2</v>
      </c>
      <c r="J60" s="343">
        <f>[72]DH!H56</f>
        <v>215.60822939187352</v>
      </c>
      <c r="K60" s="235">
        <f t="shared" ref="K60:K66" si="48">J60/C60</f>
        <v>2.8478357023256205E-2</v>
      </c>
      <c r="L60" s="343">
        <f>[72]DH!J56</f>
        <v>2191.659701</v>
      </c>
      <c r="M60" s="343">
        <f>[72]DH!K56</f>
        <v>6555.94053781</v>
      </c>
      <c r="N60" s="343">
        <f>[72]DH!L56</f>
        <v>1104.7396000000001</v>
      </c>
      <c r="O60" s="343">
        <f>[72]DH!M56</f>
        <v>0.03</v>
      </c>
      <c r="P60" s="341">
        <f>[72]DH!N56</f>
        <v>1533.4520602597509</v>
      </c>
      <c r="Q60" s="92"/>
      <c r="R60" s="341">
        <f>[72]DH!P56</f>
        <v>2266.5460405414728</v>
      </c>
      <c r="S60" s="343">
        <f t="shared" ref="S60:S66" si="49">R60-U60</f>
        <v>1534.2240845006199</v>
      </c>
      <c r="T60" s="461">
        <f t="shared" si="41"/>
        <v>0.67689958953319884</v>
      </c>
      <c r="U60" s="343">
        <f>[72]DH!Q56</f>
        <v>732.32195604085302</v>
      </c>
      <c r="V60" s="429">
        <f t="shared" si="42"/>
        <v>0.32310041046680127</v>
      </c>
      <c r="W60" s="343">
        <f>[72]DH!S56</f>
        <v>146.2234171030519</v>
      </c>
      <c r="X60" s="235">
        <f t="shared" si="43"/>
        <v>6.4513764330205017E-2</v>
      </c>
      <c r="Y60" s="343">
        <f>[72]DH!U56</f>
        <v>143.54345565305192</v>
      </c>
      <c r="Z60" s="235">
        <f t="shared" si="44"/>
        <v>6.3331365472178852E-2</v>
      </c>
      <c r="AA60" s="88"/>
      <c r="AB60" s="88"/>
    </row>
    <row r="61" spans="2:28" hidden="1" x14ac:dyDescent="0.75">
      <c r="B61" s="96" t="s">
        <v>115</v>
      </c>
      <c r="C61" s="435">
        <f>[72]DH!C57</f>
        <v>4955.4902050000001</v>
      </c>
      <c r="D61" s="437">
        <f t="shared" si="40"/>
        <v>4105.7547265496041</v>
      </c>
      <c r="E61" s="462">
        <f t="shared" si="45"/>
        <v>0.82852645383235179</v>
      </c>
      <c r="F61" s="437">
        <f>[72]DH!D57</f>
        <v>849.73547845039559</v>
      </c>
      <c r="G61" s="438">
        <f t="shared" si="46"/>
        <v>0.17147354616764812</v>
      </c>
      <c r="H61" s="437">
        <f>[72]DH!F57</f>
        <v>-160.48464567490919</v>
      </c>
      <c r="I61" s="438">
        <f t="shared" si="47"/>
        <v>-3.2385221044929739E-2</v>
      </c>
      <c r="J61" s="437">
        <f>[72]DH!H57</f>
        <v>-198.52430652490918</v>
      </c>
      <c r="K61" s="438">
        <f t="shared" si="48"/>
        <v>-4.0061487019912127E-2</v>
      </c>
      <c r="L61" s="343">
        <f>[72]DH!J57</f>
        <v>771.16505722914508</v>
      </c>
      <c r="M61" s="437">
        <f>[72]DH!K57</f>
        <v>9624.8415600193257</v>
      </c>
      <c r="N61" s="343">
        <f>[72]DH!L57</f>
        <v>1833.4939518985066</v>
      </c>
      <c r="O61" s="343">
        <f>[72]DH!M57</f>
        <v>2619.9112742900002</v>
      </c>
      <c r="P61" s="341">
        <f>[72]DH!N57</f>
        <v>-2471.6006815303344</v>
      </c>
      <c r="Q61" s="92"/>
      <c r="R61" s="435">
        <f>[72]DH!P57</f>
        <v>644.89822500000002</v>
      </c>
      <c r="S61" s="437">
        <f t="shared" si="49"/>
        <v>546.55071547999387</v>
      </c>
      <c r="T61" s="462">
        <f t="shared" si="41"/>
        <v>0.84749917784313</v>
      </c>
      <c r="U61" s="437">
        <f>[72]DH!Q57</f>
        <v>98.347509520006184</v>
      </c>
      <c r="V61" s="440">
        <f t="shared" si="42"/>
        <v>0.15250082215687008</v>
      </c>
      <c r="W61" s="437">
        <f>[72]DH!S57</f>
        <v>-149.34129090882001</v>
      </c>
      <c r="X61" s="438">
        <f t="shared" si="43"/>
        <v>-0.2315734252622885</v>
      </c>
      <c r="Y61" s="437">
        <f>[72]DH!U57</f>
        <v>-162.66347674882002</v>
      </c>
      <c r="Z61" s="438">
        <f t="shared" si="44"/>
        <v>-0.25223123656266849</v>
      </c>
      <c r="AA61" s="88"/>
      <c r="AB61" s="88"/>
    </row>
    <row r="62" spans="2:28" hidden="1" x14ac:dyDescent="0.75">
      <c r="B62" s="96" t="s">
        <v>116</v>
      </c>
      <c r="C62" s="341">
        <f>[72]DH!C58</f>
        <v>10090.29844770901</v>
      </c>
      <c r="D62" s="343">
        <f t="shared" si="40"/>
        <v>7436.7806653559473</v>
      </c>
      <c r="E62" s="461">
        <f t="shared" si="45"/>
        <v>0.73702286447676468</v>
      </c>
      <c r="F62" s="343">
        <f>[72]DH!D58</f>
        <v>2653.5177823530626</v>
      </c>
      <c r="G62" s="235">
        <f t="shared" si="46"/>
        <v>0.26297713552323526</v>
      </c>
      <c r="H62" s="343">
        <f>[72]DH!F58</f>
        <v>321.72627132762869</v>
      </c>
      <c r="I62" s="235">
        <f t="shared" si="47"/>
        <v>3.1884713122700178E-2</v>
      </c>
      <c r="J62" s="343">
        <f>[72]DH!H58</f>
        <v>321.14901221762869</v>
      </c>
      <c r="K62" s="235">
        <f t="shared" si="48"/>
        <v>3.1827503802976727E-2</v>
      </c>
      <c r="L62" s="343">
        <f>[72]DH!J58</f>
        <v>2122.9152945585588</v>
      </c>
      <c r="M62" s="343">
        <f>[72]DH!K58</f>
        <v>5712.8322889790206</v>
      </c>
      <c r="N62" s="343">
        <f>[72]DH!L58</f>
        <v>2088.1538036111997</v>
      </c>
      <c r="O62" s="343">
        <f>[72]DH!M58</f>
        <v>106.16845073000029</v>
      </c>
      <c r="P62" s="341">
        <f>[72]DH!N58</f>
        <v>649.93069717796186</v>
      </c>
      <c r="Q62" s="92"/>
      <c r="R62" s="341">
        <f>[72]DH!P58</f>
        <v>2714.4330450099997</v>
      </c>
      <c r="S62" s="343">
        <f t="shared" si="49"/>
        <v>1929.369587034626</v>
      </c>
      <c r="T62" s="461">
        <f t="shared" si="41"/>
        <v>0.71078179311935041</v>
      </c>
      <c r="U62" s="343">
        <f>[72]DH!Q58</f>
        <v>785.06345797537369</v>
      </c>
      <c r="V62" s="429">
        <f t="shared" si="42"/>
        <v>0.28921820688064959</v>
      </c>
      <c r="W62" s="343">
        <f>[72]DH!S58</f>
        <v>96.606067046125773</v>
      </c>
      <c r="X62" s="235">
        <f t="shared" si="43"/>
        <v>3.5589777107863749E-2</v>
      </c>
      <c r="Y62" s="343">
        <f>[72]DH!U58</f>
        <v>111.05941779612577</v>
      </c>
      <c r="Z62" s="235">
        <f t="shared" si="44"/>
        <v>4.0914406785714855E-2</v>
      </c>
      <c r="AA62" s="88"/>
      <c r="AB62" s="88"/>
    </row>
    <row r="63" spans="2:28" hidden="1" x14ac:dyDescent="0.75">
      <c r="B63" s="96" t="s">
        <v>117</v>
      </c>
      <c r="C63" s="341">
        <f>[72]DH!C59</f>
        <v>4620.470495099099</v>
      </c>
      <c r="D63" s="343">
        <f t="shared" si="40"/>
        <v>3830.6194614584406</v>
      </c>
      <c r="E63" s="461">
        <f t="shared" si="45"/>
        <v>0.82905398173661149</v>
      </c>
      <c r="F63" s="343">
        <f>[72]DH!D59</f>
        <v>789.85103364065833</v>
      </c>
      <c r="G63" s="235">
        <f t="shared" si="46"/>
        <v>0.17094601826338851</v>
      </c>
      <c r="H63" s="343">
        <f>[72]DH!F59</f>
        <v>193.21555715501</v>
      </c>
      <c r="I63" s="235">
        <f t="shared" si="47"/>
        <v>4.1817290546482748E-2</v>
      </c>
      <c r="J63" s="343">
        <f>[72]DH!H59</f>
        <v>193.47381833501095</v>
      </c>
      <c r="K63" s="235">
        <f t="shared" si="48"/>
        <v>4.1873185542517212E-2</v>
      </c>
      <c r="L63" s="343">
        <f>[72]DH!J59</f>
        <v>2335.9337361025282</v>
      </c>
      <c r="M63" s="343">
        <f>[72]DH!K59</f>
        <v>3724.7889719258833</v>
      </c>
      <c r="N63" s="343">
        <f>[72]DH!L59</f>
        <v>3708.34788465567</v>
      </c>
      <c r="O63" s="343">
        <f>[72]DH!M59</f>
        <v>0</v>
      </c>
      <c r="P63" s="341">
        <f>[72]DH!N59</f>
        <v>35.267942915778463</v>
      </c>
      <c r="Q63" s="92"/>
      <c r="R63" s="341">
        <f>[72]DH!P59</f>
        <v>994.33525221621596</v>
      </c>
      <c r="S63" s="343">
        <f t="shared" si="49"/>
        <v>821.66057891114326</v>
      </c>
      <c r="T63" s="461">
        <f t="shared" si="41"/>
        <v>0.82634159563365761</v>
      </c>
      <c r="U63" s="343">
        <f>[72]DH!Q59</f>
        <v>172.67467330507267</v>
      </c>
      <c r="V63" s="429">
        <f t="shared" si="42"/>
        <v>0.17365840436634239</v>
      </c>
      <c r="W63" s="343">
        <f>[72]DH!S59</f>
        <v>39.170990152757852</v>
      </c>
      <c r="X63" s="235">
        <f t="shared" si="43"/>
        <v>3.9394148065707124E-2</v>
      </c>
      <c r="Y63" s="343">
        <f>[72]DH!U59</f>
        <v>39.218573372758769</v>
      </c>
      <c r="Z63" s="235">
        <f t="shared" si="44"/>
        <v>3.944200236826239E-2</v>
      </c>
      <c r="AA63" s="88"/>
      <c r="AB63" s="88"/>
    </row>
    <row r="64" spans="2:28" hidden="1" x14ac:dyDescent="0.75">
      <c r="B64" s="96" t="s">
        <v>118</v>
      </c>
      <c r="C64" s="435">
        <f>[72]DH!C60</f>
        <v>2865.5184016576577</v>
      </c>
      <c r="D64" s="437">
        <f t="shared" si="40"/>
        <v>2346.8944967002594</v>
      </c>
      <c r="E64" s="462">
        <f t="shared" si="45"/>
        <v>0.81901218828070255</v>
      </c>
      <c r="F64" s="437">
        <f>[72]DH!D60</f>
        <v>518.62390495739828</v>
      </c>
      <c r="G64" s="438">
        <f t="shared" si="46"/>
        <v>0.18098781171929743</v>
      </c>
      <c r="H64" s="437">
        <f>[72]DH!F60</f>
        <v>-199.11575740092528</v>
      </c>
      <c r="I64" s="438">
        <f t="shared" si="47"/>
        <v>-6.948681861046152E-2</v>
      </c>
      <c r="J64" s="437">
        <f>[72]DH!H60</f>
        <v>-197.04638519047387</v>
      </c>
      <c r="K64" s="438">
        <f t="shared" si="48"/>
        <v>-6.876465531559163E-2</v>
      </c>
      <c r="L64" s="343">
        <f>[72]DH!J60</f>
        <v>2036.5917496418019</v>
      </c>
      <c r="M64" s="343">
        <f>[72]DH!K60</f>
        <v>2128.7024999151345</v>
      </c>
      <c r="N64" s="343">
        <f>[72]DH!L60</f>
        <v>2531.7851715531269</v>
      </c>
      <c r="O64" s="343">
        <f>[72]DH!M60</f>
        <v>0</v>
      </c>
      <c r="P64" s="341">
        <f>[72]DH!N60</f>
        <v>-60.994502505477271</v>
      </c>
      <c r="Q64" s="92"/>
      <c r="R64" s="435">
        <f>[72]DH!P60</f>
        <v>872.58648648648648</v>
      </c>
      <c r="S64" s="437">
        <f t="shared" si="49"/>
        <v>761.8349303849302</v>
      </c>
      <c r="T64" s="462">
        <f t="shared" si="41"/>
        <v>0.87307670034233165</v>
      </c>
      <c r="U64" s="437">
        <f>[72]DH!Q60</f>
        <v>110.7515561015563</v>
      </c>
      <c r="V64" s="440">
        <f t="shared" si="42"/>
        <v>0.12692329965766835</v>
      </c>
      <c r="W64" s="437">
        <f>[72]DH!S60</f>
        <v>-31.408051751674773</v>
      </c>
      <c r="X64" s="438">
        <f t="shared" si="43"/>
        <v>-3.5994199128777341E-2</v>
      </c>
      <c r="Y64" s="437">
        <f>[72]DH!U60</f>
        <v>-31.32318690167477</v>
      </c>
      <c r="Z64" s="438">
        <f t="shared" si="44"/>
        <v>-3.5896942465610676E-2</v>
      </c>
      <c r="AA64" s="88"/>
      <c r="AB64" s="88"/>
    </row>
    <row r="65" spans="2:31" hidden="1" x14ac:dyDescent="0.75">
      <c r="B65" s="138" t="s">
        <v>119</v>
      </c>
      <c r="C65" s="435">
        <f>[72]DH!C61</f>
        <v>1358.82865268</v>
      </c>
      <c r="D65" s="437">
        <f t="shared" si="40"/>
        <v>717.35281367999983</v>
      </c>
      <c r="E65" s="462">
        <f t="shared" si="45"/>
        <v>0.52791999363950282</v>
      </c>
      <c r="F65" s="437">
        <f>[72]DH!D61</f>
        <v>641.47583900000018</v>
      </c>
      <c r="G65" s="438">
        <f t="shared" si="46"/>
        <v>0.47208000636049713</v>
      </c>
      <c r="H65" s="437">
        <f>[72]DH!F61</f>
        <v>-265.0132952899998</v>
      </c>
      <c r="I65" s="438">
        <f t="shared" si="47"/>
        <v>-0.19503069409621113</v>
      </c>
      <c r="J65" s="437">
        <f>[72]DH!H61</f>
        <v>-195.55648628999978</v>
      </c>
      <c r="K65" s="438">
        <f t="shared" si="48"/>
        <v>-0.14391548625671549</v>
      </c>
      <c r="L65" s="343">
        <f>[72]DH!J61</f>
        <v>372.72773536</v>
      </c>
      <c r="M65" s="343">
        <f>[72]DH!K61</f>
        <v>2548.5012088700005</v>
      </c>
      <c r="N65" s="343">
        <f>[72]DH!L61</f>
        <v>6288.5663033700002</v>
      </c>
      <c r="O65" s="343">
        <f>[72]DH!M61</f>
        <v>0</v>
      </c>
      <c r="P65" s="341">
        <f>[72]DH!N61</f>
        <v>-606.06407726999873</v>
      </c>
      <c r="Q65" s="122"/>
      <c r="R65" s="435">
        <f>[72]DH!P61</f>
        <v>252.79976719999999</v>
      </c>
      <c r="S65" s="437">
        <f t="shared" si="49"/>
        <v>130.49240344999933</v>
      </c>
      <c r="T65" s="462">
        <f t="shared" si="41"/>
        <v>0.51618878013744995</v>
      </c>
      <c r="U65" s="437">
        <f>[72]DH!Q61</f>
        <v>122.30736375000066</v>
      </c>
      <c r="V65" s="440">
        <f t="shared" si="42"/>
        <v>0.48381121986255005</v>
      </c>
      <c r="W65" s="437">
        <f>[72]DH!S61</f>
        <v>-119.86427624999928</v>
      </c>
      <c r="X65" s="438">
        <f t="shared" si="43"/>
        <v>-0.4741470990167877</v>
      </c>
      <c r="Y65" s="437">
        <f>[72]DH!U61</f>
        <v>-115.35542563999928</v>
      </c>
      <c r="Z65" s="438">
        <f t="shared" si="44"/>
        <v>-0.4563114393564176</v>
      </c>
      <c r="AA65" s="88"/>
      <c r="AB65" s="88"/>
    </row>
    <row r="66" spans="2:31" ht="15.5" hidden="1" thickBot="1" x14ac:dyDescent="0.9">
      <c r="B66" s="97" t="s">
        <v>120</v>
      </c>
      <c r="C66" s="341">
        <f>[72]DH!C62</f>
        <v>54560.410986999996</v>
      </c>
      <c r="D66" s="431">
        <f t="shared" si="40"/>
        <v>46496.087284999994</v>
      </c>
      <c r="E66" s="461">
        <f t="shared" si="45"/>
        <v>0.85219459391679675</v>
      </c>
      <c r="F66" s="343">
        <f>[72]DH!D62</f>
        <v>8064.3237019999997</v>
      </c>
      <c r="G66" s="235">
        <f t="shared" si="46"/>
        <v>0.14780540608320328</v>
      </c>
      <c r="H66" s="343">
        <f>[72]DH!F62</f>
        <v>-5412.9253790000002</v>
      </c>
      <c r="I66" s="235">
        <f t="shared" si="47"/>
        <v>-9.9209761823270126E-2</v>
      </c>
      <c r="J66" s="343">
        <f>[72]DH!H62</f>
        <v>255.07563400000026</v>
      </c>
      <c r="K66" s="235">
        <f t="shared" si="48"/>
        <v>4.6751047029461824E-3</v>
      </c>
      <c r="L66" s="343">
        <f>[72]DH!J62</f>
        <v>37556.537340000003</v>
      </c>
      <c r="M66" s="343">
        <f>[72]DH!K62</f>
        <v>50061.531873</v>
      </c>
      <c r="N66" s="343">
        <f>[72]DH!L62</f>
        <v>32339.578986</v>
      </c>
      <c r="O66" s="343">
        <f>[72]DH!M62</f>
        <v>40548.486535999997</v>
      </c>
      <c r="P66" s="430">
        <f>SUM(CFsingle!F7:I7)</f>
        <v>-34881.132924999998</v>
      </c>
      <c r="Q66" s="122"/>
      <c r="R66" s="341">
        <f>[72]DH!P62</f>
        <v>11651.138786</v>
      </c>
      <c r="S66" s="343">
        <f t="shared" si="49"/>
        <v>10035.768534999999</v>
      </c>
      <c r="T66" s="515">
        <f t="shared" si="41"/>
        <v>0.86135516187129901</v>
      </c>
      <c r="U66" s="343">
        <f>[72]DH!Q62</f>
        <v>1615.3702510000001</v>
      </c>
      <c r="V66" s="434">
        <f t="shared" si="42"/>
        <v>0.13864483812870101</v>
      </c>
      <c r="W66" s="343">
        <f>[72]DH!S62</f>
        <v>-2077.8418230000002</v>
      </c>
      <c r="X66" s="516">
        <f t="shared" si="43"/>
        <v>-0.17833808876233914</v>
      </c>
      <c r="Y66" s="343">
        <f>[72]DH!U62</f>
        <v>4250.344239</v>
      </c>
      <c r="Z66" s="516">
        <f t="shared" si="44"/>
        <v>0.36480075613786445</v>
      </c>
      <c r="AA66" s="88"/>
      <c r="AB66" s="88"/>
    </row>
    <row r="67" spans="2:31" ht="15.5" hidden="1" thickBot="1" x14ac:dyDescent="0.9">
      <c r="B67" s="98" t="s">
        <v>123</v>
      </c>
      <c r="C67" s="221">
        <f>SUM(C58:C66)</f>
        <v>157698.60336794297</v>
      </c>
      <c r="D67" s="89">
        <f>SUM(D58:D66)</f>
        <v>125185.32356356637</v>
      </c>
      <c r="E67" s="509">
        <f>D67/C67</f>
        <v>0.79382645686140618</v>
      </c>
      <c r="F67" s="89">
        <f>SUM(F58:F66)</f>
        <v>32513.279804376594</v>
      </c>
      <c r="G67" s="224">
        <f>+F67/C67</f>
        <v>0.20617354313859387</v>
      </c>
      <c r="H67" s="89">
        <f>SUM(H58:H66)</f>
        <v>-1907.5467934355734</v>
      </c>
      <c r="I67" s="224">
        <f>+H67/C67</f>
        <v>-1.2096155277830065E-2</v>
      </c>
      <c r="J67" s="230">
        <f>SUM(J58:J66)</f>
        <v>3641.8136526348803</v>
      </c>
      <c r="K67" s="224">
        <f>+J67/H67</f>
        <v>-1.9091608474127222</v>
      </c>
      <c r="L67" s="221">
        <f>SUM(L58:L66)</f>
        <v>97098.458585892047</v>
      </c>
      <c r="M67" s="221">
        <f>SUM(M58:M66)</f>
        <v>92252.637066140014</v>
      </c>
      <c r="N67" s="221">
        <f>SUM(N58:N66)</f>
        <v>72946.942671605299</v>
      </c>
      <c r="O67" s="221">
        <f>SUM(O58:O66)</f>
        <v>59240.588050899998</v>
      </c>
      <c r="P67" s="221">
        <f>SUM(P58:P66)</f>
        <v>-48317.176780166519</v>
      </c>
      <c r="Q67" s="95"/>
      <c r="R67" s="221">
        <f>SUM(R58:R66)</f>
        <v>25745.306289454176</v>
      </c>
      <c r="S67" s="89">
        <f>SUM(S58:S66)</f>
        <v>20241.911156828377</v>
      </c>
      <c r="T67" s="472">
        <f>+S67/P67</f>
        <v>-0.41893820181019725</v>
      </c>
      <c r="U67" s="89">
        <f>SUM(U58:U66)</f>
        <v>5503.3951326257984</v>
      </c>
      <c r="V67" s="224">
        <f>+U67/R67</f>
        <v>0.21376304755325851</v>
      </c>
      <c r="W67" s="89">
        <f>SUM(W58:W66)</f>
        <v>-1667.2683547056231</v>
      </c>
      <c r="X67" s="224">
        <f>+W67/R67</f>
        <v>-6.4760090090230218E-2</v>
      </c>
      <c r="Y67" s="230">
        <f>SUM(Y58:Y66)</f>
        <v>4590.284637184378</v>
      </c>
      <c r="Z67" s="224">
        <f>+Y67/W67</f>
        <v>-2.7531768501627019</v>
      </c>
      <c r="AA67" s="88"/>
      <c r="AB67" s="88"/>
    </row>
    <row r="68" spans="2:31" hidden="1" x14ac:dyDescent="0.75">
      <c r="B68" s="99" t="s">
        <v>121</v>
      </c>
      <c r="C68" s="222">
        <f>[72]DH!$C$64</f>
        <v>40261.423416739999</v>
      </c>
      <c r="D68" s="467">
        <f>C68</f>
        <v>40261.423416739999</v>
      </c>
      <c r="E68" s="464"/>
      <c r="F68" s="225"/>
      <c r="G68" s="226"/>
      <c r="H68" s="225"/>
      <c r="I68" s="226"/>
      <c r="J68" s="231">
        <f>[72]DH!$H$64</f>
        <v>6339</v>
      </c>
      <c r="K68" s="226"/>
      <c r="L68" s="232">
        <f>[72]DH!$J$64</f>
        <v>32695.491180000001</v>
      </c>
      <c r="M68" s="233">
        <v>0</v>
      </c>
      <c r="N68" s="222">
        <f>L68</f>
        <v>32695.491180000001</v>
      </c>
      <c r="O68" s="233"/>
      <c r="P68" s="233"/>
      <c r="Q68" s="92"/>
      <c r="R68" s="222">
        <f>[72]DH!$P$64</f>
        <v>7735.0243069999997</v>
      </c>
      <c r="S68" s="423">
        <f>R68</f>
        <v>7735.0243069999997</v>
      </c>
      <c r="T68" s="226"/>
      <c r="U68" s="225"/>
      <c r="V68" s="226"/>
      <c r="W68" s="225"/>
      <c r="X68" s="226"/>
      <c r="Y68" s="231">
        <f>[72]DH!$U$64</f>
        <v>6339</v>
      </c>
      <c r="Z68" s="226"/>
      <c r="AA68" s="88"/>
      <c r="AB68" s="88"/>
    </row>
    <row r="69" spans="2:31" ht="15.5" hidden="1" thickBot="1" x14ac:dyDescent="0.9">
      <c r="B69" s="98" t="s">
        <v>122</v>
      </c>
      <c r="C69" s="223">
        <f>+C67-C68</f>
        <v>117437.17995120297</v>
      </c>
      <c r="D69" s="90">
        <f>D67-D68</f>
        <v>84923.900146826374</v>
      </c>
      <c r="E69" s="510">
        <f>D69/C69</f>
        <v>0.72314321735342768</v>
      </c>
      <c r="F69" s="90">
        <f>+F67-F68</f>
        <v>32513.279804376594</v>
      </c>
      <c r="G69" s="470">
        <f>+F69/C69</f>
        <v>0.27685678264657226</v>
      </c>
      <c r="H69" s="228">
        <f t="shared" ref="H69:N69" si="50">+H67-H68</f>
        <v>-1907.5467934355734</v>
      </c>
      <c r="I69" s="229">
        <f t="shared" si="50"/>
        <v>-1.2096155277830065E-2</v>
      </c>
      <c r="J69" s="228">
        <f t="shared" si="50"/>
        <v>-2697.1863473651197</v>
      </c>
      <c r="K69" s="229">
        <f t="shared" si="50"/>
        <v>-1.9091608474127222</v>
      </c>
      <c r="L69" s="223">
        <f t="shared" si="50"/>
        <v>64402.96740589205</v>
      </c>
      <c r="M69" s="223">
        <f t="shared" si="50"/>
        <v>92252.637066140014</v>
      </c>
      <c r="N69" s="223">
        <f t="shared" si="50"/>
        <v>40251.451491605301</v>
      </c>
      <c r="O69" s="223">
        <f>+O67-O68</f>
        <v>59240.588050899998</v>
      </c>
      <c r="P69" s="458">
        <f>+P67-P68</f>
        <v>-48317.176780166519</v>
      </c>
      <c r="Q69" s="95"/>
      <c r="R69" s="223">
        <f>+R67-R68</f>
        <v>18010.281982454177</v>
      </c>
      <c r="S69" s="90">
        <f>+S67-S68</f>
        <v>12506.886849828377</v>
      </c>
      <c r="T69" s="473">
        <f>S69/R69</f>
        <v>0.69443037382827932</v>
      </c>
      <c r="U69" s="90">
        <f>+U67-U68</f>
        <v>5503.3951326257984</v>
      </c>
      <c r="V69" s="227">
        <f>+U69/R69</f>
        <v>0.30556962617172062</v>
      </c>
      <c r="W69" s="228">
        <f t="shared" ref="W69:Z69" si="51">+W67-W68</f>
        <v>-1667.2683547056231</v>
      </c>
      <c r="X69" s="229">
        <f t="shared" si="51"/>
        <v>-6.4760090090230218E-2</v>
      </c>
      <c r="Y69" s="228">
        <f t="shared" si="51"/>
        <v>-1748.715362815622</v>
      </c>
      <c r="Z69" s="229">
        <f t="shared" si="51"/>
        <v>-2.7531768501627019</v>
      </c>
      <c r="AA69" s="88"/>
      <c r="AB69" s="88"/>
    </row>
    <row r="70" spans="2:31" hidden="1" x14ac:dyDescent="0.75">
      <c r="B70" s="125"/>
      <c r="C70" s="125">
        <f>C69-[73]DH!$C$65</f>
        <v>0</v>
      </c>
      <c r="D70" s="125">
        <f>C69-F69-D69</f>
        <v>0</v>
      </c>
      <c r="E70" s="125"/>
      <c r="F70" s="126">
        <f>F69-[73]DH!$D$65</f>
        <v>0</v>
      </c>
      <c r="G70" s="125"/>
      <c r="H70" s="127">
        <f>H69-[73]DH!$F$65</f>
        <v>0</v>
      </c>
      <c r="I70" s="125"/>
      <c r="J70" s="127">
        <f>J69-[73]DH!$H$65</f>
        <v>0</v>
      </c>
      <c r="K70" s="125"/>
      <c r="L70" s="128">
        <f>L69-'BS konsol'!H10-'BS konsol'!H11</f>
        <v>1.4630074929300463E-11</v>
      </c>
      <c r="M70" s="492">
        <f>M69-'BS konsol'!H15</f>
        <v>0</v>
      </c>
      <c r="N70" s="125">
        <f>N69-'BS konsol'!H41</f>
        <v>3.140001354040578E-5</v>
      </c>
      <c r="O70" s="125">
        <f>O69-'BS konsol'!H39</f>
        <v>0</v>
      </c>
      <c r="P70" s="127">
        <f>SUM('CF Konsol'!F7:I7)-P69</f>
        <v>0.34805300000880379</v>
      </c>
      <c r="Q70" s="129"/>
      <c r="R70" s="125">
        <f>R69-'PL Konsol'!M8</f>
        <v>0</v>
      </c>
      <c r="S70" s="125">
        <f>S69-'PL Konsol'!M9</f>
        <v>3.1070121622178704E-5</v>
      </c>
      <c r="T70" s="125"/>
      <c r="U70" s="126">
        <f>U69-'PL Konsol'!M10</f>
        <v>-3.1070118893694598E-5</v>
      </c>
      <c r="V70" s="125"/>
      <c r="W70" s="127">
        <f>W69-'PL Konsol'!M16</f>
        <v>-3.1070119348441949E-5</v>
      </c>
      <c r="X70" s="125"/>
      <c r="Y70" s="127">
        <f>Y69-'PL Konsol'!M25</f>
        <v>-3.1070119121068274E-5</v>
      </c>
      <c r="Z70" s="125"/>
      <c r="AA70" s="88"/>
      <c r="AB70" s="88"/>
    </row>
    <row r="71" spans="2:31" hidden="1" x14ac:dyDescent="0.75">
      <c r="C71" s="88"/>
      <c r="D71" s="88"/>
      <c r="E71" s="88"/>
      <c r="F71" s="88"/>
      <c r="G71" s="88"/>
      <c r="H71" s="88"/>
      <c r="I71" s="88"/>
      <c r="J71" s="88"/>
      <c r="K71" s="88"/>
      <c r="L71" s="88"/>
      <c r="M71" s="88"/>
      <c r="N71" s="88"/>
      <c r="O71" s="88"/>
      <c r="P71" s="91"/>
      <c r="Q71" s="92"/>
      <c r="R71" s="88"/>
      <c r="S71" s="88"/>
      <c r="T71" s="88"/>
      <c r="U71" s="88"/>
      <c r="V71" s="88"/>
      <c r="W71" s="88"/>
      <c r="X71" s="88"/>
      <c r="Y71" s="88"/>
      <c r="Z71" s="88"/>
      <c r="AA71" s="88"/>
      <c r="AB71" s="88"/>
    </row>
    <row r="72" spans="2:31" ht="15.5" hidden="1" thickBot="1" x14ac:dyDescent="0.9">
      <c r="B72" s="45" t="s">
        <v>214</v>
      </c>
      <c r="C72" s="88"/>
      <c r="D72" s="88"/>
      <c r="E72" s="88"/>
      <c r="F72" s="88"/>
      <c r="G72" s="88"/>
      <c r="H72" s="88"/>
      <c r="I72" s="88"/>
      <c r="J72" s="88"/>
      <c r="K72" s="88"/>
      <c r="L72" s="88"/>
      <c r="M72" s="88"/>
      <c r="N72" s="88"/>
      <c r="O72" s="88"/>
      <c r="P72" s="91"/>
      <c r="Q72" s="92"/>
      <c r="R72" s="219">
        <v>45802</v>
      </c>
      <c r="S72" s="219"/>
      <c r="T72" s="219"/>
      <c r="U72" s="88"/>
      <c r="V72" s="88"/>
      <c r="W72" s="88"/>
      <c r="X72" s="88"/>
      <c r="Y72" s="88"/>
      <c r="Z72" s="88"/>
    </row>
    <row r="73" spans="2:31" ht="30.25" hidden="1" thickBot="1" x14ac:dyDescent="0.9">
      <c r="B73" s="630" t="s">
        <v>62</v>
      </c>
      <c r="C73" s="220" t="s">
        <v>102</v>
      </c>
      <c r="D73" s="626" t="s">
        <v>203</v>
      </c>
      <c r="E73" s="627"/>
      <c r="F73" s="628" t="s">
        <v>103</v>
      </c>
      <c r="G73" s="629"/>
      <c r="H73" s="628" t="s">
        <v>104</v>
      </c>
      <c r="I73" s="629"/>
      <c r="J73" s="628" t="s">
        <v>105</v>
      </c>
      <c r="K73" s="629"/>
      <c r="L73" s="220" t="s">
        <v>56</v>
      </c>
      <c r="M73" s="220" t="s">
        <v>106</v>
      </c>
      <c r="N73" s="220" t="s">
        <v>107</v>
      </c>
      <c r="O73" s="220" t="s">
        <v>108</v>
      </c>
      <c r="P73" s="456" t="s">
        <v>109</v>
      </c>
      <c r="Q73" s="93"/>
      <c r="R73" s="220" t="s">
        <v>102</v>
      </c>
      <c r="S73" s="626" t="s">
        <v>203</v>
      </c>
      <c r="T73" s="627"/>
      <c r="U73" s="628" t="s">
        <v>103</v>
      </c>
      <c r="V73" s="629"/>
      <c r="W73" s="628" t="s">
        <v>104</v>
      </c>
      <c r="X73" s="629"/>
      <c r="Y73" s="628" t="s">
        <v>105</v>
      </c>
      <c r="Z73" s="629"/>
    </row>
    <row r="74" spans="2:31" ht="15.5" hidden="1" thickBot="1" x14ac:dyDescent="0.9">
      <c r="B74" s="631"/>
      <c r="C74" s="220" t="s">
        <v>110</v>
      </c>
      <c r="D74" s="466" t="s">
        <v>110</v>
      </c>
      <c r="E74" s="459" t="s">
        <v>111</v>
      </c>
      <c r="F74" s="520" t="s">
        <v>110</v>
      </c>
      <c r="G74" s="521" t="s">
        <v>111</v>
      </c>
      <c r="H74" s="520" t="s">
        <v>110</v>
      </c>
      <c r="I74" s="521" t="s">
        <v>111</v>
      </c>
      <c r="J74" s="520" t="s">
        <v>110</v>
      </c>
      <c r="K74" s="521" t="s">
        <v>111</v>
      </c>
      <c r="L74" s="220" t="s">
        <v>110</v>
      </c>
      <c r="M74" s="220" t="s">
        <v>110</v>
      </c>
      <c r="N74" s="220" t="s">
        <v>110</v>
      </c>
      <c r="O74" s="220" t="s">
        <v>110</v>
      </c>
      <c r="P74" s="457" t="s">
        <v>110</v>
      </c>
      <c r="Q74" s="94"/>
      <c r="R74" s="220" t="s">
        <v>110</v>
      </c>
      <c r="S74" s="466" t="s">
        <v>110</v>
      </c>
      <c r="T74" s="459" t="s">
        <v>111</v>
      </c>
      <c r="U74" s="520" t="s">
        <v>110</v>
      </c>
      <c r="V74" s="521" t="s">
        <v>111</v>
      </c>
      <c r="W74" s="520" t="s">
        <v>110</v>
      </c>
      <c r="X74" s="521" t="s">
        <v>111</v>
      </c>
      <c r="Y74" s="520" t="s">
        <v>110</v>
      </c>
      <c r="Z74" s="521" t="s">
        <v>111</v>
      </c>
    </row>
    <row r="75" spans="2:31" hidden="1" x14ac:dyDescent="0.75">
      <c r="B75" s="96" t="s">
        <v>112</v>
      </c>
      <c r="C75" s="342">
        <f>[73]DH!C70</f>
        <v>62376.287739987572</v>
      </c>
      <c r="D75" s="450">
        <f>C75-F75</f>
        <v>47563.921671779994</v>
      </c>
      <c r="E75" s="460">
        <f>D75/C75</f>
        <v>0.76253209985896908</v>
      </c>
      <c r="F75" s="450">
        <f>[73]DH!D70</f>
        <v>14812.366068207579</v>
      </c>
      <c r="G75" s="451">
        <f>F75/C75</f>
        <v>0.23746790014103089</v>
      </c>
      <c r="H75" s="450">
        <f>[73]DH!F70</f>
        <v>2789.6470502075786</v>
      </c>
      <c r="I75" s="451">
        <f>H75/C75</f>
        <v>4.4722877094515182E-2</v>
      </c>
      <c r="J75" s="450">
        <f>[73]DH!H70</f>
        <v>2807.5187496075791</v>
      </c>
      <c r="K75" s="451">
        <f>J75/C75</f>
        <v>4.5009391410251606E-2</v>
      </c>
      <c r="L75" s="425">
        <f>[73]DH!J70</f>
        <v>2102.7155480000001</v>
      </c>
      <c r="M75" s="425">
        <f>[73]DH!K70</f>
        <v>3239.1235150000002</v>
      </c>
      <c r="N75" s="425">
        <f>[73]DH!L70</f>
        <v>977.47119099999998</v>
      </c>
      <c r="O75" s="425">
        <f>[73]DH!M70</f>
        <v>0</v>
      </c>
      <c r="P75" s="424">
        <f>[73]DH!N70-849.7</f>
        <v>6324.958150440817</v>
      </c>
      <c r="Q75" s="92"/>
      <c r="R75" s="424">
        <f>[73]DH!P70</f>
        <v>5055.277783782215</v>
      </c>
      <c r="S75" s="425">
        <f>R75-U75</f>
        <v>3528.3306769999999</v>
      </c>
      <c r="T75" s="514">
        <f>S75/R75</f>
        <v>0.69794991055075184</v>
      </c>
      <c r="U75" s="425">
        <f>[73]DH!Q70</f>
        <v>1526.9471067822151</v>
      </c>
      <c r="V75" s="427">
        <f>U75/R75</f>
        <v>0.30205008944924816</v>
      </c>
      <c r="W75" s="425">
        <f>[73]DH!S70</f>
        <v>181.63139778221512</v>
      </c>
      <c r="X75" s="426">
        <f>W75/R75</f>
        <v>3.5929063752916796E-2</v>
      </c>
      <c r="Y75" s="425">
        <f>[73]DH!U70</f>
        <v>283.58166178221512</v>
      </c>
      <c r="Z75" s="426">
        <f>Y75/R75</f>
        <v>5.6096158096785614E-2</v>
      </c>
      <c r="AA75" s="88"/>
      <c r="AB75" s="88"/>
      <c r="AC75" s="88"/>
      <c r="AD75" s="88"/>
      <c r="AE75" s="88"/>
    </row>
    <row r="76" spans="2:31" hidden="1" x14ac:dyDescent="0.75">
      <c r="B76" s="96" t="s">
        <v>113</v>
      </c>
      <c r="C76" s="341">
        <f>[73]DH!C71</f>
        <v>21484.940962609013</v>
      </c>
      <c r="D76" s="343">
        <f t="shared" ref="D76:D83" si="52">C76-F76</f>
        <v>16124.973240527243</v>
      </c>
      <c r="E76" s="461">
        <f>D76/C76</f>
        <v>0.75052443795820023</v>
      </c>
      <c r="F76" s="343">
        <f>[73]DH!D71</f>
        <v>5359.9677220817703</v>
      </c>
      <c r="G76" s="235">
        <f>F76/C76</f>
        <v>0.24947556204179977</v>
      </c>
      <c r="H76" s="343">
        <f>[73]DH!F71</f>
        <v>1186.6362928717699</v>
      </c>
      <c r="I76" s="235">
        <f>H76/C76</f>
        <v>5.5231070680478674E-2</v>
      </c>
      <c r="J76" s="343">
        <f>[73]DH!H71</f>
        <v>1117.9737535417698</v>
      </c>
      <c r="K76" s="235">
        <f>J76/C76</f>
        <v>5.2035225765219385E-2</v>
      </c>
      <c r="L76" s="437">
        <f>[73]DH!J71</f>
        <v>12140.866967</v>
      </c>
      <c r="M76" s="437">
        <f>[73]DH!K71</f>
        <v>11211.02634352665</v>
      </c>
      <c r="N76" s="437">
        <f>[73]DH!L71</f>
        <v>9361.5667401167793</v>
      </c>
      <c r="O76" s="343">
        <f>[73]DH!M71</f>
        <v>1677.0057654799996</v>
      </c>
      <c r="P76" s="341">
        <f>[73]DH!N71</f>
        <v>1119.8367532225775</v>
      </c>
      <c r="Q76" s="92"/>
      <c r="R76" s="417">
        <f>[73]DH!P71</f>
        <v>7129.3151714553851</v>
      </c>
      <c r="S76" s="420">
        <f>R76-U76</f>
        <v>5349.8606740540008</v>
      </c>
      <c r="T76" s="517">
        <f t="shared" ref="T76:T83" si="53">S76/R76</f>
        <v>0.75040316571694998</v>
      </c>
      <c r="U76" s="420">
        <f>[73]DH!Q71</f>
        <v>1779.4544974013843</v>
      </c>
      <c r="V76" s="421">
        <f t="shared" ref="V76:V83" si="54">U76/R76</f>
        <v>0.24959683428305005</v>
      </c>
      <c r="W76" s="420">
        <f>[73]DH!S71</f>
        <v>407.36659567138435</v>
      </c>
      <c r="X76" s="422">
        <f t="shared" ref="X76:X83" si="55">W76/R76</f>
        <v>5.7139653090722338E-2</v>
      </c>
      <c r="Y76" s="420">
        <f>[73]DH!U71</f>
        <v>394.27670467138432</v>
      </c>
      <c r="Z76" s="422">
        <f t="shared" ref="Z76:Z83" si="56">Y76/R76</f>
        <v>5.530358739784768E-2</v>
      </c>
      <c r="AA76" s="88"/>
      <c r="AB76" s="88"/>
      <c r="AC76" s="88"/>
      <c r="AD76" s="88"/>
      <c r="AE76" s="88"/>
    </row>
    <row r="77" spans="2:31" hidden="1" x14ac:dyDescent="0.75">
      <c r="B77" s="96" t="s">
        <v>114</v>
      </c>
      <c r="C77" s="341">
        <f>[73]DH!C72</f>
        <v>9616.2460201726608</v>
      </c>
      <c r="D77" s="343">
        <f t="shared" si="52"/>
        <v>6983.8878369819649</v>
      </c>
      <c r="E77" s="461">
        <f t="shared" ref="E77:E83" si="57">D77/C77</f>
        <v>0.72625927231181309</v>
      </c>
      <c r="F77" s="343">
        <f>[73]DH!D72</f>
        <v>2632.3581831906959</v>
      </c>
      <c r="G77" s="235">
        <f t="shared" ref="G77:G83" si="58">F77/C77</f>
        <v>0.27374072768818697</v>
      </c>
      <c r="H77" s="343">
        <f>[73]DH!F72</f>
        <v>250.16244601625118</v>
      </c>
      <c r="I77" s="235">
        <f t="shared" ref="I77:I83" si="59">H77/C77</f>
        <v>2.6014563842425432E-2</v>
      </c>
      <c r="J77" s="343">
        <f>[73]DH!H72</f>
        <v>232.89971775625125</v>
      </c>
      <c r="K77" s="235">
        <f t="shared" ref="K77:K83" si="60">J77/C77</f>
        <v>2.4219400925026408E-2</v>
      </c>
      <c r="L77" s="343">
        <f>[73]DH!J72</f>
        <v>2526.3076868403778</v>
      </c>
      <c r="M77" s="343">
        <f>[73]DH!K72</f>
        <v>7001.0253174600002</v>
      </c>
      <c r="N77" s="343">
        <f>[73]DH!L72</f>
        <v>1894.2545210286164</v>
      </c>
      <c r="O77" s="343">
        <f>[73]DH!M72</f>
        <v>0</v>
      </c>
      <c r="P77" s="341">
        <f>[73]DH!N72</f>
        <v>1513.9686572932098</v>
      </c>
      <c r="Q77" s="92"/>
      <c r="R77" s="341">
        <f>[73]DH!P72</f>
        <v>2045.2955887344301</v>
      </c>
      <c r="S77" s="343">
        <f t="shared" ref="S77:S83" si="61">R77-U77</f>
        <v>1542.7572834130622</v>
      </c>
      <c r="T77" s="461">
        <f t="shared" si="53"/>
        <v>0.75429551205734324</v>
      </c>
      <c r="U77" s="343">
        <f>[73]DH!Q72</f>
        <v>502.538305321368</v>
      </c>
      <c r="V77" s="429">
        <f t="shared" si="54"/>
        <v>0.24570448794265684</v>
      </c>
      <c r="W77" s="343">
        <f>[73]DH!S72</f>
        <v>22.397340194377719</v>
      </c>
      <c r="X77" s="235">
        <f t="shared" si="55"/>
        <v>1.0950661761431044E-2</v>
      </c>
      <c r="Y77" s="343">
        <f>[73]DH!U72</f>
        <v>17.291488364377724</v>
      </c>
      <c r="Z77" s="235">
        <f t="shared" si="56"/>
        <v>8.4542735336740234E-3</v>
      </c>
      <c r="AA77" s="88"/>
      <c r="AB77" s="88"/>
      <c r="AC77" s="88"/>
      <c r="AD77" s="88"/>
      <c r="AE77" s="88"/>
    </row>
    <row r="78" spans="2:31" hidden="1" x14ac:dyDescent="0.75">
      <c r="B78" s="96" t="s">
        <v>115</v>
      </c>
      <c r="C78" s="435">
        <f>[73]DH!C73</f>
        <v>6033.5843800000002</v>
      </c>
      <c r="D78" s="437">
        <f t="shared" si="52"/>
        <v>4985.300041069605</v>
      </c>
      <c r="E78" s="462">
        <f t="shared" si="57"/>
        <v>0.82625844391847303</v>
      </c>
      <c r="F78" s="437">
        <f>[73]DH!D73</f>
        <v>1048.2843389303951</v>
      </c>
      <c r="G78" s="438">
        <f t="shared" si="58"/>
        <v>0.17374155608152694</v>
      </c>
      <c r="H78" s="437">
        <f>[73]DH!F73</f>
        <v>-183.58733380040252</v>
      </c>
      <c r="I78" s="438">
        <f t="shared" si="59"/>
        <v>-3.0427573766756952E-2</v>
      </c>
      <c r="J78" s="437">
        <f>[73]DH!H73</f>
        <v>-239.27927044040251</v>
      </c>
      <c r="K78" s="438">
        <f t="shared" si="60"/>
        <v>-3.9657897423886278E-2</v>
      </c>
      <c r="L78" s="343">
        <f>[73]DH!J73</f>
        <v>1042.7198164691451</v>
      </c>
      <c r="M78" s="343">
        <f>[73]DH!K73</f>
        <v>9337.2669660593237</v>
      </c>
      <c r="N78" s="343">
        <f>[73]DH!L73</f>
        <v>2106.5814506185066</v>
      </c>
      <c r="O78" s="343">
        <f>[73]DH!M73</f>
        <v>2336.2777541199998</v>
      </c>
      <c r="P78" s="341">
        <f>[73]DH!N73</f>
        <v>-2091.7149881603341</v>
      </c>
      <c r="Q78" s="92"/>
      <c r="R78" s="435">
        <f>[73]DH!P73</f>
        <v>1078.094175</v>
      </c>
      <c r="S78" s="437">
        <f t="shared" si="61"/>
        <v>879.54531452000037</v>
      </c>
      <c r="T78" s="462">
        <f t="shared" si="53"/>
        <v>0.81583347254427041</v>
      </c>
      <c r="U78" s="437">
        <f>[73]DH!Q73</f>
        <v>198.54886047999955</v>
      </c>
      <c r="V78" s="440">
        <f t="shared" si="54"/>
        <v>0.18416652745572951</v>
      </c>
      <c r="W78" s="437">
        <f>[73]DH!S73</f>
        <v>-23.102688125493319</v>
      </c>
      <c r="X78" s="438">
        <f t="shared" si="55"/>
        <v>-2.1429192978891034E-2</v>
      </c>
      <c r="Y78" s="437">
        <f>[73]DH!U73</f>
        <v>-40.75496391549332</v>
      </c>
      <c r="Z78" s="438">
        <f t="shared" si="56"/>
        <v>-3.780278649172121E-2</v>
      </c>
      <c r="AA78" s="88"/>
      <c r="AB78" s="88"/>
      <c r="AC78" s="88"/>
      <c r="AD78" s="88"/>
      <c r="AE78" s="88"/>
    </row>
    <row r="79" spans="2:31" hidden="1" x14ac:dyDescent="0.75">
      <c r="B79" s="96" t="s">
        <v>116</v>
      </c>
      <c r="C79" s="341">
        <f>[73]DH!C74</f>
        <v>10963.225168419011</v>
      </c>
      <c r="D79" s="343">
        <f t="shared" si="52"/>
        <v>8082.705401989384</v>
      </c>
      <c r="E79" s="461">
        <f t="shared" si="57"/>
        <v>0.73725617031680268</v>
      </c>
      <c r="F79" s="343">
        <f>[73]DH!D74</f>
        <v>2880.5197664296265</v>
      </c>
      <c r="G79" s="235">
        <f t="shared" si="58"/>
        <v>0.26274382968319732</v>
      </c>
      <c r="H79" s="343">
        <f>[73]DH!F74</f>
        <v>138.73853593003145</v>
      </c>
      <c r="I79" s="235">
        <f t="shared" si="59"/>
        <v>1.2654901618703022E-2</v>
      </c>
      <c r="J79" s="343">
        <f>[73]DH!H74</f>
        <v>193.83192791859</v>
      </c>
      <c r="K79" s="235">
        <f t="shared" si="60"/>
        <v>1.7680192182584004E-2</v>
      </c>
      <c r="L79" s="343">
        <f>[73]DH!J74</f>
        <v>718.24439819819827</v>
      </c>
      <c r="M79" s="343">
        <f>[73]DH!K74</f>
        <v>5732.5457579999993</v>
      </c>
      <c r="N79" s="343">
        <f>[73]DH!L74</f>
        <v>719.82315800000003</v>
      </c>
      <c r="O79" s="343">
        <f>[73]DH!M74</f>
        <v>1995.2823733700004</v>
      </c>
      <c r="P79" s="341">
        <f>[73]DH!N74</f>
        <v>418.78158971625123</v>
      </c>
      <c r="Q79" s="92"/>
      <c r="R79" s="435">
        <f>[73]DH!P74</f>
        <v>872.92672071000027</v>
      </c>
      <c r="S79" s="437">
        <f t="shared" si="61"/>
        <v>645.92473663343617</v>
      </c>
      <c r="T79" s="462">
        <f t="shared" si="53"/>
        <v>0.73995298953395461</v>
      </c>
      <c r="U79" s="437">
        <f>[73]DH!Q74</f>
        <v>227.00198407656407</v>
      </c>
      <c r="V79" s="440">
        <f t="shared" si="54"/>
        <v>0.26004701046604534</v>
      </c>
      <c r="W79" s="437">
        <f>[73]DH!S74</f>
        <v>-182.98773539759725</v>
      </c>
      <c r="X79" s="438">
        <f t="shared" si="55"/>
        <v>-0.20962554021575036</v>
      </c>
      <c r="Y79" s="437">
        <f>[73]DH!U74</f>
        <v>-127.31708429903871</v>
      </c>
      <c r="Z79" s="438">
        <f t="shared" si="56"/>
        <v>-0.14585082719828371</v>
      </c>
      <c r="AA79" s="88"/>
      <c r="AB79" s="88"/>
      <c r="AC79" s="88"/>
      <c r="AD79" s="88"/>
      <c r="AE79" s="88"/>
    </row>
    <row r="80" spans="2:31" hidden="1" x14ac:dyDescent="0.75">
      <c r="B80" s="96" t="s">
        <v>117</v>
      </c>
      <c r="C80" s="341">
        <f>[73]DH!C75</f>
        <v>5766.1955070810809</v>
      </c>
      <c r="D80" s="343">
        <f t="shared" si="52"/>
        <v>4774.1032359574401</v>
      </c>
      <c r="E80" s="461">
        <f t="shared" si="57"/>
        <v>0.82794682041125411</v>
      </c>
      <c r="F80" s="343">
        <f>[73]DH!D75</f>
        <v>992.09227112364056</v>
      </c>
      <c r="G80" s="235">
        <f t="shared" si="58"/>
        <v>0.17205317958874583</v>
      </c>
      <c r="H80" s="343">
        <f>[73]DH!F75</f>
        <v>238.98345449264605</v>
      </c>
      <c r="I80" s="235">
        <f t="shared" si="59"/>
        <v>4.1445603812629378E-2</v>
      </c>
      <c r="J80" s="343">
        <f>[73]DH!H75</f>
        <v>239.18789494264701</v>
      </c>
      <c r="K80" s="235">
        <f t="shared" si="60"/>
        <v>4.1481058810599859E-2</v>
      </c>
      <c r="L80" s="343">
        <f>[73]DH!J75</f>
        <v>2485.7551695025281</v>
      </c>
      <c r="M80" s="343">
        <f>[73]DH!K75</f>
        <v>3971.7691598228835</v>
      </c>
      <c r="N80" s="343">
        <f>[73]DH!L75</f>
        <v>4293.5910829960803</v>
      </c>
      <c r="O80" s="343">
        <f>[73]DH!M75</f>
        <v>0</v>
      </c>
      <c r="P80" s="341">
        <f>[73]DH!N75</f>
        <v>309.38212332613591</v>
      </c>
      <c r="Q80" s="92"/>
      <c r="R80" s="341">
        <f>[73]DH!P75</f>
        <v>1145.7250119819817</v>
      </c>
      <c r="S80" s="343">
        <f t="shared" si="61"/>
        <v>943.48377449899954</v>
      </c>
      <c r="T80" s="461">
        <f t="shared" si="53"/>
        <v>0.82348186923743039</v>
      </c>
      <c r="U80" s="343">
        <f>[73]DH!Q75</f>
        <v>202.24123748298217</v>
      </c>
      <c r="V80" s="429">
        <f t="shared" si="54"/>
        <v>0.1765181307625697</v>
      </c>
      <c r="W80" s="343">
        <f>[73]DH!S75</f>
        <v>45.76789733763605</v>
      </c>
      <c r="X80" s="235">
        <f t="shared" si="55"/>
        <v>3.9946668580153007E-2</v>
      </c>
      <c r="Y80" s="343">
        <f>[73]DH!U75</f>
        <v>45.714076607636059</v>
      </c>
      <c r="Z80" s="235">
        <f t="shared" si="56"/>
        <v>3.9899693320437857E-2</v>
      </c>
      <c r="AA80" s="88"/>
      <c r="AB80" s="88"/>
      <c r="AC80" s="88"/>
      <c r="AD80" s="88"/>
      <c r="AE80" s="88"/>
    </row>
    <row r="81" spans="2:31" hidden="1" x14ac:dyDescent="0.75">
      <c r="B81" s="96" t="s">
        <v>118</v>
      </c>
      <c r="C81" s="435">
        <f>[73]DH!C76</f>
        <v>3840.1611944504502</v>
      </c>
      <c r="D81" s="437">
        <f t="shared" si="52"/>
        <v>3187.1077399435026</v>
      </c>
      <c r="E81" s="462">
        <f t="shared" si="57"/>
        <v>0.82994113490582166</v>
      </c>
      <c r="F81" s="437">
        <f>[73]DH!D76</f>
        <v>653.0534545069479</v>
      </c>
      <c r="G81" s="438">
        <f t="shared" si="58"/>
        <v>0.17005886509417834</v>
      </c>
      <c r="H81" s="437">
        <f>[73]DH!F76</f>
        <v>-295.63437498049677</v>
      </c>
      <c r="I81" s="438">
        <f t="shared" si="59"/>
        <v>-7.6984886834367328E-2</v>
      </c>
      <c r="J81" s="437">
        <f>[73]DH!H76</f>
        <v>-293.5274182848201</v>
      </c>
      <c r="K81" s="438">
        <f t="shared" si="60"/>
        <v>-7.6436223226516303E-2</v>
      </c>
      <c r="L81" s="343">
        <f>[73]DH!J76</f>
        <v>1979.0547501102706</v>
      </c>
      <c r="M81" s="343">
        <f>[73]DH!K76</f>
        <v>2287.2766440592786</v>
      </c>
      <c r="N81" s="343">
        <f>[73]DH!L76</f>
        <v>2539.7311715531268</v>
      </c>
      <c r="O81" s="343">
        <f>[73]DH!M76</f>
        <v>0</v>
      </c>
      <c r="P81" s="341">
        <f>[73]DH!N76</f>
        <v>302.72035975452246</v>
      </c>
      <c r="Q81" s="92"/>
      <c r="R81" s="435">
        <f>[73]DH!P76</f>
        <v>974.64279279279276</v>
      </c>
      <c r="S81" s="437">
        <f t="shared" si="61"/>
        <v>840.21324324324314</v>
      </c>
      <c r="T81" s="462">
        <f t="shared" si="53"/>
        <v>0.8620730071123307</v>
      </c>
      <c r="U81" s="437">
        <f>[73]DH!Q76</f>
        <v>134.42954954954959</v>
      </c>
      <c r="V81" s="440">
        <f t="shared" si="54"/>
        <v>0.13792699288766921</v>
      </c>
      <c r="W81" s="437">
        <f>[73]DH!S76</f>
        <v>-96.518617579571483</v>
      </c>
      <c r="X81" s="438">
        <f t="shared" si="55"/>
        <v>-9.9029735091973492E-2</v>
      </c>
      <c r="Y81" s="437">
        <f>[73]DH!U76</f>
        <v>-96.481033094346259</v>
      </c>
      <c r="Z81" s="438">
        <f t="shared" si="56"/>
        <v>-9.8991172774062622E-2</v>
      </c>
      <c r="AA81" s="88"/>
      <c r="AB81" s="88"/>
      <c r="AC81" s="88"/>
      <c r="AD81" s="88"/>
      <c r="AE81" s="88"/>
    </row>
    <row r="82" spans="2:31" hidden="1" x14ac:dyDescent="0.75">
      <c r="B82" s="138" t="s">
        <v>119</v>
      </c>
      <c r="C82" s="435">
        <f>[73]DH!C77</f>
        <v>2052.35636157</v>
      </c>
      <c r="D82" s="437">
        <f t="shared" si="52"/>
        <v>1096.5184761900005</v>
      </c>
      <c r="E82" s="462">
        <f t="shared" si="57"/>
        <v>0.53427294436878003</v>
      </c>
      <c r="F82" s="437">
        <f>[73]DH!D77</f>
        <v>955.83788537999953</v>
      </c>
      <c r="G82" s="438">
        <f t="shared" si="58"/>
        <v>0.46572705563121997</v>
      </c>
      <c r="H82" s="437">
        <f>[73]DH!F77</f>
        <v>-433.32248732000062</v>
      </c>
      <c r="I82" s="438">
        <f t="shared" si="59"/>
        <v>-0.21113413607592008</v>
      </c>
      <c r="J82" s="437">
        <f>[73]DH!H77</f>
        <v>-353.3141780000006</v>
      </c>
      <c r="K82" s="438">
        <f t="shared" si="60"/>
        <v>-0.17215050203548682</v>
      </c>
      <c r="L82" s="343">
        <f>[73]DH!J77</f>
        <v>581.94394299999999</v>
      </c>
      <c r="M82" s="343">
        <f>[73]DH!K77</f>
        <v>2206.8179238000002</v>
      </c>
      <c r="N82" s="343">
        <f>[73]DH!L77</f>
        <v>6490.8858928</v>
      </c>
      <c r="O82" s="343">
        <f>[73]DH!M77</f>
        <v>0</v>
      </c>
      <c r="P82" s="341">
        <f>[73]DH!N77</f>
        <v>-375.63641431999895</v>
      </c>
      <c r="Q82" s="122"/>
      <c r="R82" s="435">
        <f>[73]DH!P77</f>
        <v>693.52770888999999</v>
      </c>
      <c r="S82" s="437">
        <f t="shared" si="61"/>
        <v>379.16566251000069</v>
      </c>
      <c r="T82" s="462">
        <f t="shared" si="53"/>
        <v>0.54672027901647968</v>
      </c>
      <c r="U82" s="437">
        <f>[73]DH!Q77</f>
        <v>314.3620463799993</v>
      </c>
      <c r="V82" s="440">
        <f t="shared" si="54"/>
        <v>0.45327972098352032</v>
      </c>
      <c r="W82" s="437">
        <f>[73]DH!S77</f>
        <v>-168.30919203000082</v>
      </c>
      <c r="X82" s="438">
        <f t="shared" si="55"/>
        <v>-0.24268560559661248</v>
      </c>
      <c r="Y82" s="437">
        <f>[73]DH!U77</f>
        <v>-157.75769171000081</v>
      </c>
      <c r="Z82" s="438">
        <f t="shared" si="56"/>
        <v>-0.22747136082348321</v>
      </c>
      <c r="AA82" s="88"/>
      <c r="AB82" s="88"/>
      <c r="AC82" s="88"/>
      <c r="AD82" s="88"/>
      <c r="AE82" s="88"/>
    </row>
    <row r="83" spans="2:31" ht="15.5" hidden="1" thickBot="1" x14ac:dyDescent="0.9">
      <c r="B83" s="97" t="s">
        <v>120</v>
      </c>
      <c r="C83" s="435">
        <f>[73]DH!C78</f>
        <v>71673.079408999998</v>
      </c>
      <c r="D83" s="441">
        <f t="shared" si="52"/>
        <v>60653.320743999997</v>
      </c>
      <c r="E83" s="462">
        <f t="shared" si="57"/>
        <v>0.84624968320230642</v>
      </c>
      <c r="F83" s="437">
        <f>[73]DH!D78</f>
        <v>11019.758664999999</v>
      </c>
      <c r="G83" s="438">
        <f t="shared" si="58"/>
        <v>0.1537503167976936</v>
      </c>
      <c r="H83" s="437">
        <f>[73]DH!F78</f>
        <v>-6137.3111570000001</v>
      </c>
      <c r="I83" s="438">
        <f t="shared" si="59"/>
        <v>-8.5629237750168952E-2</v>
      </c>
      <c r="J83" s="437">
        <f>[73]DH!H78</f>
        <v>-701.15280599999971</v>
      </c>
      <c r="K83" s="438">
        <f t="shared" si="60"/>
        <v>-9.7826521726364652E-3</v>
      </c>
      <c r="L83" s="343">
        <f>[73]DH!J78</f>
        <v>31805.270902</v>
      </c>
      <c r="M83" s="343">
        <f>[73]DH!K78</f>
        <v>46166.119793999998</v>
      </c>
      <c r="N83" s="343">
        <f>[73]DH!L78</f>
        <v>25340.466424999999</v>
      </c>
      <c r="O83" s="343">
        <f>[73]DH!M78</f>
        <v>49147.769385</v>
      </c>
      <c r="P83" s="430">
        <f>[85]Rekap!$P$83</f>
        <v>-30890.524148999997</v>
      </c>
      <c r="Q83" s="122"/>
      <c r="R83" s="435">
        <f>[73]DH!P78</f>
        <v>17112.668421999999</v>
      </c>
      <c r="S83" s="437">
        <f t="shared" si="61"/>
        <v>14157.233458999999</v>
      </c>
      <c r="T83" s="471">
        <f t="shared" si="53"/>
        <v>0.82729549301612715</v>
      </c>
      <c r="U83" s="437">
        <f>[73]DH!Q78</f>
        <v>2955.4349630000002</v>
      </c>
      <c r="V83" s="454">
        <f t="shared" si="54"/>
        <v>0.17270450698387291</v>
      </c>
      <c r="W83" s="437">
        <f>[73]DH!S78</f>
        <v>-724.38577799999996</v>
      </c>
      <c r="X83" s="442">
        <f t="shared" si="55"/>
        <v>-4.2330381220308785E-2</v>
      </c>
      <c r="Y83" s="437">
        <f>[73]DH!U78</f>
        <v>-956.22843999999998</v>
      </c>
      <c r="Z83" s="442">
        <f t="shared" si="56"/>
        <v>-5.5878394673426583E-2</v>
      </c>
      <c r="AA83" s="88"/>
      <c r="AB83" s="88"/>
      <c r="AC83" s="88"/>
      <c r="AD83" s="88"/>
      <c r="AE83" s="88"/>
    </row>
    <row r="84" spans="2:31" ht="15.5" hidden="1" thickBot="1" x14ac:dyDescent="0.9">
      <c r="B84" s="98" t="s">
        <v>123</v>
      </c>
      <c r="C84" s="221">
        <f>SUM(C75:C83)</f>
        <v>193806.0767432898</v>
      </c>
      <c r="D84" s="89">
        <f>SUM(D75:D83)</f>
        <v>153451.83838843915</v>
      </c>
      <c r="E84" s="509">
        <f>D84/C84</f>
        <v>0.79178032478154559</v>
      </c>
      <c r="F84" s="89">
        <f>SUM(F75:F83)</f>
        <v>40354.238354850655</v>
      </c>
      <c r="G84" s="224">
        <f>+F84/C84</f>
        <v>0.20821967521845441</v>
      </c>
      <c r="H84" s="89">
        <f>SUM(H75:H83)</f>
        <v>-2445.6875735826225</v>
      </c>
      <c r="I84" s="224">
        <f>+H84/C84</f>
        <v>-1.2619251236493028E-2</v>
      </c>
      <c r="J84" s="230">
        <f>SUM(J75:J83)</f>
        <v>3004.1383710416148</v>
      </c>
      <c r="K84" s="224">
        <f>+J84/H84</f>
        <v>-1.2283410209428069</v>
      </c>
      <c r="L84" s="221">
        <f>SUM(L75:L83)</f>
        <v>55382.879181120516</v>
      </c>
      <c r="M84" s="221">
        <f>SUM(M75:M83)</f>
        <v>91152.971421728129</v>
      </c>
      <c r="N84" s="221">
        <f>SUM(N75:N83)</f>
        <v>53724.371633113115</v>
      </c>
      <c r="O84" s="221">
        <f>SUM(O75:O83)</f>
        <v>55156.33527797</v>
      </c>
      <c r="P84" s="221">
        <f>SUM(P75:P83)</f>
        <v>-23368.227917726817</v>
      </c>
      <c r="Q84" s="95"/>
      <c r="R84" s="221">
        <f>SUM(R75:R83)</f>
        <v>36107.473375346803</v>
      </c>
      <c r="S84" s="89">
        <f>SUM(S75:S83)</f>
        <v>28266.514824872742</v>
      </c>
      <c r="T84" s="472">
        <f>+S84/P84</f>
        <v>-1.2096131090637878</v>
      </c>
      <c r="U84" s="89">
        <f>SUM(U75:U83)</f>
        <v>7840.9585504740626</v>
      </c>
      <c r="V84" s="224">
        <f>+U84/R84</f>
        <v>0.21715611250239555</v>
      </c>
      <c r="W84" s="89">
        <f>SUM(W75:W83)</f>
        <v>-538.14078014704944</v>
      </c>
      <c r="X84" s="224">
        <f>+W84/R84</f>
        <v>-1.4903861440343186E-2</v>
      </c>
      <c r="Y84" s="230">
        <f>SUM(Y75:Y83)</f>
        <v>-637.67528159326571</v>
      </c>
      <c r="Z84" s="224">
        <f>+Y84/W84</f>
        <v>1.184959967945596</v>
      </c>
      <c r="AA84" s="88"/>
      <c r="AB84" s="88"/>
      <c r="AC84" s="88"/>
      <c r="AD84" s="88"/>
      <c r="AE84" s="88"/>
    </row>
    <row r="85" spans="2:31" hidden="1" x14ac:dyDescent="0.75">
      <c r="B85" s="99" t="s">
        <v>121</v>
      </c>
      <c r="C85" s="222">
        <f>[73]DH!$C$80</f>
        <v>53363.901613740003</v>
      </c>
      <c r="D85" s="467">
        <f>C85</f>
        <v>53363.901613740003</v>
      </c>
      <c r="E85" s="464"/>
      <c r="F85" s="225"/>
      <c r="G85" s="226"/>
      <c r="H85" s="225"/>
      <c r="I85" s="226"/>
      <c r="J85" s="231">
        <f>[73]DH!$H$80</f>
        <v>6339</v>
      </c>
      <c r="K85" s="226"/>
      <c r="L85" s="232">
        <f>[73]DH!$J$80</f>
        <v>25101.969607999999</v>
      </c>
      <c r="M85" s="233">
        <v>0</v>
      </c>
      <c r="N85" s="222">
        <f>L85</f>
        <v>25101.969607999999</v>
      </c>
      <c r="O85" s="233"/>
      <c r="P85" s="233"/>
      <c r="Q85" s="92"/>
      <c r="R85" s="222">
        <f>[73]DH!$P$80</f>
        <v>13102.478197</v>
      </c>
      <c r="S85" s="423">
        <f>R85</f>
        <v>13102.478197</v>
      </c>
      <c r="T85" s="226"/>
      <c r="U85" s="225"/>
      <c r="V85" s="226"/>
      <c r="W85" s="225"/>
      <c r="X85" s="226"/>
      <c r="Y85" s="231">
        <v>0</v>
      </c>
      <c r="Z85" s="226"/>
      <c r="AA85" s="88"/>
      <c r="AB85" s="88"/>
    </row>
    <row r="86" spans="2:31" ht="15.5" hidden="1" thickBot="1" x14ac:dyDescent="0.9">
      <c r="B86" s="98" t="s">
        <v>122</v>
      </c>
      <c r="C86" s="223">
        <f>+C84-C85</f>
        <v>140442.17512954981</v>
      </c>
      <c r="D86" s="90">
        <f>D84-D85</f>
        <v>100087.93677469915</v>
      </c>
      <c r="E86" s="510">
        <f>D86/C86</f>
        <v>0.71266296383101302</v>
      </c>
      <c r="F86" s="90">
        <f>+F84-F85</f>
        <v>40354.238354850655</v>
      </c>
      <c r="G86" s="470">
        <f>+F86/C86</f>
        <v>0.28733703616898698</v>
      </c>
      <c r="H86" s="228">
        <f t="shared" ref="H86:N86" si="62">+H84-H85</f>
        <v>-2445.6875735826225</v>
      </c>
      <c r="I86" s="229">
        <f t="shared" si="62"/>
        <v>-1.2619251236493028E-2</v>
      </c>
      <c r="J86" s="228">
        <f t="shared" si="62"/>
        <v>-3334.8616289583852</v>
      </c>
      <c r="K86" s="229">
        <f t="shared" si="62"/>
        <v>-1.2283410209428069</v>
      </c>
      <c r="L86" s="223">
        <f t="shared" si="62"/>
        <v>30280.909573120516</v>
      </c>
      <c r="M86" s="223">
        <f t="shared" si="62"/>
        <v>91152.971421728129</v>
      </c>
      <c r="N86" s="223">
        <f t="shared" si="62"/>
        <v>28622.402025113115</v>
      </c>
      <c r="O86" s="223">
        <f>+O84-O85</f>
        <v>55156.33527797</v>
      </c>
      <c r="P86" s="458">
        <f>+P84-P85</f>
        <v>-23368.227917726817</v>
      </c>
      <c r="Q86" s="95"/>
      <c r="R86" s="223">
        <f>+R84-R85</f>
        <v>23004.995178346802</v>
      </c>
      <c r="S86" s="90">
        <f>+S84-S85</f>
        <v>15164.036627872742</v>
      </c>
      <c r="T86" s="473">
        <f>S86/R86</f>
        <v>0.65916278227024905</v>
      </c>
      <c r="U86" s="90">
        <f>+U84-U85</f>
        <v>7840.9585504740626</v>
      </c>
      <c r="V86" s="227">
        <f>+U86/R86</f>
        <v>0.34083721772975106</v>
      </c>
      <c r="W86" s="228">
        <f t="shared" ref="W86:Z86" si="63">+W84-W85</f>
        <v>-538.14078014704944</v>
      </c>
      <c r="X86" s="229">
        <f t="shared" si="63"/>
        <v>-1.4903861440343186E-2</v>
      </c>
      <c r="Y86" s="228">
        <f t="shared" si="63"/>
        <v>-637.67528159326571</v>
      </c>
      <c r="Z86" s="229">
        <f t="shared" si="63"/>
        <v>1.184959967945596</v>
      </c>
      <c r="AA86" s="88"/>
      <c r="AB86" s="88"/>
    </row>
    <row r="87" spans="2:31" hidden="1" x14ac:dyDescent="0.75">
      <c r="B87" s="125"/>
      <c r="C87" s="125">
        <f>C86-[85]Rekap!C86</f>
        <v>0</v>
      </c>
      <c r="D87" s="125">
        <f>D86-[85]Rekap!D86</f>
        <v>0</v>
      </c>
      <c r="E87" s="125">
        <f>E86-[85]Rekap!E86</f>
        <v>0</v>
      </c>
      <c r="F87" s="125">
        <f>F86-[85]Rekap!F86</f>
        <v>0</v>
      </c>
      <c r="G87" s="125">
        <f>G86-[85]Rekap!G86</f>
        <v>0</v>
      </c>
      <c r="H87" s="125">
        <f>H86-[85]Rekap!H86</f>
        <v>0</v>
      </c>
      <c r="I87" s="125">
        <f>I86-[85]Rekap!I86</f>
        <v>0</v>
      </c>
      <c r="J87" s="125">
        <f>J86-[85]Rekap!J86</f>
        <v>0</v>
      </c>
      <c r="K87" s="125">
        <f>K86-[85]Rekap!K86</f>
        <v>0</v>
      </c>
      <c r="L87" s="125">
        <f>L86-[85]Rekap!L86</f>
        <v>0</v>
      </c>
      <c r="M87" s="125">
        <f>M86-[85]Rekap!M86</f>
        <v>0</v>
      </c>
      <c r="N87" s="125">
        <f>N86-[85]Rekap!N86</f>
        <v>0</v>
      </c>
      <c r="O87" s="125">
        <f>O86-[85]Rekap!O86</f>
        <v>0</v>
      </c>
      <c r="P87" s="125">
        <f>P86-[85]Rekap!P86</f>
        <v>0</v>
      </c>
      <c r="Q87" s="129"/>
      <c r="R87" s="125">
        <f>R86-[85]Rekap!R86</f>
        <v>0</v>
      </c>
      <c r="S87" s="125">
        <f>S86-[85]Rekap!S86</f>
        <v>0</v>
      </c>
      <c r="T87" s="125">
        <f>T86-[85]Rekap!T86</f>
        <v>0</v>
      </c>
      <c r="U87" s="125">
        <f>U86-[85]Rekap!U86</f>
        <v>0</v>
      </c>
      <c r="V87" s="125">
        <f>V86-[85]Rekap!V86</f>
        <v>0</v>
      </c>
      <c r="W87" s="125">
        <f>W86-[85]Rekap!W86</f>
        <v>0</v>
      </c>
      <c r="X87" s="125">
        <f>X86-[85]Rekap!X86</f>
        <v>0</v>
      </c>
      <c r="Y87" s="125">
        <f>Y86-[85]Rekap!Y86</f>
        <v>0</v>
      </c>
      <c r="Z87" s="125">
        <f>Z86-[85]Rekap!Z86</f>
        <v>0</v>
      </c>
      <c r="AA87" s="88"/>
      <c r="AB87" s="88"/>
    </row>
    <row r="88" spans="2:31" hidden="1" x14ac:dyDescent="0.75">
      <c r="P88" s="524" t="s">
        <v>70</v>
      </c>
    </row>
    <row r="89" spans="2:31" ht="15.5" hidden="1" thickBot="1" x14ac:dyDescent="0.9">
      <c r="B89" s="45" t="s">
        <v>216</v>
      </c>
      <c r="C89" s="88"/>
      <c r="D89" s="88"/>
      <c r="E89" s="88"/>
      <c r="F89" s="88"/>
      <c r="G89" s="88"/>
      <c r="H89" s="88"/>
      <c r="I89" s="88"/>
      <c r="J89" s="88"/>
      <c r="K89" s="88"/>
      <c r="L89" s="88"/>
      <c r="M89" s="88"/>
      <c r="N89" s="88"/>
      <c r="O89" s="88"/>
      <c r="P89" s="91"/>
      <c r="Q89" s="92"/>
      <c r="R89" s="219">
        <v>45833</v>
      </c>
      <c r="S89" s="219"/>
      <c r="T89" s="219"/>
      <c r="U89" s="88"/>
      <c r="V89" s="88"/>
      <c r="W89" s="88"/>
      <c r="X89" s="88"/>
      <c r="Y89" s="88"/>
      <c r="Z89" s="88"/>
    </row>
    <row r="90" spans="2:31" ht="30.25" hidden="1" thickBot="1" x14ac:dyDescent="0.9">
      <c r="B90" s="630" t="s">
        <v>62</v>
      </c>
      <c r="C90" s="220" t="s">
        <v>102</v>
      </c>
      <c r="D90" s="626" t="s">
        <v>203</v>
      </c>
      <c r="E90" s="627"/>
      <c r="F90" s="628" t="s">
        <v>103</v>
      </c>
      <c r="G90" s="629"/>
      <c r="H90" s="628" t="s">
        <v>104</v>
      </c>
      <c r="I90" s="629"/>
      <c r="J90" s="628" t="s">
        <v>105</v>
      </c>
      <c r="K90" s="629"/>
      <c r="L90" s="220" t="s">
        <v>56</v>
      </c>
      <c r="M90" s="220" t="s">
        <v>106</v>
      </c>
      <c r="N90" s="220" t="s">
        <v>107</v>
      </c>
      <c r="O90" s="220" t="s">
        <v>108</v>
      </c>
      <c r="P90" s="456" t="s">
        <v>109</v>
      </c>
      <c r="Q90" s="93"/>
      <c r="R90" s="220" t="s">
        <v>102</v>
      </c>
      <c r="S90" s="626" t="s">
        <v>203</v>
      </c>
      <c r="T90" s="627"/>
      <c r="U90" s="628" t="s">
        <v>103</v>
      </c>
      <c r="V90" s="629"/>
      <c r="W90" s="628" t="s">
        <v>104</v>
      </c>
      <c r="X90" s="629"/>
      <c r="Y90" s="628" t="s">
        <v>105</v>
      </c>
      <c r="Z90" s="629"/>
    </row>
    <row r="91" spans="2:31" ht="15.5" hidden="1" thickBot="1" x14ac:dyDescent="0.9">
      <c r="B91" s="631"/>
      <c r="C91" s="220" t="s">
        <v>110</v>
      </c>
      <c r="D91" s="466" t="s">
        <v>110</v>
      </c>
      <c r="E91" s="459" t="s">
        <v>111</v>
      </c>
      <c r="F91" s="527" t="s">
        <v>110</v>
      </c>
      <c r="G91" s="528" t="s">
        <v>111</v>
      </c>
      <c r="H91" s="527" t="s">
        <v>110</v>
      </c>
      <c r="I91" s="528" t="s">
        <v>111</v>
      </c>
      <c r="J91" s="527" t="s">
        <v>110</v>
      </c>
      <c r="K91" s="528" t="s">
        <v>111</v>
      </c>
      <c r="L91" s="220" t="s">
        <v>110</v>
      </c>
      <c r="M91" s="220" t="s">
        <v>110</v>
      </c>
      <c r="N91" s="220" t="s">
        <v>110</v>
      </c>
      <c r="O91" s="220" t="s">
        <v>110</v>
      </c>
      <c r="P91" s="457" t="s">
        <v>110</v>
      </c>
      <c r="Q91" s="94"/>
      <c r="R91" s="220" t="s">
        <v>110</v>
      </c>
      <c r="S91" s="466" t="s">
        <v>110</v>
      </c>
      <c r="T91" s="459" t="s">
        <v>111</v>
      </c>
      <c r="U91" s="527" t="s">
        <v>110</v>
      </c>
      <c r="V91" s="528" t="s">
        <v>111</v>
      </c>
      <c r="W91" s="527" t="s">
        <v>110</v>
      </c>
      <c r="X91" s="528" t="s">
        <v>111</v>
      </c>
      <c r="Y91" s="527" t="s">
        <v>110</v>
      </c>
      <c r="Z91" s="528" t="s">
        <v>111</v>
      </c>
    </row>
    <row r="92" spans="2:31" hidden="1" x14ac:dyDescent="0.75">
      <c r="B92" s="96" t="s">
        <v>112</v>
      </c>
      <c r="C92" s="424">
        <f>[74]DH!$C$86</f>
        <v>63934.013284987574</v>
      </c>
      <c r="D92" s="425">
        <f>C92-F92</f>
        <v>49412.065807779996</v>
      </c>
      <c r="E92" s="514">
        <f>D92/C92</f>
        <v>0.77286038008476632</v>
      </c>
      <c r="F92" s="425">
        <f>[74]DH!D86</f>
        <v>14521.947477207579</v>
      </c>
      <c r="G92" s="426">
        <f>F92/C92</f>
        <v>0.22713961991523371</v>
      </c>
      <c r="H92" s="425">
        <f>[74]DH!F86</f>
        <v>1862.3526102075784</v>
      </c>
      <c r="I92" s="426">
        <f>H92/C92</f>
        <v>2.9129293071374886E-2</v>
      </c>
      <c r="J92" s="425">
        <f>[74]DH!H86</f>
        <v>2656.9269686075791</v>
      </c>
      <c r="K92" s="426">
        <f>J92/C92</f>
        <v>4.1557331255966307E-2</v>
      </c>
      <c r="L92" s="425">
        <f>[74]DH!J86</f>
        <v>1842.5652279999999</v>
      </c>
      <c r="M92" s="425">
        <f>[74]DH!K86</f>
        <v>2084.55528</v>
      </c>
      <c r="N92" s="425">
        <f>[74]DH!L86</f>
        <v>1717.0586920000001</v>
      </c>
      <c r="O92" s="425">
        <f>[74]DH!M86</f>
        <v>0</v>
      </c>
      <c r="P92" s="425">
        <f>[74]DH!N86-850</f>
        <v>7744.866549440816</v>
      </c>
      <c r="Q92" s="92"/>
      <c r="R92" s="531">
        <f>[74]DH!P86</f>
        <v>1557.725545</v>
      </c>
      <c r="S92" s="452">
        <f>R92-U92</f>
        <v>1848.1441359999999</v>
      </c>
      <c r="T92" s="532">
        <f>S92/R92</f>
        <v>1.1864375864748369</v>
      </c>
      <c r="U92" s="452">
        <f>[74]DH!Q86</f>
        <v>-290.41859099999999</v>
      </c>
      <c r="V92" s="533">
        <f>U92/R92</f>
        <v>-0.18643758647483694</v>
      </c>
      <c r="W92" s="452">
        <f>[74]DH!S86</f>
        <v>-927.29444000000001</v>
      </c>
      <c r="X92" s="534">
        <f>W92/R92</f>
        <v>-0.59528743235702664</v>
      </c>
      <c r="Y92" s="452">
        <f>[74]DH!U86</f>
        <v>-150.591781</v>
      </c>
      <c r="Z92" s="534">
        <f>Y92/R92</f>
        <v>-9.6674142298924681E-2</v>
      </c>
      <c r="AA92" s="88"/>
      <c r="AB92" s="88"/>
      <c r="AC92" s="88"/>
    </row>
    <row r="93" spans="2:31" hidden="1" x14ac:dyDescent="0.75">
      <c r="B93" s="96" t="s">
        <v>113</v>
      </c>
      <c r="C93" s="417">
        <f>[74]DH!C87</f>
        <v>68942.722752543516</v>
      </c>
      <c r="D93" s="420">
        <f t="shared" ref="D93:D100" si="64">C93-F93</f>
        <v>51694.854983886238</v>
      </c>
      <c r="E93" s="517">
        <f>D93/C93</f>
        <v>0.74982322890604214</v>
      </c>
      <c r="F93" s="420">
        <f>[74]DH!D87</f>
        <v>17247.867768657277</v>
      </c>
      <c r="G93" s="422">
        <f>F93/C93</f>
        <v>0.25017677109395781</v>
      </c>
      <c r="H93" s="420">
        <f>[74]DH!F87</f>
        <v>4286.085757217279</v>
      </c>
      <c r="I93" s="422">
        <f>H93/C93</f>
        <v>6.2168791514100041E-2</v>
      </c>
      <c r="J93" s="420">
        <f>[74]DH!H87</f>
        <v>4154.0745901172786</v>
      </c>
      <c r="K93" s="422">
        <f>J93/C93</f>
        <v>6.0253996713003646E-2</v>
      </c>
      <c r="L93" s="437">
        <f>[74]DH!J87</f>
        <v>61543.458687999999</v>
      </c>
      <c r="M93" s="437">
        <f>[74]DH!K87</f>
        <v>13435.794915057648</v>
      </c>
      <c r="N93" s="437">
        <f>[74]DH!L87</f>
        <v>50872.605990116776</v>
      </c>
      <c r="O93" s="343">
        <f>[74]DH!M87</f>
        <v>7273.2671066799994</v>
      </c>
      <c r="P93" s="343">
        <f>[74]DH!N87</f>
        <v>-4828.5887207729102</v>
      </c>
      <c r="Q93" s="92"/>
      <c r="R93" s="417">
        <f>[74]DH!P87</f>
        <v>47457.78178993451</v>
      </c>
      <c r="S93" s="420">
        <f>R93-U93</f>
        <v>35569.881743359001</v>
      </c>
      <c r="T93" s="517">
        <f t="shared" ref="T93:T100" si="65">S93/R93</f>
        <v>0.74950577970129961</v>
      </c>
      <c r="U93" s="420">
        <f>[74]DH!Q87</f>
        <v>11887.900046575509</v>
      </c>
      <c r="V93" s="421">
        <f t="shared" ref="V93:V100" si="66">U93/R93</f>
        <v>0.25049422029870044</v>
      </c>
      <c r="W93" s="420">
        <f>[74]DH!S87</f>
        <v>3099.4494643455087</v>
      </c>
      <c r="X93" s="422">
        <f t="shared" ref="X93:X100" si="67">W93/R93</f>
        <v>6.5309615145200103E-2</v>
      </c>
      <c r="Y93" s="420">
        <f>[74]DH!U87</f>
        <v>3036.1008365755088</v>
      </c>
      <c r="Z93" s="422">
        <f t="shared" ref="Z93:Z100" si="68">Y93/R93</f>
        <v>6.3974773410489363E-2</v>
      </c>
      <c r="AA93" s="88"/>
      <c r="AB93" s="88"/>
      <c r="AC93" s="88"/>
    </row>
    <row r="94" spans="2:31" hidden="1" x14ac:dyDescent="0.75">
      <c r="B94" s="96" t="s">
        <v>114</v>
      </c>
      <c r="C94" s="341">
        <f>[74]DH!C88</f>
        <v>14061.006419163627</v>
      </c>
      <c r="D94" s="343">
        <f t="shared" si="64"/>
        <v>9985.3018326863785</v>
      </c>
      <c r="E94" s="461">
        <f t="shared" ref="E94:E100" si="69">D94/C94</f>
        <v>0.71014133234997279</v>
      </c>
      <c r="F94" s="343">
        <f>[74]DH!D88</f>
        <v>4075.7045864772472</v>
      </c>
      <c r="G94" s="235">
        <f t="shared" ref="G94:G100" si="70">F94/C94</f>
        <v>0.2898586676500271</v>
      </c>
      <c r="H94" s="343">
        <f>[74]DH!F88</f>
        <v>777.74799692750162</v>
      </c>
      <c r="I94" s="235">
        <f t="shared" ref="I94:I100" si="71">H94/C94</f>
        <v>5.5312398966514617E-2</v>
      </c>
      <c r="J94" s="343">
        <f>[74]DH!H88</f>
        <v>726.37994710750161</v>
      </c>
      <c r="K94" s="235">
        <f t="shared" ref="K94:K100" si="72">J94/C94</f>
        <v>5.1659171858247963E-2</v>
      </c>
      <c r="L94" s="343">
        <f>[74]DH!J88</f>
        <v>4060.7236547203511</v>
      </c>
      <c r="M94" s="343">
        <f>[74]DH!K88</f>
        <v>4955.5935450900006</v>
      </c>
      <c r="N94" s="343">
        <f>[74]DH!L88</f>
        <v>904.12211355981606</v>
      </c>
      <c r="O94" s="343">
        <f>[74]DH!M88</f>
        <v>0</v>
      </c>
      <c r="P94" s="343">
        <f>[74]DH!N88</f>
        <v>1885.4396987282298</v>
      </c>
      <c r="Q94" s="92"/>
      <c r="R94" s="341">
        <f>[74]DH!P88</f>
        <v>4444.7603989909658</v>
      </c>
      <c r="S94" s="343">
        <f t="shared" ref="S94:S100" si="73">R94-U94</f>
        <v>3001.4139957044144</v>
      </c>
      <c r="T94" s="461">
        <f t="shared" si="65"/>
        <v>0.67527014423224818</v>
      </c>
      <c r="U94" s="343">
        <f>[74]DH!Q88</f>
        <v>1443.3464032865515</v>
      </c>
      <c r="V94" s="429">
        <f t="shared" si="66"/>
        <v>0.32472985576775187</v>
      </c>
      <c r="W94" s="343">
        <f>[74]DH!S88</f>
        <v>527.58555091125038</v>
      </c>
      <c r="X94" s="235">
        <f t="shared" si="67"/>
        <v>0.11869831071907072</v>
      </c>
      <c r="Y94" s="343">
        <f>[74]DH!U88</f>
        <v>493.48022935125033</v>
      </c>
      <c r="Z94" s="235">
        <f t="shared" si="68"/>
        <v>0.11102515885069497</v>
      </c>
      <c r="AA94" s="88"/>
      <c r="AB94" s="88"/>
      <c r="AC94" s="88"/>
    </row>
    <row r="95" spans="2:31" hidden="1" x14ac:dyDescent="0.75">
      <c r="B95" s="96" t="s">
        <v>115</v>
      </c>
      <c r="C95" s="435">
        <f>[74]DH!C89</f>
        <v>7791.3789560000005</v>
      </c>
      <c r="D95" s="437">
        <f t="shared" si="64"/>
        <v>6388.6106288096053</v>
      </c>
      <c r="E95" s="462">
        <f t="shared" si="69"/>
        <v>0.81995891419064548</v>
      </c>
      <c r="F95" s="437">
        <f>[74]DH!D89</f>
        <v>1402.7683271903952</v>
      </c>
      <c r="G95" s="438">
        <f t="shared" si="70"/>
        <v>0.18004108580935455</v>
      </c>
      <c r="H95" s="437">
        <f>[74]DH!F89</f>
        <v>-109.58558147922849</v>
      </c>
      <c r="I95" s="438">
        <f t="shared" si="71"/>
        <v>-1.4064979010530429E-2</v>
      </c>
      <c r="J95" s="437">
        <f>[74]DH!H89</f>
        <v>-184.31693129922849</v>
      </c>
      <c r="K95" s="438">
        <f t="shared" si="72"/>
        <v>-2.3656522464138307E-2</v>
      </c>
      <c r="L95" s="343">
        <f>[74]DH!J89</f>
        <v>1343.3570456891448</v>
      </c>
      <c r="M95" s="343">
        <f>[74]DH!K89</f>
        <v>8817.9777560593247</v>
      </c>
      <c r="N95" s="343">
        <f>[74]DH!L89</f>
        <v>1981.1571786185064</v>
      </c>
      <c r="O95" s="343">
        <f>[74]DH!M89</f>
        <v>2159.0203036500002</v>
      </c>
      <c r="P95" s="343">
        <f>[74]DH!N89</f>
        <v>-1907.0040110803336</v>
      </c>
      <c r="Q95" s="92"/>
      <c r="R95" s="341">
        <f>[74]DH!P89</f>
        <v>1757.794576</v>
      </c>
      <c r="S95" s="343">
        <f t="shared" si="73"/>
        <v>1403.3105877399998</v>
      </c>
      <c r="T95" s="461">
        <f t="shared" si="65"/>
        <v>0.7983359414689648</v>
      </c>
      <c r="U95" s="343">
        <f>[74]DH!Q89</f>
        <v>354.48398826000022</v>
      </c>
      <c r="V95" s="429">
        <f t="shared" si="66"/>
        <v>0.2016640585310352</v>
      </c>
      <c r="W95" s="343">
        <f>[74]DH!S89</f>
        <v>74.001752321174024</v>
      </c>
      <c r="X95" s="235">
        <f t="shared" si="67"/>
        <v>4.209920392948921E-2</v>
      </c>
      <c r="Y95" s="343">
        <f>[74]DH!U89</f>
        <v>54.962339141174027</v>
      </c>
      <c r="Z95" s="235">
        <f t="shared" si="68"/>
        <v>3.1267782874973456E-2</v>
      </c>
      <c r="AA95" s="88"/>
      <c r="AB95" s="88"/>
      <c r="AC95" s="88"/>
    </row>
    <row r="96" spans="2:31" hidden="1" x14ac:dyDescent="0.75">
      <c r="B96" s="96" t="s">
        <v>116</v>
      </c>
      <c r="C96" s="341">
        <f>[74]DH!C90</f>
        <v>12443.415860419011</v>
      </c>
      <c r="D96" s="343">
        <f t="shared" si="64"/>
        <v>9168.5868797191124</v>
      </c>
      <c r="E96" s="461">
        <f t="shared" si="69"/>
        <v>0.73682234706012439</v>
      </c>
      <c r="F96" s="343">
        <f>[74]DH!D90</f>
        <v>3274.8289806998978</v>
      </c>
      <c r="G96" s="235">
        <f t="shared" si="70"/>
        <v>0.26317765293987561</v>
      </c>
      <c r="H96" s="343">
        <f>[74]DH!F90</f>
        <v>163.27017656784352</v>
      </c>
      <c r="I96" s="235">
        <f t="shared" si="71"/>
        <v>1.3121009407648751E-2</v>
      </c>
      <c r="J96" s="343">
        <f>[74]DH!H90</f>
        <v>196.72380669640208</v>
      </c>
      <c r="K96" s="235">
        <f t="shared" si="72"/>
        <v>1.5809469755178444E-2</v>
      </c>
      <c r="L96" s="343">
        <f>[74]DH!J90</f>
        <v>677.9451471683783</v>
      </c>
      <c r="M96" s="343">
        <f>[74]DH!K90</f>
        <v>5663.9540829999996</v>
      </c>
      <c r="N96" s="343">
        <f>[74]DH!L90</f>
        <v>1059.4026796072437</v>
      </c>
      <c r="O96" s="343">
        <f>[74]DH!M90</f>
        <v>679.47728119000055</v>
      </c>
      <c r="P96" s="343">
        <f>[74]DH!N90</f>
        <v>381.32059354460682</v>
      </c>
      <c r="Q96" s="92"/>
      <c r="R96" s="341">
        <f>[74]DH!P90</f>
        <v>1480.1906919999999</v>
      </c>
      <c r="S96" s="343">
        <f t="shared" si="73"/>
        <v>1085.8814777297287</v>
      </c>
      <c r="T96" s="461">
        <f t="shared" si="65"/>
        <v>0.73360917860016428</v>
      </c>
      <c r="U96" s="343">
        <f>[74]DH!Q90</f>
        <v>394.3092142702713</v>
      </c>
      <c r="V96" s="429">
        <f t="shared" si="66"/>
        <v>0.26639082139983578</v>
      </c>
      <c r="W96" s="343">
        <f>[74]DH!S90</f>
        <v>24.531640637812078</v>
      </c>
      <c r="X96" s="235">
        <f t="shared" si="67"/>
        <v>1.6573297461197709E-2</v>
      </c>
      <c r="Y96" s="343">
        <f>[74]DH!U90</f>
        <v>2.8918787778120785</v>
      </c>
      <c r="Z96" s="235">
        <f t="shared" si="68"/>
        <v>1.9537204182149244E-3</v>
      </c>
      <c r="AA96" s="88"/>
      <c r="AB96" s="88"/>
      <c r="AC96" s="88"/>
    </row>
    <row r="97" spans="2:29" hidden="1" x14ac:dyDescent="0.75">
      <c r="B97" s="96" t="s">
        <v>117</v>
      </c>
      <c r="C97" s="341">
        <f>[74]DH!C91</f>
        <v>7623.5643178918917</v>
      </c>
      <c r="D97" s="343">
        <f t="shared" si="64"/>
        <v>6185.3375399063052</v>
      </c>
      <c r="E97" s="461">
        <f t="shared" si="69"/>
        <v>0.8113445734811755</v>
      </c>
      <c r="F97" s="343">
        <f>[74]DH!D91</f>
        <v>1438.2267779855865</v>
      </c>
      <c r="G97" s="235">
        <f t="shared" si="70"/>
        <v>0.18865542651882455</v>
      </c>
      <c r="H97" s="343">
        <f>[74]DH!F91</f>
        <v>359.45929206638891</v>
      </c>
      <c r="I97" s="235">
        <f t="shared" si="71"/>
        <v>4.7151080134887419E-2</v>
      </c>
      <c r="J97" s="343">
        <f>[74]DH!H91</f>
        <v>359.71581969638987</v>
      </c>
      <c r="K97" s="235">
        <f t="shared" si="72"/>
        <v>4.7184729438455163E-2</v>
      </c>
      <c r="L97" s="343">
        <f>[74]DH!J91</f>
        <v>2952.3830895025276</v>
      </c>
      <c r="M97" s="343">
        <f>[74]DH!K91</f>
        <v>3567.6826028380183</v>
      </c>
      <c r="N97" s="343">
        <f>[74]DH!L91</f>
        <v>4630.5078821277702</v>
      </c>
      <c r="O97" s="343">
        <f>[74]DH!M91</f>
        <v>0</v>
      </c>
      <c r="P97" s="343">
        <f>[74]DH!N91</f>
        <v>794.84300814361029</v>
      </c>
      <c r="Q97" s="92"/>
      <c r="R97" s="341">
        <f>[74]DH!P91</f>
        <v>1857.3688108108111</v>
      </c>
      <c r="S97" s="343">
        <f t="shared" si="73"/>
        <v>1411.2343039488651</v>
      </c>
      <c r="T97" s="461">
        <f t="shared" si="65"/>
        <v>0.75980295121506236</v>
      </c>
      <c r="U97" s="343">
        <f>[74]DH!Q91</f>
        <v>446.13450686194608</v>
      </c>
      <c r="V97" s="429">
        <f t="shared" si="66"/>
        <v>0.24019704878493769</v>
      </c>
      <c r="W97" s="343">
        <f>[74]DH!S91</f>
        <v>120.47583757374287</v>
      </c>
      <c r="X97" s="235">
        <f t="shared" si="67"/>
        <v>6.4863713050694896E-2</v>
      </c>
      <c r="Y97" s="343">
        <f>[74]DH!U91</f>
        <v>120.52792475374288</v>
      </c>
      <c r="Z97" s="235">
        <f t="shared" si="68"/>
        <v>6.4891756581789445E-2</v>
      </c>
      <c r="AA97" s="88"/>
      <c r="AB97" s="88"/>
      <c r="AC97" s="88"/>
    </row>
    <row r="98" spans="2:29" hidden="1" x14ac:dyDescent="0.75">
      <c r="B98" s="96" t="s">
        <v>118</v>
      </c>
      <c r="C98" s="435">
        <f>[74]DH!C92</f>
        <v>4773.7111944504504</v>
      </c>
      <c r="D98" s="437">
        <f t="shared" si="64"/>
        <v>3887.6254441860506</v>
      </c>
      <c r="E98" s="462">
        <f t="shared" si="69"/>
        <v>0.8143822040817017</v>
      </c>
      <c r="F98" s="437">
        <f>[74]DH!D92</f>
        <v>886.08575026439985</v>
      </c>
      <c r="G98" s="438">
        <f t="shared" si="70"/>
        <v>0.18561779591829833</v>
      </c>
      <c r="H98" s="437">
        <f>[74]DH!F92</f>
        <v>-318.35706370390216</v>
      </c>
      <c r="I98" s="438">
        <f t="shared" si="71"/>
        <v>-6.6689636372221181E-2</v>
      </c>
      <c r="J98" s="437">
        <f>[74]DH!H92</f>
        <v>-316.18472797948669</v>
      </c>
      <c r="K98" s="438">
        <f t="shared" si="72"/>
        <v>-6.6234574129046334E-2</v>
      </c>
      <c r="L98" s="343">
        <f>[74]DH!J92</f>
        <v>1860.6672501102707</v>
      </c>
      <c r="M98" s="343">
        <f>[74]DH!K92</f>
        <v>2023.961166581802</v>
      </c>
      <c r="N98" s="343">
        <f>[74]DH!L92</f>
        <v>2119.6668001200001</v>
      </c>
      <c r="O98" s="343">
        <f>[74]DH!M92</f>
        <v>0</v>
      </c>
      <c r="P98" s="343">
        <f>[74]DH!N92</f>
        <v>219.71265504452214</v>
      </c>
      <c r="Q98" s="92"/>
      <c r="R98" s="435">
        <f>[74]DH!P92</f>
        <v>933.55</v>
      </c>
      <c r="S98" s="437">
        <f t="shared" si="73"/>
        <v>700.51770424254801</v>
      </c>
      <c r="T98" s="462">
        <f t="shared" si="65"/>
        <v>0.7503804876466692</v>
      </c>
      <c r="U98" s="437">
        <f>[74]DH!Q92</f>
        <v>233.032295757452</v>
      </c>
      <c r="V98" s="440">
        <f t="shared" si="66"/>
        <v>0.24961951235333085</v>
      </c>
      <c r="W98" s="437">
        <f>[74]DH!S92</f>
        <v>-22.722688723405362</v>
      </c>
      <c r="X98" s="438">
        <f t="shared" si="67"/>
        <v>-2.4340087540469565E-2</v>
      </c>
      <c r="Y98" s="437">
        <f>[74]DH!U92</f>
        <v>-22.657309694666605</v>
      </c>
      <c r="Z98" s="438">
        <f t="shared" si="68"/>
        <v>-2.4270054838698093E-2</v>
      </c>
      <c r="AA98" s="88"/>
      <c r="AB98" s="88"/>
      <c r="AC98" s="88"/>
    </row>
    <row r="99" spans="2:29" hidden="1" x14ac:dyDescent="0.75">
      <c r="B99" s="138" t="s">
        <v>119</v>
      </c>
      <c r="C99" s="435">
        <f>[74]DH!C93</f>
        <v>2603.0804889599999</v>
      </c>
      <c r="D99" s="437">
        <f t="shared" si="64"/>
        <v>1388.0550054900007</v>
      </c>
      <c r="E99" s="462">
        <f t="shared" si="69"/>
        <v>0.53323553050968686</v>
      </c>
      <c r="F99" s="437">
        <f>[74]DH!D93</f>
        <v>1215.0254834699992</v>
      </c>
      <c r="G99" s="438">
        <f t="shared" si="70"/>
        <v>0.46676446949031314</v>
      </c>
      <c r="H99" s="437">
        <f>[74]DH!F93</f>
        <v>-330.70315702000084</v>
      </c>
      <c r="I99" s="438">
        <f t="shared" si="71"/>
        <v>-0.12704300094543969</v>
      </c>
      <c r="J99" s="437">
        <f>[74]DH!H93</f>
        <v>-237.0039648700008</v>
      </c>
      <c r="K99" s="438">
        <f t="shared" si="72"/>
        <v>-9.1047497714790301E-2</v>
      </c>
      <c r="L99" s="343">
        <f>[74]DH!J93</f>
        <v>593.11589300000003</v>
      </c>
      <c r="M99" s="343">
        <f>[74]DH!K93</f>
        <v>2211.9003031800003</v>
      </c>
      <c r="N99" s="343">
        <f>[74]DH!L93</f>
        <v>6465.8295810500003</v>
      </c>
      <c r="O99" s="343">
        <f>[74]DH!M93</f>
        <v>0</v>
      </c>
      <c r="P99" s="343">
        <f>[74]DH!N93</f>
        <v>-395.16603377999934</v>
      </c>
      <c r="Q99" s="122"/>
      <c r="R99" s="341">
        <f>[74]DH!P93</f>
        <v>550.72412739000004</v>
      </c>
      <c r="S99" s="343">
        <f t="shared" si="73"/>
        <v>291.53652930000027</v>
      </c>
      <c r="T99" s="461">
        <f t="shared" si="65"/>
        <v>0.52936945160121185</v>
      </c>
      <c r="U99" s="343">
        <f>[74]DH!Q93</f>
        <v>259.18759808999977</v>
      </c>
      <c r="V99" s="429">
        <f t="shared" si="66"/>
        <v>0.4706305483987881</v>
      </c>
      <c r="W99" s="343">
        <f>[74]DH!S93</f>
        <v>102.6193302999998</v>
      </c>
      <c r="X99" s="235">
        <f t="shared" si="67"/>
        <v>0.18633527241004469</v>
      </c>
      <c r="Y99" s="343">
        <f>[74]DH!U93</f>
        <v>116.3102131299998</v>
      </c>
      <c r="Z99" s="235">
        <f t="shared" si="68"/>
        <v>0.21119505637281388</v>
      </c>
      <c r="AA99" s="88"/>
      <c r="AB99" s="88"/>
      <c r="AC99" s="88"/>
    </row>
    <row r="100" spans="2:29" ht="15.5" hidden="1" thickBot="1" x14ac:dyDescent="0.9">
      <c r="B100" s="97" t="s">
        <v>120</v>
      </c>
      <c r="C100" s="341">
        <f>[74]DH!C94</f>
        <v>113308.83777499999</v>
      </c>
      <c r="D100" s="431">
        <f t="shared" si="64"/>
        <v>91246.607717999985</v>
      </c>
      <c r="E100" s="461">
        <f t="shared" si="69"/>
        <v>0.80529118036838843</v>
      </c>
      <c r="F100" s="343">
        <f>[74]DH!D94</f>
        <v>22062.230057000001</v>
      </c>
      <c r="G100" s="235">
        <f t="shared" si="70"/>
        <v>0.19470881963161149</v>
      </c>
      <c r="H100" s="343">
        <f>[74]DH!F94</f>
        <v>287.04649299999983</v>
      </c>
      <c r="I100" s="235">
        <f t="shared" si="71"/>
        <v>2.533310716415561E-3</v>
      </c>
      <c r="J100" s="343">
        <f>[74]DH!H94</f>
        <v>5402.3600260000003</v>
      </c>
      <c r="K100" s="235">
        <f t="shared" si="72"/>
        <v>4.7678187616111575E-2</v>
      </c>
      <c r="L100" s="343">
        <f>[74]DH!J94</f>
        <v>63597.563031999998</v>
      </c>
      <c r="M100" s="343">
        <f>[74]DH!K94</f>
        <v>48624.198019000003</v>
      </c>
      <c r="N100" s="343">
        <f>[74]DH!L94</f>
        <v>43755.706888000001</v>
      </c>
      <c r="O100" s="343">
        <f>[74]DH!M94</f>
        <v>53956.083545000001</v>
      </c>
      <c r="P100" s="539">
        <f>[86]CFsingle!L7</f>
        <v>-37245.138338999997</v>
      </c>
      <c r="Q100" s="122"/>
      <c r="R100" s="341">
        <f>[74]DH!P94</f>
        <v>41635.758366000002</v>
      </c>
      <c r="S100" s="343">
        <f t="shared" si="73"/>
        <v>30593.286974000002</v>
      </c>
      <c r="T100" s="515">
        <f t="shared" si="65"/>
        <v>0.73478394953369353</v>
      </c>
      <c r="U100" s="343">
        <f>[74]DH!Q94</f>
        <v>11042.471391999999</v>
      </c>
      <c r="V100" s="434">
        <f t="shared" si="66"/>
        <v>0.26521605046630647</v>
      </c>
      <c r="W100" s="343">
        <f>[74]DH!S94</f>
        <v>6424.3576499999999</v>
      </c>
      <c r="X100" s="516">
        <f t="shared" si="67"/>
        <v>0.15429904250876253</v>
      </c>
      <c r="Y100" s="343">
        <f>[74]DH!U94</f>
        <v>6103.5128320000003</v>
      </c>
      <c r="Z100" s="516">
        <f t="shared" si="68"/>
        <v>0.1465930505779898</v>
      </c>
      <c r="AA100" s="88"/>
      <c r="AB100" s="88"/>
      <c r="AC100" s="88"/>
    </row>
    <row r="101" spans="2:29" ht="15.5" hidden="1" thickBot="1" x14ac:dyDescent="0.9">
      <c r="B101" s="98" t="s">
        <v>123</v>
      </c>
      <c r="C101" s="221">
        <f>SUM(C92:C100)</f>
        <v>295481.73104941606</v>
      </c>
      <c r="D101" s="89">
        <f>SUM(D92:D100)</f>
        <v>229357.04584046363</v>
      </c>
      <c r="E101" s="509">
        <f>D101/C101</f>
        <v>0.7762139643147894</v>
      </c>
      <c r="F101" s="89">
        <f>SUM(F92:F100)</f>
        <v>66124.685208952375</v>
      </c>
      <c r="G101" s="224">
        <f>+F101/C101</f>
        <v>0.22378603568521044</v>
      </c>
      <c r="H101" s="89">
        <f>SUM(H92:H100)</f>
        <v>6977.316523783461</v>
      </c>
      <c r="I101" s="224">
        <f>+H101/C101</f>
        <v>2.3613360118756654E-2</v>
      </c>
      <c r="J101" s="230">
        <f>SUM(J92:J100)</f>
        <v>12758.675534076436</v>
      </c>
      <c r="K101" s="224">
        <f>+J101/H101</f>
        <v>1.8285934844128333</v>
      </c>
      <c r="L101" s="221">
        <f>SUM(L92:L100)</f>
        <v>138471.77902819068</v>
      </c>
      <c r="M101" s="221">
        <f>SUM(M92:M100)</f>
        <v>91385.617670806794</v>
      </c>
      <c r="N101" s="221">
        <f>SUM(N92:N100)</f>
        <v>113506.05780520012</v>
      </c>
      <c r="O101" s="221">
        <f>SUM(O92:O100)</f>
        <v>64067.848236520003</v>
      </c>
      <c r="P101" s="221">
        <f>SUM(P92:P100)</f>
        <v>-33349.714599731458</v>
      </c>
      <c r="Q101" s="95"/>
      <c r="R101" s="221">
        <f>SUM(R92:R100)</f>
        <v>101675.65430612629</v>
      </c>
      <c r="S101" s="89">
        <f>SUM(S92:S100)</f>
        <v>75905.207452024566</v>
      </c>
      <c r="T101" s="472">
        <f>+S101/P101</f>
        <v>-2.2760376921677099</v>
      </c>
      <c r="U101" s="89">
        <f>SUM(U92:U100)</f>
        <v>25770.446854101734</v>
      </c>
      <c r="V101" s="224">
        <f>+U101/R101</f>
        <v>0.25345739872508477</v>
      </c>
      <c r="W101" s="89">
        <f>SUM(W92:W100)</f>
        <v>9423.0040973660816</v>
      </c>
      <c r="X101" s="224">
        <f>+W101/R101</f>
        <v>9.2677093269497801E-2</v>
      </c>
      <c r="Y101" s="230">
        <f>SUM(Y92:Y100)</f>
        <v>9754.5371630348218</v>
      </c>
      <c r="Z101" s="224">
        <f>+Y101/W101</f>
        <v>1.0351833727591619</v>
      </c>
      <c r="AA101" s="88"/>
      <c r="AB101" s="88"/>
      <c r="AC101" s="88"/>
    </row>
    <row r="102" spans="2:29" hidden="1" x14ac:dyDescent="0.75">
      <c r="B102" s="99" t="s">
        <v>121</v>
      </c>
      <c r="C102" s="222">
        <f>[74]DH!$C$96</f>
        <v>89963.55725174</v>
      </c>
      <c r="D102" s="467">
        <f>C102</f>
        <v>89963.55725174</v>
      </c>
      <c r="E102" s="464"/>
      <c r="F102" s="225"/>
      <c r="G102" s="226"/>
      <c r="H102" s="225"/>
      <c r="I102" s="226"/>
      <c r="J102" s="231">
        <f>[73]DH!$H$80</f>
        <v>6339</v>
      </c>
      <c r="K102" s="226"/>
      <c r="L102" s="232">
        <f>[74]DH!$J$96</f>
        <v>57321.544571999999</v>
      </c>
      <c r="M102" s="233">
        <v>0</v>
      </c>
      <c r="N102" s="222">
        <f>L102</f>
        <v>57321.544571999999</v>
      </c>
      <c r="O102" s="233"/>
      <c r="P102" s="233"/>
      <c r="Q102" s="92"/>
      <c r="R102" s="222">
        <f>[74]DH!$P$96</f>
        <v>36599.655637999997</v>
      </c>
      <c r="S102" s="423">
        <f>R102</f>
        <v>36599.655637999997</v>
      </c>
      <c r="T102" s="226"/>
      <c r="U102" s="225"/>
      <c r="V102" s="226"/>
      <c r="W102" s="225"/>
      <c r="X102" s="226"/>
      <c r="Y102" s="231">
        <v>0</v>
      </c>
      <c r="Z102" s="226"/>
      <c r="AA102" s="88"/>
      <c r="AB102" s="88"/>
      <c r="AC102" s="88"/>
    </row>
    <row r="103" spans="2:29" ht="15.5" hidden="1" thickBot="1" x14ac:dyDescent="0.9">
      <c r="B103" s="98" t="s">
        <v>122</v>
      </c>
      <c r="C103" s="223">
        <f>+C101-C102</f>
        <v>205518.17379767605</v>
      </c>
      <c r="D103" s="90">
        <f>D101-D102</f>
        <v>139393.48858872365</v>
      </c>
      <c r="E103" s="510">
        <f>D103/C103</f>
        <v>0.67825383036903897</v>
      </c>
      <c r="F103" s="90">
        <f>+F101-F102</f>
        <v>66124.685208952375</v>
      </c>
      <c r="G103" s="470">
        <f>+F103/C103</f>
        <v>0.32174616963096087</v>
      </c>
      <c r="H103" s="228">
        <f t="shared" ref="H103:N103" si="74">+H101-H102</f>
        <v>6977.316523783461</v>
      </c>
      <c r="I103" s="229">
        <f t="shared" si="74"/>
        <v>2.3613360118756654E-2</v>
      </c>
      <c r="J103" s="228">
        <f t="shared" si="74"/>
        <v>6419.6755340764357</v>
      </c>
      <c r="K103" s="229">
        <f t="shared" si="74"/>
        <v>1.8285934844128333</v>
      </c>
      <c r="L103" s="223">
        <f t="shared" si="74"/>
        <v>81150.234456190679</v>
      </c>
      <c r="M103" s="223">
        <f t="shared" si="74"/>
        <v>91385.617670806794</v>
      </c>
      <c r="N103" s="223">
        <f t="shared" si="74"/>
        <v>56184.513233200123</v>
      </c>
      <c r="O103" s="223">
        <f>+O101-O102</f>
        <v>64067.848236520003</v>
      </c>
      <c r="P103" s="458">
        <f>+P101-P102</f>
        <v>-33349.714599731458</v>
      </c>
      <c r="Q103" s="95"/>
      <c r="R103" s="223">
        <f>+R101-R102</f>
        <v>65075.998668126296</v>
      </c>
      <c r="S103" s="90">
        <f>+S101-S102</f>
        <v>39305.551814024569</v>
      </c>
      <c r="T103" s="473">
        <f>S103/R103</f>
        <v>0.60399460044362119</v>
      </c>
      <c r="U103" s="90">
        <f>+U101-U102</f>
        <v>25770.446854101734</v>
      </c>
      <c r="V103" s="227">
        <f>+U103/R103</f>
        <v>0.39600539955637887</v>
      </c>
      <c r="W103" s="228">
        <f t="shared" ref="W103:Z103" si="75">+W101-W102</f>
        <v>9423.0040973660816</v>
      </c>
      <c r="X103" s="229">
        <f t="shared" si="75"/>
        <v>9.2677093269497801E-2</v>
      </c>
      <c r="Y103" s="228">
        <f t="shared" si="75"/>
        <v>9754.5371630348218</v>
      </c>
      <c r="Z103" s="229">
        <f t="shared" si="75"/>
        <v>1.0351833727591619</v>
      </c>
      <c r="AA103" s="88"/>
      <c r="AB103" s="88"/>
      <c r="AC103" s="88"/>
    </row>
    <row r="104" spans="2:29" hidden="1" x14ac:dyDescent="0.75">
      <c r="B104" s="125"/>
      <c r="C104" s="125">
        <f>C103-[86]Rekap!$C$103</f>
        <v>0</v>
      </c>
      <c r="D104" s="125">
        <f>C103-F103-D103</f>
        <v>0</v>
      </c>
      <c r="E104" s="125"/>
      <c r="F104" s="126">
        <f>F103-[86]Rekap!$F$103</f>
        <v>0</v>
      </c>
      <c r="G104" s="125"/>
      <c r="H104" s="127">
        <f>H103-[86]Rekap!$H$103</f>
        <v>0</v>
      </c>
      <c r="I104" s="125"/>
      <c r="J104" s="127">
        <f>J103-[86]Rekap!$J$103</f>
        <v>0</v>
      </c>
      <c r="K104" s="125"/>
      <c r="L104" s="128">
        <f>L103-'BS konsol'!J10-'BS konsol'!J11</f>
        <v>1.5525358776358189E-12</v>
      </c>
      <c r="M104" s="492">
        <f>M103-'BS konsol'!J15</f>
        <v>0</v>
      </c>
      <c r="N104" s="125">
        <f>N103-'BS konsol'!J41</f>
        <v>0</v>
      </c>
      <c r="O104" s="125">
        <f>O103-'BS konsol'!J39</f>
        <v>0</v>
      </c>
      <c r="P104" s="127">
        <f>P103-[86]Rekap!$P$103</f>
        <v>0</v>
      </c>
      <c r="Q104" s="129"/>
      <c r="R104" s="125">
        <f>R103-'PL Konsol'!S8</f>
        <v>0</v>
      </c>
      <c r="S104" s="125">
        <f>R103-U103-S103</f>
        <v>0</v>
      </c>
      <c r="T104" s="125"/>
      <c r="U104" s="126">
        <f>U103-'PL Konsol'!S10</f>
        <v>5.8207660913467407E-11</v>
      </c>
      <c r="V104" s="125"/>
      <c r="W104" s="127">
        <f>W103-'PL Konsol'!S16</f>
        <v>5.4569682106375694E-11</v>
      </c>
      <c r="X104" s="125"/>
      <c r="Y104" s="127">
        <f>Y103-'PL Konsol'!S25</f>
        <v>5.6388671509921551E-11</v>
      </c>
      <c r="Z104" s="125"/>
    </row>
    <row r="105" spans="2:29" hidden="1" x14ac:dyDescent="0.75"/>
    <row r="106" spans="2:29" ht="15.5" hidden="1" thickBot="1" x14ac:dyDescent="0.9">
      <c r="B106" s="45" t="s">
        <v>218</v>
      </c>
      <c r="C106" s="88"/>
      <c r="D106" s="88"/>
      <c r="E106" s="88"/>
      <c r="F106" s="88"/>
      <c r="G106" s="88"/>
      <c r="H106" s="88"/>
      <c r="I106" s="88"/>
      <c r="J106" s="88"/>
      <c r="K106" s="88"/>
      <c r="L106" s="88"/>
      <c r="M106" s="88"/>
      <c r="N106" s="88"/>
      <c r="O106" s="88"/>
      <c r="P106" s="91"/>
      <c r="Q106" s="92"/>
      <c r="R106" s="219">
        <v>45863</v>
      </c>
      <c r="S106" s="219"/>
      <c r="T106" s="219"/>
      <c r="U106" s="88"/>
      <c r="V106" s="88"/>
      <c r="W106" s="88"/>
      <c r="X106" s="88"/>
      <c r="Y106" s="88"/>
      <c r="Z106" s="88"/>
    </row>
    <row r="107" spans="2:29" ht="30.25" hidden="1" thickBot="1" x14ac:dyDescent="0.9">
      <c r="B107" s="630" t="s">
        <v>62</v>
      </c>
      <c r="C107" s="220" t="s">
        <v>102</v>
      </c>
      <c r="D107" s="626" t="s">
        <v>203</v>
      </c>
      <c r="E107" s="627"/>
      <c r="F107" s="628" t="s">
        <v>103</v>
      </c>
      <c r="G107" s="629"/>
      <c r="H107" s="628" t="s">
        <v>104</v>
      </c>
      <c r="I107" s="629"/>
      <c r="J107" s="628" t="s">
        <v>105</v>
      </c>
      <c r="K107" s="629"/>
      <c r="L107" s="220" t="s">
        <v>56</v>
      </c>
      <c r="M107" s="220" t="s">
        <v>106</v>
      </c>
      <c r="N107" s="220" t="s">
        <v>107</v>
      </c>
      <c r="O107" s="220" t="s">
        <v>108</v>
      </c>
      <c r="P107" s="456" t="s">
        <v>109</v>
      </c>
      <c r="Q107" s="93"/>
      <c r="R107" s="220" t="s">
        <v>102</v>
      </c>
      <c r="S107" s="626" t="s">
        <v>203</v>
      </c>
      <c r="T107" s="627"/>
      <c r="U107" s="628" t="s">
        <v>103</v>
      </c>
      <c r="V107" s="629"/>
      <c r="W107" s="628" t="s">
        <v>104</v>
      </c>
      <c r="X107" s="629"/>
      <c r="Y107" s="628" t="s">
        <v>105</v>
      </c>
      <c r="Z107" s="629"/>
    </row>
    <row r="108" spans="2:29" ht="15.5" hidden="1" thickBot="1" x14ac:dyDescent="0.9">
      <c r="B108" s="631"/>
      <c r="C108" s="220" t="s">
        <v>110</v>
      </c>
      <c r="D108" s="466" t="s">
        <v>110</v>
      </c>
      <c r="E108" s="459" t="s">
        <v>111</v>
      </c>
      <c r="F108" s="535" t="s">
        <v>110</v>
      </c>
      <c r="G108" s="536" t="s">
        <v>111</v>
      </c>
      <c r="H108" s="535" t="s">
        <v>110</v>
      </c>
      <c r="I108" s="536" t="s">
        <v>111</v>
      </c>
      <c r="J108" s="535" t="s">
        <v>110</v>
      </c>
      <c r="K108" s="536" t="s">
        <v>111</v>
      </c>
      <c r="L108" s="220" t="s">
        <v>110</v>
      </c>
      <c r="M108" s="220" t="s">
        <v>110</v>
      </c>
      <c r="N108" s="220" t="s">
        <v>110</v>
      </c>
      <c r="O108" s="220" t="s">
        <v>110</v>
      </c>
      <c r="P108" s="457" t="s">
        <v>110</v>
      </c>
      <c r="Q108" s="94"/>
      <c r="R108" s="220" t="s">
        <v>110</v>
      </c>
      <c r="S108" s="466" t="s">
        <v>110</v>
      </c>
      <c r="T108" s="459" t="s">
        <v>111</v>
      </c>
      <c r="U108" s="535" t="s">
        <v>110</v>
      </c>
      <c r="V108" s="536" t="s">
        <v>111</v>
      </c>
      <c r="W108" s="535" t="s">
        <v>110</v>
      </c>
      <c r="X108" s="536" t="s">
        <v>111</v>
      </c>
      <c r="Y108" s="535" t="s">
        <v>110</v>
      </c>
      <c r="Z108" s="536" t="s">
        <v>111</v>
      </c>
    </row>
    <row r="109" spans="2:29" hidden="1" x14ac:dyDescent="0.75">
      <c r="B109" s="96" t="s">
        <v>112</v>
      </c>
      <c r="C109" s="424">
        <f>[75]DH!C102</f>
        <v>65841.854479155139</v>
      </c>
      <c r="D109" s="425">
        <f>C109-F109</f>
        <v>50720.460508780001</v>
      </c>
      <c r="E109" s="514">
        <f>D109/C109</f>
        <v>0.77033766606372822</v>
      </c>
      <c r="F109" s="425">
        <f>[75]DH!D102</f>
        <v>15121.393970375142</v>
      </c>
      <c r="G109" s="426">
        <f>F109/C109</f>
        <v>0.22966233393627181</v>
      </c>
      <c r="H109" s="425">
        <f>[75]DH!F102</f>
        <v>1798.7136853751419</v>
      </c>
      <c r="I109" s="426">
        <f>H109/C109</f>
        <v>2.7318697196546862E-2</v>
      </c>
      <c r="J109" s="425">
        <f>[75]DH!H102</f>
        <v>2542.9031477751423</v>
      </c>
      <c r="K109" s="426">
        <f>J109/C109</f>
        <v>3.8621377965291054E-2</v>
      </c>
      <c r="L109" s="425">
        <f>[75]DH!J102</f>
        <v>2109.4975100000001</v>
      </c>
      <c r="M109" s="425">
        <f>[75]DH!K102</f>
        <v>2605.193143</v>
      </c>
      <c r="N109" s="425">
        <f>[75]DH!L102</f>
        <v>2179.241395</v>
      </c>
      <c r="O109" s="425">
        <f>[75]DH!M102</f>
        <v>0</v>
      </c>
      <c r="P109" s="424">
        <f>[75]DH!N102-850</f>
        <v>6520.3544366083797</v>
      </c>
      <c r="Q109" s="92"/>
      <c r="R109" s="531">
        <f>[75]DH!P102</f>
        <v>1907.8411941675633</v>
      </c>
      <c r="S109" s="452">
        <f>R109-U109</f>
        <v>1308.3947009999999</v>
      </c>
      <c r="T109" s="532">
        <f>S109/R109</f>
        <v>0.68579853763503817</v>
      </c>
      <c r="U109" s="452">
        <f>[75]DH!Q102</f>
        <v>599.4464931675634</v>
      </c>
      <c r="V109" s="533">
        <f>U109/R109</f>
        <v>0.31420146236496177</v>
      </c>
      <c r="W109" s="452">
        <f>[75]DH!S102</f>
        <v>-63.638924832436558</v>
      </c>
      <c r="X109" s="534">
        <f>W109/R109</f>
        <v>-3.3356510503592382E-2</v>
      </c>
      <c r="Y109" s="452">
        <f>[75]DH!U102</f>
        <v>-114.02382083243656</v>
      </c>
      <c r="Z109" s="534">
        <f>Y109/R109</f>
        <v>-5.9765886794465546E-2</v>
      </c>
    </row>
    <row r="110" spans="2:29" hidden="1" x14ac:dyDescent="0.75">
      <c r="B110" s="96" t="s">
        <v>113</v>
      </c>
      <c r="C110" s="417">
        <f>[75]DH!C103</f>
        <v>89271.1026427857</v>
      </c>
      <c r="D110" s="420">
        <f t="shared" ref="D110:D117" si="76">C110-F110</f>
        <v>66899.806613343244</v>
      </c>
      <c r="E110" s="517">
        <f>D110/C110</f>
        <v>0.74940047375733454</v>
      </c>
      <c r="F110" s="420">
        <f>[75]DH!D103</f>
        <v>22371.296029442463</v>
      </c>
      <c r="G110" s="422">
        <f>F110/C110</f>
        <v>0.25059952624266552</v>
      </c>
      <c r="H110" s="420">
        <f>[75]DH!F103</f>
        <v>5556.0232845724659</v>
      </c>
      <c r="I110" s="422">
        <f>H110/C110</f>
        <v>6.2237646002924855E-2</v>
      </c>
      <c r="J110" s="420">
        <f>[75]DH!H103</f>
        <v>5374.8377816124657</v>
      </c>
      <c r="K110" s="422">
        <f>J110/C110</f>
        <v>6.0208036223318953E-2</v>
      </c>
      <c r="L110" s="437">
        <f>[75]DH!J103</f>
        <v>66243.027851000006</v>
      </c>
      <c r="M110" s="437">
        <f>[75]DH!K103</f>
        <v>15556.027969600647</v>
      </c>
      <c r="N110" s="437">
        <f>[75]DH!L103</f>
        <v>55681.003489116774</v>
      </c>
      <c r="O110" s="343">
        <f>[75]DH!M103</f>
        <v>7319.0324105799991</v>
      </c>
      <c r="P110" s="341">
        <f>[75]DH!N103</f>
        <v>-4753.609105390723</v>
      </c>
      <c r="Q110" s="92"/>
      <c r="R110" s="417">
        <f>[75]DH!P103</f>
        <v>20328.379890242188</v>
      </c>
      <c r="S110" s="420">
        <f>R110-U110</f>
        <v>15204.951629457002</v>
      </c>
      <c r="T110" s="517">
        <f t="shared" ref="T110:T117" si="77">S110/R110</f>
        <v>0.74796672000189846</v>
      </c>
      <c r="U110" s="420">
        <f>[75]DH!Q103</f>
        <v>5123.4282607851865</v>
      </c>
      <c r="V110" s="421">
        <f t="shared" ref="V110:V117" si="78">U110/R110</f>
        <v>0.25203327999810154</v>
      </c>
      <c r="W110" s="420">
        <f>[75]DH!S103</f>
        <v>1269.9375273551868</v>
      </c>
      <c r="X110" s="422">
        <f t="shared" ref="X110:X117" si="79">W110/R110</f>
        <v>6.2471162690380888E-2</v>
      </c>
      <c r="Y110" s="420">
        <f>[75]DH!U103</f>
        <v>1220.7631914951871</v>
      </c>
      <c r="Z110" s="422">
        <f t="shared" ref="Z110:Z117" si="80">Y110/R110</f>
        <v>6.0052163432914044E-2</v>
      </c>
    </row>
    <row r="111" spans="2:29" hidden="1" x14ac:dyDescent="0.75">
      <c r="B111" s="96" t="s">
        <v>114</v>
      </c>
      <c r="C111" s="341">
        <f>[75]DH!C104</f>
        <v>17947.480655629821</v>
      </c>
      <c r="D111" s="343">
        <f t="shared" si="76"/>
        <v>12722.769284995042</v>
      </c>
      <c r="E111" s="461">
        <f t="shared" ref="E111:E117" si="81">D111/C111</f>
        <v>0.7088888702049736</v>
      </c>
      <c r="F111" s="343">
        <f>[75]DH!D104</f>
        <v>5224.7113706347791</v>
      </c>
      <c r="G111" s="235">
        <f t="shared" ref="G111:G117" si="82">F111/C111</f>
        <v>0.29111112979502646</v>
      </c>
      <c r="H111" s="343">
        <f>[75]DH!F104</f>
        <v>1051.8372866835425</v>
      </c>
      <c r="I111" s="235">
        <f t="shared" ref="I111:I117" si="83">H111/C111</f>
        <v>5.8606403141802467E-2</v>
      </c>
      <c r="J111" s="343">
        <f>[75]DH!H104</f>
        <v>997.05944594354241</v>
      </c>
      <c r="K111" s="235">
        <f t="shared" ref="K111:K117" si="84">J111/C111</f>
        <v>5.5554284474505437E-2</v>
      </c>
      <c r="L111" s="343">
        <f>[75]DH!J104</f>
        <v>3028.2086641978271</v>
      </c>
      <c r="M111" s="343">
        <f>[75]DH!K104</f>
        <v>4611.2722954840083</v>
      </c>
      <c r="N111" s="343">
        <f>[75]DH!L104</f>
        <v>1434.6599995597792</v>
      </c>
      <c r="O111" s="343">
        <f>[75]DH!M104</f>
        <v>0</v>
      </c>
      <c r="P111" s="341">
        <f>[75]DH!N104</f>
        <v>3735.8679930942408</v>
      </c>
      <c r="Q111" s="92"/>
      <c r="R111" s="341">
        <f>[75]DH!P104</f>
        <v>3886.4742364661934</v>
      </c>
      <c r="S111" s="343">
        <f t="shared" ref="S111:S117" si="85">R111-U111</f>
        <v>2737.4674523086614</v>
      </c>
      <c r="T111" s="461">
        <f t="shared" si="77"/>
        <v>0.70435754510435789</v>
      </c>
      <c r="U111" s="343">
        <f>[75]DH!Q104</f>
        <v>1149.0067841575317</v>
      </c>
      <c r="V111" s="429">
        <f t="shared" si="78"/>
        <v>0.29564245489564211</v>
      </c>
      <c r="W111" s="343">
        <f>[75]DH!S104</f>
        <v>274.08928975604078</v>
      </c>
      <c r="X111" s="235">
        <f t="shared" si="79"/>
        <v>7.0523892113912121E-2</v>
      </c>
      <c r="Y111" s="343">
        <f>[75]DH!U104</f>
        <v>270.67949883604081</v>
      </c>
      <c r="Z111" s="235">
        <f t="shared" si="80"/>
        <v>6.9646543979706974E-2</v>
      </c>
    </row>
    <row r="112" spans="2:29" hidden="1" x14ac:dyDescent="0.75">
      <c r="B112" s="96" t="s">
        <v>115</v>
      </c>
      <c r="C112" s="435">
        <f>[75]DH!C105</f>
        <v>10631.851968000001</v>
      </c>
      <c r="D112" s="437">
        <f t="shared" si="76"/>
        <v>8678.6462139796058</v>
      </c>
      <c r="E112" s="462">
        <f t="shared" si="81"/>
        <v>0.81628734486717835</v>
      </c>
      <c r="F112" s="437">
        <f>[75]DH!D105</f>
        <v>1953.205754020395</v>
      </c>
      <c r="G112" s="438">
        <f t="shared" si="82"/>
        <v>0.18371265513282162</v>
      </c>
      <c r="H112" s="437">
        <f>[75]DH!F105</f>
        <v>41.635466491945209</v>
      </c>
      <c r="I112" s="438">
        <f t="shared" si="83"/>
        <v>3.9161066780520103E-3</v>
      </c>
      <c r="J112" s="437">
        <f>[75]DH!H105</f>
        <v>-47.19086015805479</v>
      </c>
      <c r="K112" s="438">
        <f t="shared" si="84"/>
        <v>-4.438630287563348E-3</v>
      </c>
      <c r="L112" s="343">
        <f>[75]DH!J105</f>
        <v>1705.0295869891452</v>
      </c>
      <c r="M112" s="343">
        <f>[75]DH!K105</f>
        <v>7291.2339537293246</v>
      </c>
      <c r="N112" s="343">
        <f>[75]DH!L105</f>
        <v>1459.7693284585066</v>
      </c>
      <c r="O112" s="343">
        <f>[75]DH!M105</f>
        <v>1398.1271107699999</v>
      </c>
      <c r="P112" s="341">
        <f>[75]DH!N105</f>
        <v>-1146.4889219085446</v>
      </c>
      <c r="Q112" s="92"/>
      <c r="R112" s="341">
        <f>[75]DH!P105</f>
        <v>2840.4730119999999</v>
      </c>
      <c r="S112" s="343">
        <f t="shared" si="85"/>
        <v>2290.0355851700001</v>
      </c>
      <c r="T112" s="461">
        <f t="shared" si="77"/>
        <v>0.80621627999822731</v>
      </c>
      <c r="U112" s="343">
        <f>[75]DH!Q105</f>
        <v>550.43742682999994</v>
      </c>
      <c r="V112" s="429">
        <f t="shared" si="78"/>
        <v>0.19378372000177271</v>
      </c>
      <c r="W112" s="343">
        <f>[75]DH!S105</f>
        <v>151.2210479711737</v>
      </c>
      <c r="X112" s="235">
        <f t="shared" si="79"/>
        <v>5.3237980903996604E-2</v>
      </c>
      <c r="Y112" s="343">
        <f>[75]DH!U105</f>
        <v>137.1260711411737</v>
      </c>
      <c r="Z112" s="235">
        <f t="shared" si="80"/>
        <v>4.8275787364239778E-2</v>
      </c>
    </row>
    <row r="113" spans="2:27" hidden="1" x14ac:dyDescent="0.75">
      <c r="B113" s="96" t="s">
        <v>116</v>
      </c>
      <c r="C113" s="341">
        <f>[75]DH!C106</f>
        <v>14688.156093419011</v>
      </c>
      <c r="D113" s="343">
        <f t="shared" si="76"/>
        <v>10830.009626448842</v>
      </c>
      <c r="E113" s="461">
        <f t="shared" si="81"/>
        <v>0.7373294208999589</v>
      </c>
      <c r="F113" s="343">
        <f>[75]DH!D106</f>
        <v>3858.1464669701681</v>
      </c>
      <c r="G113" s="235">
        <f t="shared" si="82"/>
        <v>0.26267057910004105</v>
      </c>
      <c r="H113" s="343">
        <f>[75]DH!F106</f>
        <v>237.79575553272582</v>
      </c>
      <c r="I113" s="235">
        <f t="shared" si="83"/>
        <v>1.6189626119187932E-2</v>
      </c>
      <c r="J113" s="343">
        <f>[75]DH!H106</f>
        <v>272.55702180128441</v>
      </c>
      <c r="K113" s="235">
        <f t="shared" si="84"/>
        <v>1.8556244913778035E-2</v>
      </c>
      <c r="L113" s="343">
        <f>[75]DH!J106</f>
        <v>1150.5890588406305</v>
      </c>
      <c r="M113" s="343">
        <f>[75]DH!K106</f>
        <v>5399.805617</v>
      </c>
      <c r="N113" s="343">
        <f>[75]DH!L106</f>
        <v>1119.8560002172442</v>
      </c>
      <c r="O113" s="343">
        <f>[75]DH!M106</f>
        <v>281.38916633000065</v>
      </c>
      <c r="P113" s="341">
        <f>[75]DH!N106</f>
        <v>677.89380292784858</v>
      </c>
      <c r="Q113" s="92"/>
      <c r="R113" s="341">
        <f>[75]DH!P106</f>
        <v>2244.740233</v>
      </c>
      <c r="S113" s="343">
        <f t="shared" si="85"/>
        <v>1661.4227467297296</v>
      </c>
      <c r="T113" s="461">
        <f t="shared" si="77"/>
        <v>0.74014031659659285</v>
      </c>
      <c r="U113" s="343">
        <f>[75]DH!Q106</f>
        <v>583.31748627027036</v>
      </c>
      <c r="V113" s="429">
        <f t="shared" si="78"/>
        <v>0.25985968340340715</v>
      </c>
      <c r="W113" s="343">
        <f>[75]DH!S106</f>
        <v>74.525578964882314</v>
      </c>
      <c r="X113" s="235">
        <f t="shared" si="79"/>
        <v>3.3200090535768605E-2</v>
      </c>
      <c r="Y113" s="343">
        <f>[75]DH!U106</f>
        <v>75.833215104882314</v>
      </c>
      <c r="Z113" s="235">
        <f t="shared" si="80"/>
        <v>3.3782623926838271E-2</v>
      </c>
    </row>
    <row r="114" spans="2:27" hidden="1" x14ac:dyDescent="0.75">
      <c r="B114" s="96" t="s">
        <v>117</v>
      </c>
      <c r="C114" s="341">
        <f>[75]DH!C107</f>
        <v>9493.2188296036038</v>
      </c>
      <c r="D114" s="343">
        <f t="shared" si="76"/>
        <v>7662.1093342101794</v>
      </c>
      <c r="E114" s="461">
        <f t="shared" si="81"/>
        <v>0.80711394857102603</v>
      </c>
      <c r="F114" s="343">
        <f>[75]DH!D107</f>
        <v>1831.1094953934244</v>
      </c>
      <c r="G114" s="235">
        <f t="shared" si="82"/>
        <v>0.19288605142897391</v>
      </c>
      <c r="H114" s="343">
        <f>[75]DH!F107</f>
        <v>506.78917118602351</v>
      </c>
      <c r="I114" s="235">
        <f t="shared" si="83"/>
        <v>5.3384334679577261E-2</v>
      </c>
      <c r="J114" s="343">
        <f>[75]DH!H107</f>
        <v>507.07837711602451</v>
      </c>
      <c r="K114" s="235">
        <f t="shared" si="84"/>
        <v>5.3414799154819226E-2</v>
      </c>
      <c r="L114" s="343">
        <f>[75]DH!J107</f>
        <v>2665.8884235025275</v>
      </c>
      <c r="M114" s="343">
        <f>[75]DH!K107</f>
        <v>4165.5585551261447</v>
      </c>
      <c r="N114" s="343">
        <f>[75]DH!L107</f>
        <v>5956.5712808938406</v>
      </c>
      <c r="O114" s="343">
        <f>[75]DH!M107</f>
        <v>0</v>
      </c>
      <c r="P114" s="341">
        <f>[75]DH!N107</f>
        <v>1788.5730744436107</v>
      </c>
      <c r="Q114" s="92"/>
      <c r="R114" s="341">
        <f>[75]DH!P107</f>
        <v>1869.6545117117118</v>
      </c>
      <c r="S114" s="343">
        <f t="shared" si="85"/>
        <v>1476.771794303874</v>
      </c>
      <c r="T114" s="461">
        <f t="shared" si="77"/>
        <v>0.78986346678128005</v>
      </c>
      <c r="U114" s="343">
        <f>[75]DH!Q107</f>
        <v>392.88271740783784</v>
      </c>
      <c r="V114" s="429">
        <f t="shared" si="78"/>
        <v>0.21013653321872</v>
      </c>
      <c r="W114" s="343">
        <f>[75]DH!S107</f>
        <v>147.3298791196346</v>
      </c>
      <c r="X114" s="235">
        <f t="shared" si="79"/>
        <v>7.8800590267744539E-2</v>
      </c>
      <c r="Y114" s="343">
        <f>[75]DH!U107</f>
        <v>147.36255741963461</v>
      </c>
      <c r="Z114" s="235">
        <f t="shared" si="80"/>
        <v>7.8818068523644397E-2</v>
      </c>
    </row>
    <row r="115" spans="2:27" hidden="1" x14ac:dyDescent="0.75">
      <c r="B115" s="96" t="s">
        <v>118</v>
      </c>
      <c r="C115" s="435">
        <f>[75]DH!C108</f>
        <v>5587.8834880990989</v>
      </c>
      <c r="D115" s="437">
        <f t="shared" si="76"/>
        <v>4468.8209153572225</v>
      </c>
      <c r="E115" s="462">
        <f t="shared" si="81"/>
        <v>0.79973408981679361</v>
      </c>
      <c r="F115" s="437">
        <f>[75]DH!D108</f>
        <v>1119.0625727418769</v>
      </c>
      <c r="G115" s="438">
        <f t="shared" si="82"/>
        <v>0.20026591018320652</v>
      </c>
      <c r="H115" s="437">
        <f>[75]DH!F108</f>
        <v>-343.35863583684079</v>
      </c>
      <c r="I115" s="438">
        <f t="shared" si="83"/>
        <v>-6.1446992688397199E-2</v>
      </c>
      <c r="J115" s="437">
        <f>[75]DH!H108</f>
        <v>-341.10622083265054</v>
      </c>
      <c r="K115" s="438">
        <f t="shared" si="84"/>
        <v>-6.1043903574426343E-2</v>
      </c>
      <c r="L115" s="343">
        <f>[75]DH!J108</f>
        <v>1744.2330001102707</v>
      </c>
      <c r="M115" s="343">
        <f>[75]DH!K108</f>
        <v>2504.0686473352825</v>
      </c>
      <c r="N115" s="343">
        <f>[75]DH!L108</f>
        <v>2350.3645226425228</v>
      </c>
      <c r="O115" s="343">
        <f>[75]DH!M108</f>
        <v>0</v>
      </c>
      <c r="P115" s="341">
        <f>[75]DH!N108</f>
        <v>70.521848829927819</v>
      </c>
      <c r="Q115" s="92"/>
      <c r="R115" s="435">
        <f>[75]DH!P108</f>
        <v>814.17229364864875</v>
      </c>
      <c r="S115" s="437">
        <f t="shared" si="85"/>
        <v>581.19547117117168</v>
      </c>
      <c r="T115" s="462">
        <f t="shared" si="77"/>
        <v>0.7138482550991635</v>
      </c>
      <c r="U115" s="437">
        <f>[75]DH!Q108</f>
        <v>232.97682247747707</v>
      </c>
      <c r="V115" s="440">
        <f t="shared" si="78"/>
        <v>0.2861517449008365</v>
      </c>
      <c r="W115" s="437">
        <f>[75]DH!S108</f>
        <v>-25.001572132938623</v>
      </c>
      <c r="X115" s="438">
        <f t="shared" si="79"/>
        <v>-3.0707962341602234E-2</v>
      </c>
      <c r="Y115" s="437">
        <f>[75]DH!U108</f>
        <v>-24.921492853163858</v>
      </c>
      <c r="Z115" s="438">
        <f t="shared" si="80"/>
        <v>-3.060960566648634E-2</v>
      </c>
    </row>
    <row r="116" spans="2:27" hidden="1" x14ac:dyDescent="0.75">
      <c r="B116" s="138" t="s">
        <v>119</v>
      </c>
      <c r="C116" s="435">
        <f>[75]DH!C109</f>
        <v>3261.3776339599999</v>
      </c>
      <c r="D116" s="437">
        <f t="shared" si="76"/>
        <v>1772.169753670001</v>
      </c>
      <c r="E116" s="462">
        <f t="shared" si="81"/>
        <v>0.54338072819804473</v>
      </c>
      <c r="F116" s="437">
        <f>[75]DH!D109</f>
        <v>1489.2078802899989</v>
      </c>
      <c r="G116" s="438">
        <f t="shared" si="82"/>
        <v>0.45661927180195527</v>
      </c>
      <c r="H116" s="437">
        <f>[75]DH!F109</f>
        <v>-213.66928620000115</v>
      </c>
      <c r="I116" s="438">
        <f t="shared" si="83"/>
        <v>-6.5515040017172621E-2</v>
      </c>
      <c r="J116" s="437">
        <f>[75]DH!H109</f>
        <v>-96.108011050001096</v>
      </c>
      <c r="K116" s="438">
        <f t="shared" si="84"/>
        <v>-2.9468531963072829E-2</v>
      </c>
      <c r="L116" s="343">
        <f>[75]DH!J109</f>
        <v>733.42713900000001</v>
      </c>
      <c r="M116" s="343">
        <f>[75]DH!K109</f>
        <v>2167.4458789999999</v>
      </c>
      <c r="N116" s="343">
        <f>[75]DH!L109</f>
        <v>6411.0208670000002</v>
      </c>
      <c r="O116" s="343">
        <f>[75]DH!M109</f>
        <v>0</v>
      </c>
      <c r="P116" s="341">
        <f>[75]DH!N109</f>
        <v>-392.94211726999987</v>
      </c>
      <c r="Q116" s="122"/>
      <c r="R116" s="341">
        <f>[75]DH!P109</f>
        <v>658.297145</v>
      </c>
      <c r="S116" s="343">
        <f t="shared" si="85"/>
        <v>384.11474818000033</v>
      </c>
      <c r="T116" s="461">
        <f t="shared" si="77"/>
        <v>0.5834975149102315</v>
      </c>
      <c r="U116" s="343">
        <f>[75]DH!Q109</f>
        <v>274.18239681999967</v>
      </c>
      <c r="V116" s="429">
        <f t="shared" si="78"/>
        <v>0.4165024850897685</v>
      </c>
      <c r="W116" s="343">
        <f>[75]DH!S109</f>
        <v>117.03387081999969</v>
      </c>
      <c r="X116" s="235">
        <f t="shared" si="79"/>
        <v>0.1777827409839362</v>
      </c>
      <c r="Y116" s="343">
        <f>[75]DH!U109</f>
        <v>140.8959538199997</v>
      </c>
      <c r="Z116" s="235">
        <f t="shared" si="80"/>
        <v>0.21403093555874331</v>
      </c>
    </row>
    <row r="117" spans="2:27" ht="15.5" hidden="1" thickBot="1" x14ac:dyDescent="0.9">
      <c r="B117" s="97" t="s">
        <v>120</v>
      </c>
      <c r="C117" s="341">
        <f>[75]DH!C110</f>
        <v>137687.01699099998</v>
      </c>
      <c r="D117" s="431">
        <f t="shared" si="76"/>
        <v>110368.83923899998</v>
      </c>
      <c r="E117" s="461">
        <f t="shared" si="81"/>
        <v>0.80159220274351883</v>
      </c>
      <c r="F117" s="343">
        <f>[75]DH!D110</f>
        <v>27318.177752</v>
      </c>
      <c r="G117" s="235">
        <f t="shared" si="82"/>
        <v>0.19840779725648114</v>
      </c>
      <c r="H117" s="343">
        <f>[75]DH!F110</f>
        <v>1774.8372879999997</v>
      </c>
      <c r="I117" s="235">
        <f t="shared" si="83"/>
        <v>1.2890375046152779E-2</v>
      </c>
      <c r="J117" s="343">
        <f>[75]DH!H110</f>
        <v>6694.8030410000001</v>
      </c>
      <c r="K117" s="235">
        <f t="shared" si="84"/>
        <v>4.8623342907033934E-2</v>
      </c>
      <c r="L117" s="343">
        <f>[75]DH!J110</f>
        <v>74277.539770000003</v>
      </c>
      <c r="M117" s="343">
        <f>[75]DH!K110</f>
        <v>48975.279407000002</v>
      </c>
      <c r="N117" s="343">
        <f>[75]DH!L110</f>
        <v>45419.096466000003</v>
      </c>
      <c r="O117" s="343">
        <f>[75]DH!M110</f>
        <v>58895.868384000001</v>
      </c>
      <c r="P117" s="341">
        <f>SUM(CFsingle!F7:L7)</f>
        <v>-42752.262668999996</v>
      </c>
      <c r="Q117" s="122"/>
      <c r="R117" s="341">
        <f>[75]DH!P110</f>
        <v>24378.179216</v>
      </c>
      <c r="S117" s="343">
        <f t="shared" si="85"/>
        <v>19122.231521000002</v>
      </c>
      <c r="T117" s="515">
        <f t="shared" si="77"/>
        <v>0.78439949725406932</v>
      </c>
      <c r="U117" s="343">
        <f>[75]DH!Q110</f>
        <v>5255.9476949999998</v>
      </c>
      <c r="V117" s="434">
        <f t="shared" si="78"/>
        <v>0.21560050274593073</v>
      </c>
      <c r="W117" s="343">
        <f>[75]DH!S110</f>
        <v>1487.7907949999999</v>
      </c>
      <c r="X117" s="516">
        <f t="shared" si="79"/>
        <v>6.1029611022939981E-2</v>
      </c>
      <c r="Y117" s="343">
        <f>[75]DH!U110</f>
        <v>1292.4430150000001</v>
      </c>
      <c r="Z117" s="516">
        <f t="shared" si="80"/>
        <v>5.3016388285132381E-2</v>
      </c>
    </row>
    <row r="118" spans="2:27" ht="15.5" hidden="1" thickBot="1" x14ac:dyDescent="0.9">
      <c r="B118" s="98" t="s">
        <v>123</v>
      </c>
      <c r="C118" s="221">
        <f>SUM(C109:C117)</f>
        <v>354409.94278165232</v>
      </c>
      <c r="D118" s="89">
        <f>SUM(D109:D117)</f>
        <v>274123.63148978411</v>
      </c>
      <c r="E118" s="509">
        <f>D118/C118</f>
        <v>0.77346484508384228</v>
      </c>
      <c r="F118" s="89">
        <f>SUM(F109:F117)</f>
        <v>80286.311291868245</v>
      </c>
      <c r="G118" s="224">
        <f>+F118/C118</f>
        <v>0.22653515491615783</v>
      </c>
      <c r="H118" s="89">
        <f>SUM(H109:H117)</f>
        <v>10410.604015805002</v>
      </c>
      <c r="I118" s="224">
        <f>+H118/C118</f>
        <v>2.9374469390151533E-2</v>
      </c>
      <c r="J118" s="230">
        <f>SUM(J109:J117)</f>
        <v>15904.83372320775</v>
      </c>
      <c r="K118" s="224">
        <f>+J118/H118</f>
        <v>1.527753211923305</v>
      </c>
      <c r="L118" s="221">
        <f>SUM(L109:L117)</f>
        <v>153657.44100364042</v>
      </c>
      <c r="M118" s="221">
        <f>SUM(M109:M117)</f>
        <v>93275.88546727541</v>
      </c>
      <c r="N118" s="221">
        <f>SUM(N109:N117)</f>
        <v>122011.58334888867</v>
      </c>
      <c r="O118" s="221">
        <f>SUM(O109:O117)</f>
        <v>67894.41707168</v>
      </c>
      <c r="P118" s="221">
        <f>SUM(P109:P117)</f>
        <v>-36252.091657665253</v>
      </c>
      <c r="Q118" s="95"/>
      <c r="R118" s="221">
        <f>SUM(R109:R117)</f>
        <v>58928.211732236305</v>
      </c>
      <c r="S118" s="89">
        <f>SUM(S109:S117)</f>
        <v>44766.585649320441</v>
      </c>
      <c r="T118" s="472">
        <f>+S118/P118</f>
        <v>-1.2348690407179541</v>
      </c>
      <c r="U118" s="89">
        <f>SUM(U109:U117)</f>
        <v>14161.626082915867</v>
      </c>
      <c r="V118" s="224">
        <f>+U118/R118</f>
        <v>0.24031997012339065</v>
      </c>
      <c r="W118" s="89">
        <f>SUM(W109:W117)</f>
        <v>3433.2874920215427</v>
      </c>
      <c r="X118" s="224">
        <f>+W118/R118</f>
        <v>5.8262203978326134E-2</v>
      </c>
      <c r="Y118" s="230">
        <f>SUM(Y109:Y117)</f>
        <v>3146.1581891313181</v>
      </c>
      <c r="Z118" s="224">
        <f>+Y118/W118</f>
        <v>0.91636898932656496</v>
      </c>
    </row>
    <row r="119" spans="2:27" hidden="1" x14ac:dyDescent="0.75">
      <c r="B119" s="99" t="s">
        <v>121</v>
      </c>
      <c r="C119" s="222">
        <f>[75]DH!$C$112</f>
        <v>109727.57077974</v>
      </c>
      <c r="D119" s="467">
        <f>C119</f>
        <v>109727.57077974</v>
      </c>
      <c r="E119" s="464"/>
      <c r="F119" s="225"/>
      <c r="G119" s="226"/>
      <c r="H119" s="225"/>
      <c r="I119" s="226"/>
      <c r="J119" s="231">
        <f>[73]DH!$H$80</f>
        <v>6339</v>
      </c>
      <c r="K119" s="226"/>
      <c r="L119" s="232">
        <f>[75]DH!$J$112</f>
        <v>67933.837092999995</v>
      </c>
      <c r="M119" s="233">
        <v>0</v>
      </c>
      <c r="N119" s="222">
        <f>L119</f>
        <v>67933.837092999995</v>
      </c>
      <c r="O119" s="233"/>
      <c r="P119" s="233"/>
      <c r="Q119" s="92"/>
      <c r="R119" s="222">
        <f>[75]DH!$P$112</f>
        <v>19764.013527999999</v>
      </c>
      <c r="S119" s="423">
        <f>R119</f>
        <v>19764.013527999999</v>
      </c>
      <c r="T119" s="226"/>
      <c r="U119" s="225"/>
      <c r="V119" s="226"/>
      <c r="W119" s="225"/>
      <c r="X119" s="226"/>
      <c r="Y119" s="231">
        <v>0</v>
      </c>
      <c r="Z119" s="226"/>
    </row>
    <row r="120" spans="2:27" ht="15.5" hidden="1" thickBot="1" x14ac:dyDescent="0.9">
      <c r="B120" s="98" t="s">
        <v>122</v>
      </c>
      <c r="C120" s="223">
        <f>+C118-C119</f>
        <v>244682.37200191233</v>
      </c>
      <c r="D120" s="90">
        <f>D118-D119</f>
        <v>164396.06071004411</v>
      </c>
      <c r="E120" s="510">
        <f>D120/C120</f>
        <v>0.67187537608454795</v>
      </c>
      <c r="F120" s="90">
        <f>+F118-F119</f>
        <v>80286.311291868245</v>
      </c>
      <c r="G120" s="470">
        <f>+F120/C120</f>
        <v>0.32812462391545216</v>
      </c>
      <c r="H120" s="228">
        <f t="shared" ref="H120:N120" si="86">+H118-H119</f>
        <v>10410.604015805002</v>
      </c>
      <c r="I120" s="229">
        <f t="shared" si="86"/>
        <v>2.9374469390151533E-2</v>
      </c>
      <c r="J120" s="228">
        <f t="shared" si="86"/>
        <v>9565.8337232077502</v>
      </c>
      <c r="K120" s="229">
        <f t="shared" si="86"/>
        <v>1.527753211923305</v>
      </c>
      <c r="L120" s="223">
        <f t="shared" si="86"/>
        <v>85723.603910640421</v>
      </c>
      <c r="M120" s="223">
        <f t="shared" si="86"/>
        <v>93275.88546727541</v>
      </c>
      <c r="N120" s="223">
        <f t="shared" si="86"/>
        <v>54077.746255888676</v>
      </c>
      <c r="O120" s="223">
        <f>+O118-O119</f>
        <v>67894.41707168</v>
      </c>
      <c r="P120" s="458">
        <f>+P118-P119</f>
        <v>-36252.091657665253</v>
      </c>
      <c r="Q120" s="95"/>
      <c r="R120" s="223">
        <f>+R118-R119</f>
        <v>39164.198204236309</v>
      </c>
      <c r="S120" s="90">
        <f>+S118-S119</f>
        <v>25002.572121320442</v>
      </c>
      <c r="T120" s="473">
        <f>S120/R120</f>
        <v>0.63840377864842812</v>
      </c>
      <c r="U120" s="90">
        <f>+U118-U119</f>
        <v>14161.626082915867</v>
      </c>
      <c r="V120" s="227">
        <f>+U120/R120</f>
        <v>0.36159622135157193</v>
      </c>
      <c r="W120" s="228">
        <f t="shared" ref="W120:Z120" si="87">+W118-W119</f>
        <v>3433.2874920215427</v>
      </c>
      <c r="X120" s="229">
        <f t="shared" si="87"/>
        <v>5.8262203978326134E-2</v>
      </c>
      <c r="Y120" s="228">
        <f t="shared" si="87"/>
        <v>3146.1581891313181</v>
      </c>
      <c r="Z120" s="229">
        <f t="shared" si="87"/>
        <v>0.91636898932656496</v>
      </c>
    </row>
    <row r="121" spans="2:27" hidden="1" x14ac:dyDescent="0.75">
      <c r="B121" s="125"/>
      <c r="C121" s="125">
        <f>C120-[76]DH!$C$113</f>
        <v>0</v>
      </c>
      <c r="D121" s="125">
        <f>C120-F120-D120</f>
        <v>0</v>
      </c>
      <c r="E121" s="125"/>
      <c r="F121" s="126">
        <f>F120-[76]DH!$D$113</f>
        <v>0</v>
      </c>
      <c r="G121" s="125"/>
      <c r="H121" s="127">
        <f>H120-[76]DH!$F$113</f>
        <v>0</v>
      </c>
      <c r="I121" s="125"/>
      <c r="J121" s="127">
        <f>J120-[76]DH!$H$113</f>
        <v>0</v>
      </c>
      <c r="K121" s="125"/>
      <c r="L121" s="128">
        <f>L120-'BS konsol'!K10-'BS konsol'!K11</f>
        <v>9.3791641120333225E-12</v>
      </c>
      <c r="M121" s="492">
        <f>M120-'BS konsol'!K15</f>
        <v>0</v>
      </c>
      <c r="N121" s="125">
        <f>N120-'BS konsol'!K41</f>
        <v>-4.4259577407501638E-6</v>
      </c>
      <c r="O121" s="125">
        <f>O120-'BS konsol'!K39</f>
        <v>0</v>
      </c>
      <c r="P121" s="127">
        <f>P120-SUM('CF Konsol'!F7:L7)</f>
        <v>-0.34805299999425188</v>
      </c>
      <c r="Q121" s="129"/>
      <c r="R121" s="125">
        <f>R120-'PL Konsol'!V8</f>
        <v>0</v>
      </c>
      <c r="S121" s="125">
        <f>R120-U120-S120</f>
        <v>0</v>
      </c>
      <c r="T121" s="125"/>
      <c r="U121" s="126">
        <f>U120-'PL Konsol'!V10</f>
        <v>-5.0931703299283981E-11</v>
      </c>
      <c r="V121" s="125"/>
      <c r="W121" s="127">
        <f>W120-'PL Konsol'!V16</f>
        <v>-5.184119800105691E-11</v>
      </c>
      <c r="X121" s="125"/>
      <c r="Y121" s="127">
        <f>Y120-'PL Konsol'!V25</f>
        <v>-5.0931703299283981E-11</v>
      </c>
      <c r="Z121" s="125"/>
    </row>
    <row r="122" spans="2:27" hidden="1" x14ac:dyDescent="0.75"/>
    <row r="123" spans="2:27" ht="15.5" hidden="1" thickBot="1" x14ac:dyDescent="0.9">
      <c r="B123" s="45" t="s">
        <v>220</v>
      </c>
      <c r="C123" s="88"/>
      <c r="D123" s="88"/>
      <c r="E123" s="88"/>
      <c r="F123" s="88"/>
      <c r="G123" s="88"/>
      <c r="H123" s="88"/>
      <c r="I123" s="88"/>
      <c r="J123" s="88"/>
      <c r="K123" s="88"/>
      <c r="L123" s="88"/>
      <c r="M123" s="88"/>
      <c r="N123" s="88"/>
      <c r="O123" s="88"/>
      <c r="P123" s="91"/>
      <c r="Q123" s="92"/>
      <c r="R123" s="219">
        <v>45894</v>
      </c>
      <c r="S123" s="219"/>
      <c r="T123" s="219"/>
      <c r="U123" s="88"/>
      <c r="V123" s="88"/>
      <c r="W123" s="88"/>
      <c r="X123" s="88"/>
      <c r="Y123" s="88"/>
      <c r="Z123" s="88"/>
    </row>
    <row r="124" spans="2:27" ht="30.25" hidden="1" thickBot="1" x14ac:dyDescent="0.9">
      <c r="B124" s="630" t="s">
        <v>62</v>
      </c>
      <c r="C124" s="220" t="s">
        <v>102</v>
      </c>
      <c r="D124" s="626" t="s">
        <v>203</v>
      </c>
      <c r="E124" s="627"/>
      <c r="F124" s="628" t="s">
        <v>103</v>
      </c>
      <c r="G124" s="629"/>
      <c r="H124" s="628" t="s">
        <v>104</v>
      </c>
      <c r="I124" s="629"/>
      <c r="J124" s="628" t="s">
        <v>105</v>
      </c>
      <c r="K124" s="629"/>
      <c r="L124" s="220" t="s">
        <v>56</v>
      </c>
      <c r="M124" s="220" t="s">
        <v>106</v>
      </c>
      <c r="N124" s="220" t="s">
        <v>107</v>
      </c>
      <c r="O124" s="220" t="s">
        <v>108</v>
      </c>
      <c r="P124" s="456" t="s">
        <v>109</v>
      </c>
      <c r="Q124" s="93"/>
      <c r="R124" s="220" t="s">
        <v>102</v>
      </c>
      <c r="S124" s="626" t="s">
        <v>203</v>
      </c>
      <c r="T124" s="627"/>
      <c r="U124" s="628" t="s">
        <v>103</v>
      </c>
      <c r="V124" s="629"/>
      <c r="W124" s="628" t="s">
        <v>104</v>
      </c>
      <c r="X124" s="629"/>
      <c r="Y124" s="628" t="s">
        <v>105</v>
      </c>
      <c r="Z124" s="629"/>
    </row>
    <row r="125" spans="2:27" ht="15.5" hidden="1" thickBot="1" x14ac:dyDescent="0.9">
      <c r="B125" s="631"/>
      <c r="C125" s="220" t="s">
        <v>110</v>
      </c>
      <c r="D125" s="466" t="s">
        <v>110</v>
      </c>
      <c r="E125" s="459" t="s">
        <v>111</v>
      </c>
      <c r="F125" s="542" t="s">
        <v>110</v>
      </c>
      <c r="G125" s="543" t="s">
        <v>111</v>
      </c>
      <c r="H125" s="542" t="s">
        <v>110</v>
      </c>
      <c r="I125" s="543" t="s">
        <v>111</v>
      </c>
      <c r="J125" s="542" t="s">
        <v>110</v>
      </c>
      <c r="K125" s="543" t="s">
        <v>111</v>
      </c>
      <c r="L125" s="220" t="s">
        <v>110</v>
      </c>
      <c r="M125" s="220" t="s">
        <v>110</v>
      </c>
      <c r="N125" s="220" t="s">
        <v>110</v>
      </c>
      <c r="O125" s="220" t="s">
        <v>110</v>
      </c>
      <c r="P125" s="457" t="s">
        <v>110</v>
      </c>
      <c r="Q125" s="94"/>
      <c r="R125" s="220" t="s">
        <v>110</v>
      </c>
      <c r="S125" s="466" t="s">
        <v>110</v>
      </c>
      <c r="T125" s="459" t="s">
        <v>111</v>
      </c>
      <c r="U125" s="542" t="s">
        <v>110</v>
      </c>
      <c r="V125" s="543" t="s">
        <v>111</v>
      </c>
      <c r="W125" s="542" t="s">
        <v>110</v>
      </c>
      <c r="X125" s="543" t="s">
        <v>111</v>
      </c>
      <c r="Y125" s="542" t="s">
        <v>110</v>
      </c>
      <c r="Z125" s="543" t="s">
        <v>111</v>
      </c>
    </row>
    <row r="126" spans="2:27" hidden="1" x14ac:dyDescent="0.75">
      <c r="B126" s="96" t="s">
        <v>112</v>
      </c>
      <c r="C126" s="424">
        <f>[76]DH!C118</f>
        <v>68135.891438695689</v>
      </c>
      <c r="D126" s="425">
        <f>C126-F126</f>
        <v>52307.424787780008</v>
      </c>
      <c r="E126" s="514">
        <f>D126/C126</f>
        <v>0.76769267537715979</v>
      </c>
      <c r="F126" s="425">
        <f>[76]DH!$D$118</f>
        <v>15828.466650915685</v>
      </c>
      <c r="G126" s="426">
        <f>F126/C126</f>
        <v>0.23230732462284032</v>
      </c>
      <c r="H126" s="425">
        <f>[76]DH!F118</f>
        <v>1830.8935639156846</v>
      </c>
      <c r="I126" s="426">
        <f>H126/C126</f>
        <v>2.68712058396272E-2</v>
      </c>
      <c r="J126" s="425">
        <f>[76]DH!H118</f>
        <v>2575.7333103156848</v>
      </c>
      <c r="K126" s="426">
        <f>J126/C126</f>
        <v>3.7802885614744833E-2</v>
      </c>
      <c r="L126" s="425">
        <f>[76]DH!J118</f>
        <v>2885.5493740000002</v>
      </c>
      <c r="M126" s="425">
        <f>[76]DH!K118</f>
        <v>5393.7840040000001</v>
      </c>
      <c r="N126" s="425">
        <f>[76]DH!L118</f>
        <v>4855.0157280000003</v>
      </c>
      <c r="O126" s="425">
        <f>[76]DH!M118</f>
        <v>9979.4828359999992</v>
      </c>
      <c r="P126" s="425">
        <f>[76]DH!N118-836</f>
        <v>-4515.0266508510786</v>
      </c>
      <c r="Q126" s="92"/>
      <c r="R126" s="424">
        <f>[76]DH!P118</f>
        <v>2294.0369595405427</v>
      </c>
      <c r="S126" s="425">
        <f>R126-U126</f>
        <v>1586.9642790000003</v>
      </c>
      <c r="T126" s="514">
        <f>S126/R126</f>
        <v>0.69177799093430592</v>
      </c>
      <c r="U126" s="425">
        <f>[76]DH!Q118</f>
        <v>707.07268054054259</v>
      </c>
      <c r="V126" s="427">
        <f>U126/R126</f>
        <v>0.30822200906569414</v>
      </c>
      <c r="W126" s="425">
        <f>[76]DH!S118</f>
        <v>32.179878540542603</v>
      </c>
      <c r="X126" s="426">
        <f>W126/R126</f>
        <v>1.4027619915499398E-2</v>
      </c>
      <c r="Y126" s="425">
        <f>[76]DH!U118</f>
        <v>32.830162540542602</v>
      </c>
      <c r="Z126" s="426">
        <f>Y126/R126</f>
        <v>1.4311087013662559E-2</v>
      </c>
      <c r="AA126" s="88"/>
    </row>
    <row r="127" spans="2:27" hidden="1" x14ac:dyDescent="0.75">
      <c r="B127" s="96" t="s">
        <v>113</v>
      </c>
      <c r="C127" s="417">
        <f>[76]DH!C119</f>
        <v>108192.45539636489</v>
      </c>
      <c r="D127" s="420">
        <f t="shared" ref="D127:D134" si="88">C127-F127</f>
        <v>81072.864002087241</v>
      </c>
      <c r="E127" s="517">
        <f>D127/C127</f>
        <v>0.74933934815579728</v>
      </c>
      <c r="F127" s="420">
        <f>[76]DH!D119</f>
        <v>27119.591394277657</v>
      </c>
      <c r="G127" s="422">
        <f>F127/C127</f>
        <v>0.25066065184420278</v>
      </c>
      <c r="H127" s="420">
        <f>[76]DH!F119</f>
        <v>6753.8989963176591</v>
      </c>
      <c r="I127" s="422">
        <f>H127/C127</f>
        <v>6.2424861064245524E-2</v>
      </c>
      <c r="J127" s="420">
        <f>[76]DH!H119</f>
        <v>6518.4179570276592</v>
      </c>
      <c r="K127" s="422">
        <f>J127/C127</f>
        <v>6.0248359584291943E-2</v>
      </c>
      <c r="L127" s="437">
        <f>[76]DH!J119</f>
        <v>76866.417935999998</v>
      </c>
      <c r="M127" s="437">
        <f>[76]DH!K119</f>
        <v>15607.731437856648</v>
      </c>
      <c r="N127" s="437">
        <f>[76]DH!L119</f>
        <v>53483.287370116799</v>
      </c>
      <c r="O127" s="437">
        <f>[76]DH!M119</f>
        <v>11664.478944189999</v>
      </c>
      <c r="P127" s="343">
        <f>[76]DH!N119</f>
        <v>-9337.1251259415112</v>
      </c>
      <c r="Q127" s="92"/>
      <c r="R127" s="417">
        <f>[76]DH!P119</f>
        <v>18921.352753579195</v>
      </c>
      <c r="S127" s="420">
        <f>R127-U127</f>
        <v>14173.057388744</v>
      </c>
      <c r="T127" s="517">
        <f t="shared" ref="T127:T134" si="89">S127/R127</f>
        <v>0.74905095704972791</v>
      </c>
      <c r="U127" s="420">
        <f>[76]DH!Q119</f>
        <v>4748.2953648351941</v>
      </c>
      <c r="V127" s="421">
        <f t="shared" ref="V127:V134" si="90">U127/R127</f>
        <v>0.25094904295027209</v>
      </c>
      <c r="W127" s="420">
        <f>[76]DH!S119</f>
        <v>1197.8757117451935</v>
      </c>
      <c r="X127" s="422">
        <f t="shared" ref="X127:X134" si="91">W127/R127</f>
        <v>6.3308143310134166E-2</v>
      </c>
      <c r="Y127" s="420">
        <f>[76]DH!U119</f>
        <v>1143.5801754151935</v>
      </c>
      <c r="Z127" s="422">
        <f t="shared" ref="Z127:Z134" si="92">Y127/R127</f>
        <v>6.0438605543087928E-2</v>
      </c>
      <c r="AA127" s="88"/>
    </row>
    <row r="128" spans="2:27" hidden="1" x14ac:dyDescent="0.75">
      <c r="B128" s="96" t="s">
        <v>114</v>
      </c>
      <c r="C128" s="341">
        <f>[76]DH!C120</f>
        <v>19601.553823491005</v>
      </c>
      <c r="D128" s="343">
        <f t="shared" si="88"/>
        <v>13819.595854366766</v>
      </c>
      <c r="E128" s="461">
        <f t="shared" ref="E128:E134" si="93">D128/C128</f>
        <v>0.70502552903765248</v>
      </c>
      <c r="F128" s="343">
        <f>[76]DH!D120</f>
        <v>5781.9579691242398</v>
      </c>
      <c r="G128" s="235">
        <f t="shared" ref="G128:G134" si="94">F128/C128</f>
        <v>0.29497447096234752</v>
      </c>
      <c r="H128" s="343">
        <f>[76]DH!F120</f>
        <v>1136.4550851783551</v>
      </c>
      <c r="I128" s="235">
        <f t="shared" ref="I128:I134" si="95">H128/C128</f>
        <v>5.7977806015378136E-2</v>
      </c>
      <c r="J128" s="343">
        <f>[76]DH!H120</f>
        <v>1067.810168058355</v>
      </c>
      <c r="K128" s="235">
        <f t="shared" ref="K128:K134" si="96">J128/C128</f>
        <v>5.4475791953730923E-2</v>
      </c>
      <c r="L128" s="343">
        <f>[76]DH!J120</f>
        <v>1366.9562715237416</v>
      </c>
      <c r="M128" s="343">
        <f>[76]DH!K120</f>
        <v>5309.3321738599998</v>
      </c>
      <c r="N128" s="343">
        <f>[76]DH!L120</f>
        <v>1376.7120065597458</v>
      </c>
      <c r="O128" s="343">
        <f>[76]DH!M120</f>
        <v>0</v>
      </c>
      <c r="P128" s="343">
        <f>[76]DH!N120</f>
        <v>4441.1431764282306</v>
      </c>
      <c r="Q128" s="92"/>
      <c r="R128" s="341">
        <f>[76]DH!P120</f>
        <v>1654.0731678611853</v>
      </c>
      <c r="S128" s="343">
        <f t="shared" ref="S128:S134" si="97">R128-U128</f>
        <v>1096.8265693717251</v>
      </c>
      <c r="T128" s="461">
        <f t="shared" si="89"/>
        <v>0.66310643971692429</v>
      </c>
      <c r="U128" s="343">
        <f>[76]DH!Q120</f>
        <v>557.24659848946021</v>
      </c>
      <c r="V128" s="429">
        <f t="shared" si="90"/>
        <v>0.33689356028307571</v>
      </c>
      <c r="W128" s="343">
        <f>[76]DH!S120</f>
        <v>84.617798494812604</v>
      </c>
      <c r="X128" s="235">
        <f t="shared" si="91"/>
        <v>5.1157228192165428E-2</v>
      </c>
      <c r="Y128" s="343">
        <f>[76]DH!U120</f>
        <v>70.750722114812618</v>
      </c>
      <c r="Z128" s="235">
        <f t="shared" si="92"/>
        <v>4.2773635102428688E-2</v>
      </c>
      <c r="AA128" s="88"/>
    </row>
    <row r="129" spans="2:27" hidden="1" x14ac:dyDescent="0.75">
      <c r="B129" s="96" t="s">
        <v>115</v>
      </c>
      <c r="C129" s="435">
        <f>[76]DH!C121</f>
        <v>11656.8367</v>
      </c>
      <c r="D129" s="437">
        <f t="shared" si="88"/>
        <v>9535.5729658234231</v>
      </c>
      <c r="E129" s="462">
        <f t="shared" si="93"/>
        <v>0.81802406701154384</v>
      </c>
      <c r="F129" s="437">
        <f>[76]DH!D121</f>
        <v>2121.2637341765762</v>
      </c>
      <c r="G129" s="438">
        <f t="shared" si="94"/>
        <v>0.18197593298845616</v>
      </c>
      <c r="H129" s="437">
        <f>[76]DH!F121</f>
        <v>-28.233584177366311</v>
      </c>
      <c r="I129" s="438">
        <f t="shared" si="95"/>
        <v>-2.422062254450756E-3</v>
      </c>
      <c r="J129" s="437">
        <f>[76]DH!H121</f>
        <v>-112.24567705736631</v>
      </c>
      <c r="K129" s="438">
        <f t="shared" si="96"/>
        <v>-9.6291712705700253E-3</v>
      </c>
      <c r="L129" s="343">
        <f>[76]DH!J121</f>
        <v>1302.8838759891453</v>
      </c>
      <c r="M129" s="343">
        <f>[76]DH!K121</f>
        <v>7209.2075627593795</v>
      </c>
      <c r="N129" s="343">
        <f>[76]DH!L121</f>
        <v>1778.0272493285065</v>
      </c>
      <c r="O129" s="343">
        <f>[76]DH!M121</f>
        <v>940.46409871999799</v>
      </c>
      <c r="P129" s="343">
        <f>[76]DH!N121</f>
        <v>-430.34631013519754</v>
      </c>
      <c r="Q129" s="92"/>
      <c r="R129" s="435">
        <f>[76]DH!P121</f>
        <v>1024.9847319999999</v>
      </c>
      <c r="S129" s="437">
        <f t="shared" si="97"/>
        <v>856.92675184381858</v>
      </c>
      <c r="T129" s="462">
        <f t="shared" si="89"/>
        <v>0.83603855266384464</v>
      </c>
      <c r="U129" s="437">
        <f>[76]DH!Q121</f>
        <v>168.05798015618134</v>
      </c>
      <c r="V129" s="440">
        <f t="shared" si="90"/>
        <v>0.16396144733615539</v>
      </c>
      <c r="W129" s="437">
        <f>[76]DH!S121</f>
        <v>-69.86905066931152</v>
      </c>
      <c r="X129" s="438">
        <f t="shared" si="91"/>
        <v>-6.8165942855538578E-2</v>
      </c>
      <c r="Y129" s="437">
        <f>[76]DH!U121</f>
        <v>-65.054816899311518</v>
      </c>
      <c r="Z129" s="438">
        <f t="shared" si="92"/>
        <v>-6.3469059458450078E-2</v>
      </c>
      <c r="AA129" s="88"/>
    </row>
    <row r="130" spans="2:27" hidden="1" x14ac:dyDescent="0.75">
      <c r="B130" s="96" t="s">
        <v>116</v>
      </c>
      <c r="C130" s="341">
        <f>[76]DH!C122</f>
        <v>17159.977239419011</v>
      </c>
      <c r="D130" s="343">
        <f t="shared" si="88"/>
        <v>12751.967126457852</v>
      </c>
      <c r="E130" s="461">
        <f t="shared" si="93"/>
        <v>0.74312261307460792</v>
      </c>
      <c r="F130" s="343">
        <f>[76]DH!D122</f>
        <v>4408.0101129611594</v>
      </c>
      <c r="G130" s="235">
        <f t="shared" si="94"/>
        <v>0.25687738692539214</v>
      </c>
      <c r="H130" s="343">
        <f>[76]DH!F122</f>
        <v>269.16053742661887</v>
      </c>
      <c r="I130" s="235">
        <f t="shared" si="95"/>
        <v>1.5685366808547811E-2</v>
      </c>
      <c r="J130" s="343">
        <f>[76]DH!H122</f>
        <v>299.92356351517748</v>
      </c>
      <c r="K130" s="235">
        <f t="shared" si="96"/>
        <v>1.7478086324392586E-2</v>
      </c>
      <c r="L130" s="343">
        <f>[76]DH!J122</f>
        <v>1435.4909506078377</v>
      </c>
      <c r="M130" s="343">
        <f>[76]DH!K122</f>
        <v>5669.8093799999997</v>
      </c>
      <c r="N130" s="343">
        <f>[76]DH!L122</f>
        <v>2039.0270021572446</v>
      </c>
      <c r="O130" s="343">
        <f>[76]DH!M122</f>
        <v>0</v>
      </c>
      <c r="P130" s="343">
        <f>[76]DH!N122</f>
        <v>1004.5752296867377</v>
      </c>
      <c r="Q130" s="92"/>
      <c r="R130" s="341">
        <f>[76]DH!P122</f>
        <v>2471.8211460000002</v>
      </c>
      <c r="S130" s="343">
        <f t="shared" si="97"/>
        <v>1921.9575000090085</v>
      </c>
      <c r="T130" s="461">
        <f t="shared" si="89"/>
        <v>0.77754715510836903</v>
      </c>
      <c r="U130" s="343">
        <f>[76]DH!Q122</f>
        <v>549.86364599099159</v>
      </c>
      <c r="V130" s="429">
        <f t="shared" si="90"/>
        <v>0.22245284489163097</v>
      </c>
      <c r="W130" s="343">
        <f>[76]DH!S122</f>
        <v>31.364781893893063</v>
      </c>
      <c r="X130" s="235">
        <f t="shared" si="91"/>
        <v>1.2688936634694952E-2</v>
      </c>
      <c r="Y130" s="343">
        <f>[76]DH!U122</f>
        <v>27.366541713893064</v>
      </c>
      <c r="Z130" s="235">
        <f t="shared" si="92"/>
        <v>1.1071408527343774E-2</v>
      </c>
      <c r="AA130" s="88"/>
    </row>
    <row r="131" spans="2:27" hidden="1" x14ac:dyDescent="0.75">
      <c r="B131" s="96" t="s">
        <v>117</v>
      </c>
      <c r="C131" s="341">
        <f>[76]DH!C123</f>
        <v>12047.351843684684</v>
      </c>
      <c r="D131" s="343">
        <f t="shared" si="88"/>
        <v>9715.4671254505047</v>
      </c>
      <c r="E131" s="461">
        <f t="shared" si="93"/>
        <v>0.80644005848832478</v>
      </c>
      <c r="F131" s="343">
        <f>[76]DH!D123</f>
        <v>2331.8847182341801</v>
      </c>
      <c r="G131" s="235">
        <f t="shared" si="94"/>
        <v>0.19355994151167522</v>
      </c>
      <c r="H131" s="343">
        <f>[76]DH!F123</f>
        <v>659.16895307190953</v>
      </c>
      <c r="I131" s="235">
        <f t="shared" si="95"/>
        <v>5.4714842035384813E-2</v>
      </c>
      <c r="J131" s="343">
        <f>[76]DH!H123</f>
        <v>659.53569587191055</v>
      </c>
      <c r="K131" s="235">
        <f t="shared" si="96"/>
        <v>5.4745283812528835E-2</v>
      </c>
      <c r="L131" s="343">
        <f>[76]DH!J123</f>
        <v>3064.7416295025278</v>
      </c>
      <c r="M131" s="343">
        <f>[76]DH!K123</f>
        <v>4550.5147259424857</v>
      </c>
      <c r="N131" s="343">
        <f>[76]DH!L123</f>
        <v>4219.6537788014884</v>
      </c>
      <c r="O131" s="343">
        <f>[76]DH!M123</f>
        <v>2400.5639999999999</v>
      </c>
      <c r="P131" s="343">
        <f>[76]DH!N123</f>
        <v>-750.29368655639132</v>
      </c>
      <c r="Q131" s="92"/>
      <c r="R131" s="341">
        <f>[76]DH!P123</f>
        <v>2554.1330140810801</v>
      </c>
      <c r="S131" s="343">
        <f t="shared" si="97"/>
        <v>2053.3577912403243</v>
      </c>
      <c r="T131" s="461">
        <f t="shared" si="89"/>
        <v>0.80393533927953098</v>
      </c>
      <c r="U131" s="343">
        <f>[76]DH!Q123</f>
        <v>500.77522284075593</v>
      </c>
      <c r="V131" s="429">
        <f t="shared" si="90"/>
        <v>0.19606466072046905</v>
      </c>
      <c r="W131" s="343">
        <f>[76]DH!S123</f>
        <v>152.37978188588602</v>
      </c>
      <c r="X131" s="235">
        <f t="shared" si="91"/>
        <v>5.9660080757661264E-2</v>
      </c>
      <c r="Y131" s="343">
        <f>[76]DH!U123</f>
        <v>152.45731875588601</v>
      </c>
      <c r="Z131" s="235">
        <f t="shared" si="92"/>
        <v>5.9690438170361591E-2</v>
      </c>
      <c r="AA131" s="88"/>
    </row>
    <row r="132" spans="2:27" hidden="1" x14ac:dyDescent="0.75">
      <c r="B132" s="96" t="s">
        <v>118</v>
      </c>
      <c r="C132" s="435">
        <f>[76]DH!C124</f>
        <v>7552.3429467747746</v>
      </c>
      <c r="D132" s="437">
        <f t="shared" si="88"/>
        <v>5740.3065009428083</v>
      </c>
      <c r="E132" s="462">
        <f t="shared" si="93"/>
        <v>0.76006962890823226</v>
      </c>
      <c r="F132" s="437">
        <f>[76]DH!D124</f>
        <v>1812.0364458319668</v>
      </c>
      <c r="G132" s="438">
        <f t="shared" si="94"/>
        <v>0.23993037109176779</v>
      </c>
      <c r="H132" s="437">
        <f>[76]DH!F124</f>
        <v>-228.30993188253896</v>
      </c>
      <c r="I132" s="438">
        <f t="shared" si="95"/>
        <v>-3.0230344873313605E-2</v>
      </c>
      <c r="J132" s="437">
        <f>[76]DH!H124</f>
        <v>-225.97593021789825</v>
      </c>
      <c r="K132" s="438">
        <f t="shared" si="96"/>
        <v>-2.9921301483588108E-2</v>
      </c>
      <c r="L132" s="343">
        <f>[76]DH!J124</f>
        <v>2998.4010001862162</v>
      </c>
      <c r="M132" s="343">
        <f>[76]DH!K124</f>
        <v>2095.4299085965431</v>
      </c>
      <c r="N132" s="343">
        <f>[76]DH!L124</f>
        <v>1347.9760001200004</v>
      </c>
      <c r="O132" s="343">
        <f>[76]DH!M124</f>
        <v>1212.461</v>
      </c>
      <c r="P132" s="343">
        <f>[76]DH!N124</f>
        <v>-1372.1577419600715</v>
      </c>
      <c r="Q132" s="92"/>
      <c r="R132" s="341">
        <f>[76]DH!P124</f>
        <v>1964.4594586756759</v>
      </c>
      <c r="S132" s="343">
        <f t="shared" si="97"/>
        <v>1271.4855855855858</v>
      </c>
      <c r="T132" s="461">
        <f t="shared" si="89"/>
        <v>0.6472445027920033</v>
      </c>
      <c r="U132" s="343">
        <f>[76]DH!Q124</f>
        <v>692.97387309009002</v>
      </c>
      <c r="V132" s="429">
        <f t="shared" si="90"/>
        <v>0.35275549720799665</v>
      </c>
      <c r="W132" s="343">
        <f>[76]DH!S124</f>
        <v>115.04870395430183</v>
      </c>
      <c r="X132" s="235">
        <f t="shared" si="91"/>
        <v>5.8565069106522032E-2</v>
      </c>
      <c r="Y132" s="343">
        <f>[76]DH!U124</f>
        <v>115.13029061475228</v>
      </c>
      <c r="Z132" s="235">
        <f t="shared" si="92"/>
        <v>5.8606600460142058E-2</v>
      </c>
      <c r="AA132" s="88"/>
    </row>
    <row r="133" spans="2:27" hidden="1" x14ac:dyDescent="0.75">
      <c r="B133" s="138" t="s">
        <v>119</v>
      </c>
      <c r="C133" s="341">
        <f>[76]DH!C125</f>
        <v>3819.7330593654051</v>
      </c>
      <c r="D133" s="343">
        <f t="shared" si="88"/>
        <v>2082.7087756700007</v>
      </c>
      <c r="E133" s="461">
        <f t="shared" si="93"/>
        <v>0.54524982329943583</v>
      </c>
      <c r="F133" s="343">
        <f>[76]DH!D125</f>
        <v>1737.0242836954044</v>
      </c>
      <c r="G133" s="235">
        <f t="shared" si="94"/>
        <v>0.45475017670056411</v>
      </c>
      <c r="H133" s="343">
        <f>[76]DH!F125</f>
        <v>-85.230181794595751</v>
      </c>
      <c r="I133" s="235">
        <f t="shared" si="95"/>
        <v>-2.231312515036209E-2</v>
      </c>
      <c r="J133" s="343">
        <f>[76]DH!H125</f>
        <v>45.965138355404292</v>
      </c>
      <c r="K133" s="235">
        <f t="shared" si="96"/>
        <v>1.2033599636682662E-2</v>
      </c>
      <c r="L133" s="343">
        <f>[76]DH!J125</f>
        <v>725.89541299999996</v>
      </c>
      <c r="M133" s="343">
        <f>[76]DH!K125</f>
        <v>2143.3138210000002</v>
      </c>
      <c r="N133" s="343">
        <f>[76]DH!L125</f>
        <v>6235.19877</v>
      </c>
      <c r="O133" s="343">
        <f>[76]DH!M125</f>
        <v>0</v>
      </c>
      <c r="P133" s="343">
        <f>[76]DH!N125</f>
        <v>-509.46346186459448</v>
      </c>
      <c r="Q133" s="122"/>
      <c r="R133" s="341">
        <f>[76]DH!P125</f>
        <v>558.35542540540541</v>
      </c>
      <c r="S133" s="343">
        <f t="shared" si="97"/>
        <v>310.53902200000005</v>
      </c>
      <c r="T133" s="461">
        <f t="shared" si="89"/>
        <v>0.55616728676814919</v>
      </c>
      <c r="U133" s="343">
        <f>[76]DH!Q125</f>
        <v>247.8164034054054</v>
      </c>
      <c r="V133" s="429">
        <f t="shared" si="90"/>
        <v>0.44383271323185086</v>
      </c>
      <c r="W133" s="343">
        <f>[76]DH!S125</f>
        <v>128.4391044054054</v>
      </c>
      <c r="X133" s="235">
        <f t="shared" si="91"/>
        <v>0.23003108515001811</v>
      </c>
      <c r="Y133" s="343">
        <f>[76]DH!U125</f>
        <v>142.07314940540539</v>
      </c>
      <c r="Z133" s="235">
        <f t="shared" si="92"/>
        <v>0.25444930404723887</v>
      </c>
      <c r="AA133" s="88"/>
    </row>
    <row r="134" spans="2:27" ht="15.5" hidden="1" thickBot="1" x14ac:dyDescent="0.9">
      <c r="B134" s="97" t="s">
        <v>120</v>
      </c>
      <c r="C134" s="341">
        <f>[76]DH!C126</f>
        <v>164513.04882899998</v>
      </c>
      <c r="D134" s="431">
        <f t="shared" si="88"/>
        <v>131168.22057399998</v>
      </c>
      <c r="E134" s="461">
        <f t="shared" si="93"/>
        <v>0.79731195493398421</v>
      </c>
      <c r="F134" s="343">
        <f>[76]DH!D126</f>
        <v>33344.828255</v>
      </c>
      <c r="G134" s="235">
        <f t="shared" si="94"/>
        <v>0.20268804506601576</v>
      </c>
      <c r="H134" s="343">
        <f>[76]DH!F126</f>
        <v>3375.4747449999995</v>
      </c>
      <c r="I134" s="235">
        <f t="shared" si="95"/>
        <v>2.0517975741295595E-2</v>
      </c>
      <c r="J134" s="343">
        <f>[76]DH!H126</f>
        <v>7948.745817</v>
      </c>
      <c r="K134" s="235">
        <f t="shared" si="96"/>
        <v>4.8316810572650533E-2</v>
      </c>
      <c r="L134" s="343">
        <f>[76]DH!J126</f>
        <v>72621.241167999993</v>
      </c>
      <c r="M134" s="343">
        <f>[76]DH!K126</f>
        <v>50106.190083000001</v>
      </c>
      <c r="N134" s="343">
        <f>[76]DH!L126</f>
        <v>49666.941064999999</v>
      </c>
      <c r="O134" s="343">
        <f>[76]DH!M126</f>
        <v>56054.211981</v>
      </c>
      <c r="P134" s="343">
        <f>[77]DH!$N$126</f>
        <v>-37433.994052000002</v>
      </c>
      <c r="Q134" s="122"/>
      <c r="R134" s="341">
        <f>[76]DH!P126</f>
        <v>26826.031837999999</v>
      </c>
      <c r="S134" s="343">
        <f t="shared" si="97"/>
        <v>20799.381334999998</v>
      </c>
      <c r="T134" s="515">
        <f t="shared" si="89"/>
        <v>0.77534319874835</v>
      </c>
      <c r="U134" s="343">
        <f>[76]DH!Q126</f>
        <v>6026.6505029999998</v>
      </c>
      <c r="V134" s="434">
        <f t="shared" si="90"/>
        <v>0.22465680125164997</v>
      </c>
      <c r="W134" s="343">
        <f>[76]DH!S126</f>
        <v>1600.637457</v>
      </c>
      <c r="X134" s="516">
        <f t="shared" si="91"/>
        <v>5.9667321155290734E-2</v>
      </c>
      <c r="Y134" s="343">
        <f>[76]DH!U126</f>
        <v>1253.9427760000001</v>
      </c>
      <c r="Z134" s="516">
        <f t="shared" si="92"/>
        <v>4.674350584433986E-2</v>
      </c>
      <c r="AA134" s="88"/>
    </row>
    <row r="135" spans="2:27" ht="15.5" hidden="1" thickBot="1" x14ac:dyDescent="0.9">
      <c r="B135" s="98" t="s">
        <v>123</v>
      </c>
      <c r="C135" s="221">
        <f>SUM(C126:C134)</f>
        <v>412679.19127679546</v>
      </c>
      <c r="D135" s="89">
        <f>SUM(D126:D134)</f>
        <v>318194.12771257863</v>
      </c>
      <c r="E135" s="509">
        <f>D135/C135</f>
        <v>0.77104475931561312</v>
      </c>
      <c r="F135" s="89">
        <f>SUM(F126:F134)</f>
        <v>94485.063564216864</v>
      </c>
      <c r="G135" s="224">
        <f>+F135/C135</f>
        <v>0.22895524068438694</v>
      </c>
      <c r="H135" s="89">
        <f>SUM(H126:H134)</f>
        <v>13683.278183055727</v>
      </c>
      <c r="I135" s="224">
        <f>+H135/C135</f>
        <v>3.3157179892499035E-2</v>
      </c>
      <c r="J135" s="230">
        <f>SUM(J126:J134)</f>
        <v>18777.910042868927</v>
      </c>
      <c r="K135" s="224">
        <f>+J135/H135</f>
        <v>1.3723253880873358</v>
      </c>
      <c r="L135" s="221">
        <f>SUM(L126:L134)</f>
        <v>163267.57761880948</v>
      </c>
      <c r="M135" s="221">
        <f>SUM(M126:M134)</f>
        <v>98085.313097015052</v>
      </c>
      <c r="N135" s="221">
        <f>SUM(N126:N134)</f>
        <v>125001.8389700838</v>
      </c>
      <c r="O135" s="221">
        <f>SUM(O126:O134)</f>
        <v>82251.662859909993</v>
      </c>
      <c r="P135" s="221">
        <f>SUM(P126:P134)</f>
        <v>-48902.688623193877</v>
      </c>
      <c r="Q135" s="95"/>
      <c r="R135" s="221">
        <f>SUM(R126:R134)</f>
        <v>58269.248495143082</v>
      </c>
      <c r="S135" s="89">
        <f>SUM(S126:S134)</f>
        <v>44070.496222794463</v>
      </c>
      <c r="T135" s="472">
        <f>+S135/P135</f>
        <v>-0.90118759241168656</v>
      </c>
      <c r="U135" s="89">
        <f>SUM(U126:U134)</f>
        <v>14198.752272348622</v>
      </c>
      <c r="V135" s="224">
        <f>+U135/R135</f>
        <v>0.24367488236152782</v>
      </c>
      <c r="W135" s="89">
        <f>SUM(W126:W134)</f>
        <v>3272.6741672507233</v>
      </c>
      <c r="X135" s="224">
        <f>+W135/R135</f>
        <v>5.6164688094844928E-2</v>
      </c>
      <c r="Y135" s="230">
        <f>SUM(Y126:Y134)</f>
        <v>2873.0763196611742</v>
      </c>
      <c r="Z135" s="224">
        <f>+Y135/W135</f>
        <v>0.87789867638267227</v>
      </c>
      <c r="AA135" s="88"/>
    </row>
    <row r="136" spans="2:27" hidden="1" x14ac:dyDescent="0.75">
      <c r="B136" s="99" t="s">
        <v>121</v>
      </c>
      <c r="C136" s="222">
        <f>[76]DH!$C$128</f>
        <v>131072.02027474</v>
      </c>
      <c r="D136" s="467">
        <f>C136</f>
        <v>131072.02027474</v>
      </c>
      <c r="E136" s="464"/>
      <c r="F136" s="225"/>
      <c r="G136" s="226"/>
      <c r="H136" s="225"/>
      <c r="I136" s="226"/>
      <c r="J136" s="231">
        <f>[73]DH!$H$80</f>
        <v>6339</v>
      </c>
      <c r="K136" s="226"/>
      <c r="L136" s="232">
        <f>[76]DH!$J$128</f>
        <v>66211.008403</v>
      </c>
      <c r="M136" s="233">
        <v>0</v>
      </c>
      <c r="N136" s="222">
        <f>L136</f>
        <v>66211.008403</v>
      </c>
      <c r="O136" s="233"/>
      <c r="P136" s="233"/>
      <c r="Q136" s="92"/>
      <c r="R136" s="222">
        <f>[76]DH!$P$128</f>
        <v>21344.449495000001</v>
      </c>
      <c r="S136" s="423">
        <f>R136</f>
        <v>21344.449495000001</v>
      </c>
      <c r="T136" s="226"/>
      <c r="U136" s="225"/>
      <c r="V136" s="226"/>
      <c r="W136" s="225"/>
      <c r="X136" s="226"/>
      <c r="Y136" s="231">
        <v>0</v>
      </c>
      <c r="Z136" s="226"/>
      <c r="AA136" s="88"/>
    </row>
    <row r="137" spans="2:27" ht="15.5" hidden="1" thickBot="1" x14ac:dyDescent="0.9">
      <c r="B137" s="98" t="s">
        <v>122</v>
      </c>
      <c r="C137" s="223">
        <f>+C135-C136</f>
        <v>281607.17100205546</v>
      </c>
      <c r="D137" s="90">
        <f>D135-D136</f>
        <v>187122.10743783863</v>
      </c>
      <c r="E137" s="510">
        <f>D137/C137</f>
        <v>0.66447919906298414</v>
      </c>
      <c r="F137" s="90">
        <f>+F135-F136</f>
        <v>94485.063564216864</v>
      </c>
      <c r="G137" s="470">
        <f>+F137/C137</f>
        <v>0.33552080093701597</v>
      </c>
      <c r="H137" s="228">
        <f t="shared" ref="H137:N137" si="98">+H135-H136</f>
        <v>13683.278183055727</v>
      </c>
      <c r="I137" s="229">
        <f t="shared" si="98"/>
        <v>3.3157179892499035E-2</v>
      </c>
      <c r="J137" s="228">
        <f t="shared" si="98"/>
        <v>12438.910042868927</v>
      </c>
      <c r="K137" s="229">
        <f t="shared" si="98"/>
        <v>1.3723253880873358</v>
      </c>
      <c r="L137" s="223">
        <f t="shared" si="98"/>
        <v>97056.569215809475</v>
      </c>
      <c r="M137" s="223">
        <f t="shared" si="98"/>
        <v>98085.313097015052</v>
      </c>
      <c r="N137" s="223">
        <f t="shared" si="98"/>
        <v>58790.830567083802</v>
      </c>
      <c r="O137" s="223">
        <f>+O135-O136</f>
        <v>82251.662859909993</v>
      </c>
      <c r="P137" s="458">
        <f>+P135-P136</f>
        <v>-48902.688623193877</v>
      </c>
      <c r="Q137" s="95"/>
      <c r="R137" s="223">
        <f>+R135-R136</f>
        <v>36924.799000143081</v>
      </c>
      <c r="S137" s="90">
        <f>+S135-S136</f>
        <v>22726.046727794463</v>
      </c>
      <c r="T137" s="473">
        <f>S137/R137</f>
        <v>0.6154683936859453</v>
      </c>
      <c r="U137" s="90">
        <f>+U135-U136</f>
        <v>14198.752272348622</v>
      </c>
      <c r="V137" s="227">
        <f>+U137/R137</f>
        <v>0.38453160631405475</v>
      </c>
      <c r="W137" s="228">
        <f t="shared" ref="W137:Z137" si="99">+W135-W136</f>
        <v>3272.6741672507233</v>
      </c>
      <c r="X137" s="229">
        <f t="shared" si="99"/>
        <v>5.6164688094844928E-2</v>
      </c>
      <c r="Y137" s="228">
        <f t="shared" si="99"/>
        <v>2873.0763196611742</v>
      </c>
      <c r="Z137" s="229">
        <f t="shared" si="99"/>
        <v>0.87789867638267227</v>
      </c>
      <c r="AA137" s="88"/>
    </row>
    <row r="138" spans="2:27" hidden="1" x14ac:dyDescent="0.75">
      <c r="B138" s="125"/>
      <c r="C138" s="125">
        <f>C137-[77]DH!$C$129</f>
        <v>0</v>
      </c>
      <c r="D138" s="125">
        <f>C137-F137-D137</f>
        <v>0</v>
      </c>
      <c r="E138" s="125"/>
      <c r="F138" s="126">
        <f>F137-[77]DH!$D$129</f>
        <v>0</v>
      </c>
      <c r="G138" s="125"/>
      <c r="H138" s="127">
        <f>H137-[77]DH!$F$129</f>
        <v>0</v>
      </c>
      <c r="I138" s="125"/>
      <c r="J138" s="127">
        <f>J137-[77]DH!$H$129</f>
        <v>0</v>
      </c>
      <c r="K138" s="125"/>
      <c r="L138" s="128">
        <f>L137-'BS konsol'!L10-'BS konsol'!L11</f>
        <v>1.4551915228366852E-11</v>
      </c>
      <c r="M138" s="492">
        <f>M137-'BS konsol'!L15</f>
        <v>0</v>
      </c>
      <c r="N138" s="125">
        <f>N137-'BS konsol'!L41</f>
        <v>-1.2369127944111824E-10</v>
      </c>
      <c r="O138" s="125">
        <f>O137-'BS konsol'!L39</f>
        <v>0</v>
      </c>
      <c r="P138" s="127">
        <f>SUM('CF Konsol'!F7:M7)-P137</f>
        <v>0.25083099999028491</v>
      </c>
      <c r="Q138" s="129"/>
      <c r="R138" s="125">
        <f>R137-'PL Konsol'!Y8</f>
        <v>0</v>
      </c>
      <c r="S138" s="125">
        <f>R137-U137-S137</f>
        <v>0</v>
      </c>
      <c r="T138" s="125"/>
      <c r="U138" s="126">
        <f>U137-'PL Konsol'!Y10</f>
        <v>-2.8470134566305205E-5</v>
      </c>
      <c r="V138" s="125"/>
      <c r="W138" s="127">
        <f>W137-'PL Konsol'!Y16</f>
        <v>-2.8470136385294609E-5</v>
      </c>
      <c r="X138" s="125"/>
      <c r="Y138" s="127">
        <f>Y137-'PL Konsol'!Y25</f>
        <v>-2.8470135930547258E-5</v>
      </c>
      <c r="Z138" s="125"/>
      <c r="AA138" s="88"/>
    </row>
    <row r="139" spans="2:27" hidden="1" x14ac:dyDescent="0.75">
      <c r="P139" s="568" t="s">
        <v>70</v>
      </c>
      <c r="R139" s="88"/>
      <c r="S139" s="88"/>
      <c r="T139" s="88"/>
      <c r="U139" s="88"/>
      <c r="V139" s="88"/>
      <c r="W139" s="88"/>
      <c r="X139" s="88"/>
      <c r="Y139" s="88"/>
      <c r="Z139" s="88"/>
      <c r="AA139" s="88"/>
    </row>
    <row r="140" spans="2:27" ht="15.5" hidden="1" thickBot="1" x14ac:dyDescent="0.9">
      <c r="B140" s="45" t="s">
        <v>223</v>
      </c>
      <c r="C140" s="88"/>
      <c r="D140" s="88"/>
      <c r="E140" s="88"/>
      <c r="F140" s="88"/>
      <c r="G140" s="88"/>
      <c r="H140" s="88"/>
      <c r="I140" s="88"/>
      <c r="J140" s="88"/>
      <c r="K140" s="88"/>
      <c r="L140" s="88"/>
      <c r="M140" s="88"/>
      <c r="N140" s="88"/>
      <c r="O140" s="88"/>
      <c r="P140" s="91"/>
      <c r="Q140" s="92"/>
      <c r="R140" s="219" t="s">
        <v>222</v>
      </c>
      <c r="S140" s="219"/>
      <c r="T140" s="219"/>
      <c r="U140" s="88"/>
      <c r="V140" s="88"/>
      <c r="W140" s="88"/>
      <c r="X140" s="88"/>
      <c r="Y140" s="88"/>
      <c r="Z140" s="88"/>
      <c r="AA140" s="88"/>
    </row>
    <row r="141" spans="2:27" ht="30.25" hidden="1" thickBot="1" x14ac:dyDescent="0.9">
      <c r="B141" s="630" t="s">
        <v>62</v>
      </c>
      <c r="C141" s="220" t="s">
        <v>102</v>
      </c>
      <c r="D141" s="626" t="s">
        <v>203</v>
      </c>
      <c r="E141" s="627"/>
      <c r="F141" s="628" t="s">
        <v>103</v>
      </c>
      <c r="G141" s="629"/>
      <c r="H141" s="628" t="s">
        <v>104</v>
      </c>
      <c r="I141" s="629"/>
      <c r="J141" s="628" t="s">
        <v>105</v>
      </c>
      <c r="K141" s="629"/>
      <c r="L141" s="220" t="s">
        <v>56</v>
      </c>
      <c r="M141" s="220" t="s">
        <v>106</v>
      </c>
      <c r="N141" s="220" t="s">
        <v>107</v>
      </c>
      <c r="O141" s="220" t="s">
        <v>108</v>
      </c>
      <c r="P141" s="456" t="s">
        <v>109</v>
      </c>
      <c r="Q141" s="93"/>
      <c r="R141" s="220" t="s">
        <v>102</v>
      </c>
      <c r="S141" s="626" t="s">
        <v>203</v>
      </c>
      <c r="T141" s="627"/>
      <c r="U141" s="628" t="s">
        <v>103</v>
      </c>
      <c r="V141" s="629"/>
      <c r="W141" s="628" t="s">
        <v>104</v>
      </c>
      <c r="X141" s="629"/>
      <c r="Y141" s="628" t="s">
        <v>105</v>
      </c>
      <c r="Z141" s="629"/>
      <c r="AA141" s="88"/>
    </row>
    <row r="142" spans="2:27" ht="15.5" hidden="1" thickBot="1" x14ac:dyDescent="0.9">
      <c r="B142" s="631"/>
      <c r="C142" s="220" t="s">
        <v>110</v>
      </c>
      <c r="D142" s="466" t="s">
        <v>110</v>
      </c>
      <c r="E142" s="459" t="s">
        <v>111</v>
      </c>
      <c r="F142" s="562" t="s">
        <v>110</v>
      </c>
      <c r="G142" s="563" t="s">
        <v>111</v>
      </c>
      <c r="H142" s="562" t="s">
        <v>110</v>
      </c>
      <c r="I142" s="563" t="s">
        <v>111</v>
      </c>
      <c r="J142" s="562" t="s">
        <v>110</v>
      </c>
      <c r="K142" s="563" t="s">
        <v>111</v>
      </c>
      <c r="L142" s="220" t="s">
        <v>110</v>
      </c>
      <c r="M142" s="220" t="s">
        <v>110</v>
      </c>
      <c r="N142" s="220" t="s">
        <v>110</v>
      </c>
      <c r="O142" s="220" t="s">
        <v>110</v>
      </c>
      <c r="P142" s="457" t="s">
        <v>110</v>
      </c>
      <c r="Q142" s="94"/>
      <c r="R142" s="220" t="s">
        <v>110</v>
      </c>
      <c r="S142" s="466" t="s">
        <v>110</v>
      </c>
      <c r="T142" s="459" t="s">
        <v>111</v>
      </c>
      <c r="U142" s="562" t="s">
        <v>110</v>
      </c>
      <c r="V142" s="563" t="s">
        <v>111</v>
      </c>
      <c r="W142" s="562" t="s">
        <v>110</v>
      </c>
      <c r="X142" s="563" t="s">
        <v>111</v>
      </c>
      <c r="Y142" s="562" t="s">
        <v>110</v>
      </c>
      <c r="Z142" s="563" t="s">
        <v>111</v>
      </c>
    </row>
    <row r="143" spans="2:27" hidden="1" x14ac:dyDescent="0.75">
      <c r="B143" s="96" t="s">
        <v>112</v>
      </c>
      <c r="C143" s="424">
        <f>[77]DH!C137</f>
        <v>78904.706689695682</v>
      </c>
      <c r="D143" s="425">
        <f>C143-F143</f>
        <v>60015.577948279999</v>
      </c>
      <c r="E143" s="514">
        <f>D143/C143</f>
        <v>0.76060833968118091</v>
      </c>
      <c r="F143" s="425">
        <f>[78]DH!$D$137</f>
        <v>18889.128741415683</v>
      </c>
      <c r="G143" s="426">
        <f>F143/C143</f>
        <v>0.23939166031881912</v>
      </c>
      <c r="H143" s="425">
        <f>[77]DH!F137</f>
        <v>2573.6550494156845</v>
      </c>
      <c r="I143" s="426">
        <f>H143/C143</f>
        <v>3.2617256401914783E-2</v>
      </c>
      <c r="J143" s="425">
        <f>[77]DH!H137</f>
        <v>3223.6653178156848</v>
      </c>
      <c r="K143" s="426">
        <f>J143/C143</f>
        <v>4.085517142207018E-2</v>
      </c>
      <c r="L143" s="425">
        <f>[77]DH!J137</f>
        <v>5524.4311029999999</v>
      </c>
      <c r="M143" s="425">
        <f>[77]DH!K137</f>
        <v>2841.4312220000002</v>
      </c>
      <c r="N143" s="425">
        <f>[77]DH!L137</f>
        <v>5527.3953970000002</v>
      </c>
      <c r="O143" s="425">
        <f>[77]DH!M137</f>
        <v>1676.132803</v>
      </c>
      <c r="P143" s="424">
        <f>[77]DH!N137-850</f>
        <v>-1662.2597043510787</v>
      </c>
      <c r="Q143" s="92"/>
      <c r="R143" s="424">
        <f>[77]DH!P137</f>
        <v>10768.815251</v>
      </c>
      <c r="S143" s="425">
        <f t="shared" ref="S143" si="100">R143-U143</f>
        <v>7708.1531605</v>
      </c>
      <c r="T143" s="514">
        <f>S143/R143</f>
        <v>0.71578469690843805</v>
      </c>
      <c r="U143" s="425">
        <f>[78]DH!$Q$137</f>
        <v>3060.6620905</v>
      </c>
      <c r="V143" s="427">
        <f>U143/R143</f>
        <v>0.28421530309156195</v>
      </c>
      <c r="W143" s="425">
        <f>[77]DH!S137</f>
        <v>742.76148550000005</v>
      </c>
      <c r="X143" s="426">
        <f>W143/R143</f>
        <v>6.8973370625058011E-2</v>
      </c>
      <c r="Y143" s="425">
        <f>[77]DH!U137</f>
        <v>647.93200750000005</v>
      </c>
      <c r="Z143" s="426">
        <f>Y143/R143</f>
        <v>6.0167436472627074E-2</v>
      </c>
    </row>
    <row r="144" spans="2:27" hidden="1" x14ac:dyDescent="0.75">
      <c r="B144" s="96" t="s">
        <v>113</v>
      </c>
      <c r="C144" s="417">
        <f>[77]DH!C138</f>
        <v>120029.50678336489</v>
      </c>
      <c r="D144" s="420">
        <f t="shared" ref="D144:D151" si="101">C144-F144</f>
        <v>89913.229256351246</v>
      </c>
      <c r="E144" s="517">
        <f t="shared" ref="E144:E151" si="102">D144/C144</f>
        <v>0.74909271616545947</v>
      </c>
      <c r="F144" s="420">
        <f>[77]DH!D138</f>
        <v>30116.277527013655</v>
      </c>
      <c r="G144" s="422">
        <f t="shared" ref="G144:G151" si="103">F144/C144</f>
        <v>0.25090728383454064</v>
      </c>
      <c r="H144" s="420">
        <f>[77]DH!F138</f>
        <v>7458.337929193659</v>
      </c>
      <c r="I144" s="422">
        <f t="shared" ref="I144:I151" si="104">H144/C144</f>
        <v>6.2137537086233562E-2</v>
      </c>
      <c r="J144" s="420">
        <f>[77]DH!H138</f>
        <v>7356.0754825336589</v>
      </c>
      <c r="K144" s="422">
        <f t="shared" ref="K144:K151" si="105">J144/C144</f>
        <v>6.1285559523378386E-2</v>
      </c>
      <c r="L144" s="437">
        <f>[77]DH!J138</f>
        <v>86799.303435361639</v>
      </c>
      <c r="M144" s="437">
        <f>[77]DH!K138</f>
        <v>15239.483165592648</v>
      </c>
      <c r="N144" s="437">
        <f>[77]DH!L138</f>
        <v>58423.559957116799</v>
      </c>
      <c r="O144" s="437">
        <f>[77]DH!M138</f>
        <v>11742.07587422</v>
      </c>
      <c r="P144" s="435">
        <f>[77]DH!N138</f>
        <v>-9195.4404806731418</v>
      </c>
      <c r="Q144" s="92"/>
      <c r="R144" s="417">
        <f>[77]DH!P138</f>
        <v>11837.051387</v>
      </c>
      <c r="S144" s="420">
        <f t="shared" ref="S144:S151" si="106">R144-U144</f>
        <v>8840.3652542639993</v>
      </c>
      <c r="T144" s="517">
        <f t="shared" ref="T144:T151" si="107">S144/R144</f>
        <v>0.74683846215054028</v>
      </c>
      <c r="U144" s="420">
        <f>[77]DH!Q138</f>
        <v>2996.6861327360002</v>
      </c>
      <c r="V144" s="421">
        <f t="shared" ref="V144:V151" si="108">U144/R144</f>
        <v>0.25316153784945972</v>
      </c>
      <c r="W144" s="420">
        <f>[77]DH!S138</f>
        <v>704.43893287599997</v>
      </c>
      <c r="X144" s="422">
        <f t="shared" ref="X144:X151" si="109">W144/R144</f>
        <v>5.9511352096489806E-2</v>
      </c>
      <c r="Y144" s="420">
        <f>[77]DH!U138</f>
        <v>837.65752550599996</v>
      </c>
      <c r="Z144" s="422">
        <f t="shared" ref="Z144:Z151" si="110">Y144/R144</f>
        <v>7.0765725189463516E-2</v>
      </c>
    </row>
    <row r="145" spans="2:27" hidden="1" x14ac:dyDescent="0.75">
      <c r="B145" s="96" t="s">
        <v>114</v>
      </c>
      <c r="C145" s="341">
        <f>[77]DH!C139</f>
        <v>21578.726131060248</v>
      </c>
      <c r="D145" s="343">
        <f t="shared" si="101"/>
        <v>15163.561182677755</v>
      </c>
      <c r="E145" s="461">
        <f t="shared" si="102"/>
        <v>0.70270882027885073</v>
      </c>
      <c r="F145" s="343">
        <f>[77]DH!D139</f>
        <v>6415.1649483824931</v>
      </c>
      <c r="G145" s="235">
        <f t="shared" si="103"/>
        <v>0.29729117972114932</v>
      </c>
      <c r="H145" s="343">
        <f>[77]DH!F139</f>
        <v>1338.4997217279747</v>
      </c>
      <c r="I145" s="235">
        <f t="shared" si="104"/>
        <v>6.2028671831621647E-2</v>
      </c>
      <c r="J145" s="343">
        <f>[77]DH!H139</f>
        <v>1267.3071627079744</v>
      </c>
      <c r="K145" s="235">
        <f t="shared" si="105"/>
        <v>5.872947063746374E-2</v>
      </c>
      <c r="L145" s="343">
        <f>[77]DH!J139</f>
        <v>1379.5969489255995</v>
      </c>
      <c r="M145" s="343">
        <f>[77]DH!K139</f>
        <v>8075.6146365399982</v>
      </c>
      <c r="N145" s="343">
        <f>[77]DH!L139</f>
        <v>3236.8733000000002</v>
      </c>
      <c r="O145" s="343">
        <f>[77]DH!M139</f>
        <v>0</v>
      </c>
      <c r="P145" s="341">
        <f>[77]DH!N139</f>
        <v>3510.7309969684911</v>
      </c>
      <c r="Q145" s="92"/>
      <c r="R145" s="341">
        <f>[77]DH!P139</f>
        <v>1977.1723075692423</v>
      </c>
      <c r="S145" s="343">
        <f t="shared" si="106"/>
        <v>1343.9653283109885</v>
      </c>
      <c r="T145" s="461">
        <f t="shared" si="107"/>
        <v>0.67974112482046367</v>
      </c>
      <c r="U145" s="343">
        <f>[77]DH!Q139</f>
        <v>633.2069792582538</v>
      </c>
      <c r="V145" s="429">
        <f t="shared" si="108"/>
        <v>0.32025887517953633</v>
      </c>
      <c r="W145" s="343">
        <f>[77]DH!S139</f>
        <v>202.04463654961944</v>
      </c>
      <c r="X145" s="235">
        <f t="shared" si="109"/>
        <v>0.10218868420123453</v>
      </c>
      <c r="Y145" s="343">
        <f>[77]DH!U139</f>
        <v>199.49699464961944</v>
      </c>
      <c r="Z145" s="235">
        <f t="shared" si="110"/>
        <v>0.10090015619067783</v>
      </c>
    </row>
    <row r="146" spans="2:27" hidden="1" x14ac:dyDescent="0.75">
      <c r="B146" s="96" t="s">
        <v>115</v>
      </c>
      <c r="C146" s="435">
        <f>[77]DH!C140</f>
        <v>12970.911966</v>
      </c>
      <c r="D146" s="437">
        <f t="shared" si="101"/>
        <v>10522.238927677079</v>
      </c>
      <c r="E146" s="462">
        <f t="shared" si="102"/>
        <v>0.81121812832116169</v>
      </c>
      <c r="F146" s="437">
        <f>[77]DH!D140</f>
        <v>2448.6730383229205</v>
      </c>
      <c r="G146" s="438">
        <f t="shared" si="103"/>
        <v>0.18878187167883834</v>
      </c>
      <c r="H146" s="437">
        <f>[77]DH!F140</f>
        <v>26.232384195318289</v>
      </c>
      <c r="I146" s="438">
        <f t="shared" si="104"/>
        <v>2.0224009124477846E-3</v>
      </c>
      <c r="J146" s="437">
        <f>[77]DH!H140</f>
        <v>-63.467447974681711</v>
      </c>
      <c r="K146" s="438">
        <f t="shared" si="105"/>
        <v>-4.8930598049732928E-3</v>
      </c>
      <c r="L146" s="343">
        <f>[77]DH!J140</f>
        <v>974.85300099914525</v>
      </c>
      <c r="M146" s="343">
        <f>[77]DH!K140</f>
        <v>7857.292679225724</v>
      </c>
      <c r="N146" s="343">
        <f>[77]DH!L140</f>
        <v>2653.1024426485101</v>
      </c>
      <c r="O146" s="343">
        <f>[77]DH!M140</f>
        <v>315.30476183999798</v>
      </c>
      <c r="P146" s="341">
        <f>[77]DH!N140</f>
        <v>59.531557576594423</v>
      </c>
      <c r="Q146" s="92"/>
      <c r="R146" s="341">
        <f>[77]DH!P140</f>
        <v>1314.0752660000001</v>
      </c>
      <c r="S146" s="343">
        <f t="shared" si="106"/>
        <v>986.66596185365586</v>
      </c>
      <c r="T146" s="461">
        <f t="shared" si="107"/>
        <v>0.75084432937927004</v>
      </c>
      <c r="U146" s="343">
        <f>[77]DH!Q140</f>
        <v>327.4093041463442</v>
      </c>
      <c r="V146" s="429">
        <f t="shared" si="108"/>
        <v>0.24915567062073002</v>
      </c>
      <c r="W146" s="343">
        <f>[77]DH!S140</f>
        <v>54.4659683726846</v>
      </c>
      <c r="X146" s="235">
        <f t="shared" si="109"/>
        <v>4.1448134503343281E-2</v>
      </c>
      <c r="Y146" s="343">
        <f>[77]DH!U140</f>
        <v>48.778229082684597</v>
      </c>
      <c r="Z146" s="235">
        <f t="shared" si="110"/>
        <v>3.7119813715970659E-2</v>
      </c>
    </row>
    <row r="147" spans="2:27" hidden="1" x14ac:dyDescent="0.75">
      <c r="B147" s="96" t="s">
        <v>116</v>
      </c>
      <c r="C147" s="341">
        <f>[77]DH!C141</f>
        <v>19152.00752841901</v>
      </c>
      <c r="D147" s="343">
        <f t="shared" si="101"/>
        <v>14175.923609370282</v>
      </c>
      <c r="E147" s="461">
        <f t="shared" si="102"/>
        <v>0.74017951320952191</v>
      </c>
      <c r="F147" s="343">
        <f>[77]DH!D141</f>
        <v>4976.0839190487268</v>
      </c>
      <c r="G147" s="235">
        <f t="shared" si="103"/>
        <v>0.25982048679047803</v>
      </c>
      <c r="H147" s="343">
        <f>[77]DH!F141</f>
        <v>253.31548546776372</v>
      </c>
      <c r="I147" s="235">
        <f t="shared" si="104"/>
        <v>1.3226576122209514E-2</v>
      </c>
      <c r="J147" s="343">
        <f>[77]DH!H141</f>
        <v>279.60387915632231</v>
      </c>
      <c r="K147" s="235">
        <f t="shared" si="105"/>
        <v>1.4599194300724228E-2</v>
      </c>
      <c r="L147" s="343">
        <f>[77]DH!J141</f>
        <v>777.49954702905416</v>
      </c>
      <c r="M147" s="343">
        <f>[77]DH!K141</f>
        <v>6211.9772190000003</v>
      </c>
      <c r="N147" s="343">
        <f>[77]DH!L141</f>
        <v>1978.6019994800401</v>
      </c>
      <c r="O147" s="343">
        <f>[77]DH!M141</f>
        <v>820.36977305000062</v>
      </c>
      <c r="P147" s="341">
        <f>[77]DH!N141</f>
        <v>944.57182867447898</v>
      </c>
      <c r="Q147" s="92"/>
      <c r="R147" s="435">
        <f>[77]DH!P141</f>
        <v>1992.030289</v>
      </c>
      <c r="S147" s="437">
        <f t="shared" si="106"/>
        <v>1423.9564829124329</v>
      </c>
      <c r="T147" s="462">
        <f t="shared" si="107"/>
        <v>0.71482672265352931</v>
      </c>
      <c r="U147" s="437">
        <f>[77]DH!Q141</f>
        <v>568.07380608756728</v>
      </c>
      <c r="V147" s="440">
        <f t="shared" si="108"/>
        <v>0.28517327734647074</v>
      </c>
      <c r="W147" s="437">
        <f>[77]DH!S141</f>
        <v>-15.845051958855151</v>
      </c>
      <c r="X147" s="438">
        <f t="shared" si="109"/>
        <v>-7.9542224063316701E-3</v>
      </c>
      <c r="Y147" s="437">
        <f>[77]DH!U141</f>
        <v>-20.319684358855152</v>
      </c>
      <c r="Z147" s="438">
        <f t="shared" si="110"/>
        <v>-1.0200489656738925E-2</v>
      </c>
    </row>
    <row r="148" spans="2:27" hidden="1" x14ac:dyDescent="0.75">
      <c r="B148" s="96" t="s">
        <v>117</v>
      </c>
      <c r="C148" s="341">
        <f>[77]DH!C142</f>
        <v>18701.82649269652</v>
      </c>
      <c r="D148" s="343">
        <f t="shared" si="101"/>
        <v>14659.65032081907</v>
      </c>
      <c r="E148" s="461">
        <f t="shared" si="102"/>
        <v>0.7838619573625063</v>
      </c>
      <c r="F148" s="343">
        <f>[77]DH!D142</f>
        <v>4042.1761718774496</v>
      </c>
      <c r="G148" s="235">
        <f t="shared" si="103"/>
        <v>0.2161380426374937</v>
      </c>
      <c r="H148" s="343">
        <f>[77]DH!F142</f>
        <v>1072.2332768569756</v>
      </c>
      <c r="I148" s="235">
        <f t="shared" si="104"/>
        <v>5.7333077989773169E-2</v>
      </c>
      <c r="J148" s="343">
        <f>[77]DH!H142</f>
        <v>1101.6439771369767</v>
      </c>
      <c r="K148" s="235">
        <f t="shared" si="105"/>
        <v>5.8905689108344213E-2</v>
      </c>
      <c r="L148" s="343">
        <f>[77]DH!J142</f>
        <v>9109.867861579105</v>
      </c>
      <c r="M148" s="343">
        <f>[77]DH!K142</f>
        <v>2260.7425198691089</v>
      </c>
      <c r="N148" s="343">
        <f>[77]DH!L142</f>
        <v>5651.8179770049492</v>
      </c>
      <c r="O148" s="343">
        <f>[77]DH!M142</f>
        <v>1000.564</v>
      </c>
      <c r="P148" s="341">
        <f>[77]DH!N142</f>
        <v>-1085.9846261611549</v>
      </c>
      <c r="Q148" s="92"/>
      <c r="R148" s="341">
        <f>[77]DH!P142</f>
        <v>6654.474649011835</v>
      </c>
      <c r="S148" s="343">
        <f t="shared" si="106"/>
        <v>4944.1831953685651</v>
      </c>
      <c r="T148" s="461">
        <f t="shared" si="107"/>
        <v>0.74298625453517331</v>
      </c>
      <c r="U148" s="343">
        <f>[77]DH!Q142</f>
        <v>1710.2914536432695</v>
      </c>
      <c r="V148" s="429">
        <f t="shared" si="108"/>
        <v>0.25701374546482664</v>
      </c>
      <c r="W148" s="343">
        <f>[77]DH!S142</f>
        <v>413.06432378506611</v>
      </c>
      <c r="X148" s="235">
        <f t="shared" si="109"/>
        <v>6.2073168142041779E-2</v>
      </c>
      <c r="Y148" s="343">
        <f>[77]DH!U142</f>
        <v>442.10828126506613</v>
      </c>
      <c r="Z148" s="235">
        <f t="shared" si="110"/>
        <v>6.6437743711401404E-2</v>
      </c>
    </row>
    <row r="149" spans="2:27" hidden="1" x14ac:dyDescent="0.75">
      <c r="B149" s="96" t="s">
        <v>118</v>
      </c>
      <c r="C149" s="435">
        <f>[77]DH!C143</f>
        <v>9767.3038766126119</v>
      </c>
      <c r="D149" s="437">
        <f t="shared" si="101"/>
        <v>7450.2417261680339</v>
      </c>
      <c r="E149" s="462">
        <f t="shared" si="102"/>
        <v>0.76277361903394003</v>
      </c>
      <c r="F149" s="437">
        <f>[77]DH!D143</f>
        <v>2317.062150444578</v>
      </c>
      <c r="G149" s="438">
        <f t="shared" si="103"/>
        <v>0.23722638096606</v>
      </c>
      <c r="H149" s="437">
        <f>[77]DH!F143</f>
        <v>-162.198113382602</v>
      </c>
      <c r="I149" s="438">
        <f t="shared" si="104"/>
        <v>-1.6606231917384938E-2</v>
      </c>
      <c r="J149" s="437">
        <f>[77]DH!H143</f>
        <v>-167.35231095796132</v>
      </c>
      <c r="K149" s="438">
        <f t="shared" si="105"/>
        <v>-1.7133931028672018E-2</v>
      </c>
      <c r="L149" s="343">
        <f>[77]DH!J143</f>
        <v>3082.2599967562164</v>
      </c>
      <c r="M149" s="343">
        <f>[77]DH!K143</f>
        <v>3069.7444851731202</v>
      </c>
      <c r="N149" s="343">
        <f>[77]DH!L143</f>
        <v>3695.9380001199997</v>
      </c>
      <c r="O149" s="343">
        <f>[77]DH!M143</f>
        <v>1212.461</v>
      </c>
      <c r="P149" s="341">
        <f>[77]DH!N143</f>
        <v>-430.04002356362662</v>
      </c>
      <c r="Q149" s="92"/>
      <c r="R149" s="341">
        <f>[77]DH!P143</f>
        <v>2214.9609298378377</v>
      </c>
      <c r="S149" s="343">
        <f t="shared" si="106"/>
        <v>1709.9352252252265</v>
      </c>
      <c r="T149" s="461">
        <f t="shared" si="107"/>
        <v>0.77199340276869566</v>
      </c>
      <c r="U149" s="343">
        <f>[77]DH!Q143</f>
        <v>505.02570461261132</v>
      </c>
      <c r="V149" s="429">
        <f t="shared" si="108"/>
        <v>0.2280065972313044</v>
      </c>
      <c r="W149" s="343">
        <f>[77]DH!S143</f>
        <v>66.111818499936945</v>
      </c>
      <c r="X149" s="235">
        <f t="shared" si="109"/>
        <v>2.9847848605066427E-2</v>
      </c>
      <c r="Y149" s="343">
        <f>[77]DH!U143</f>
        <v>58.623619259936945</v>
      </c>
      <c r="Z149" s="235">
        <f t="shared" si="110"/>
        <v>2.6467112114807782E-2</v>
      </c>
    </row>
    <row r="150" spans="2:27" hidden="1" x14ac:dyDescent="0.75">
      <c r="B150" s="138" t="s">
        <v>119</v>
      </c>
      <c r="C150" s="341">
        <f>[77]DH!C144</f>
        <v>4099.4256808401797</v>
      </c>
      <c r="D150" s="343">
        <f t="shared" si="101"/>
        <v>2206.8643476700008</v>
      </c>
      <c r="E150" s="461">
        <f t="shared" si="102"/>
        <v>0.53833500579956917</v>
      </c>
      <c r="F150" s="343">
        <f>[77]DH!D144</f>
        <v>1892.5613331701791</v>
      </c>
      <c r="G150" s="235">
        <f t="shared" si="103"/>
        <v>0.46166499420043089</v>
      </c>
      <c r="H150" s="343">
        <f>[77]DH!F144</f>
        <v>-60.020717319821088</v>
      </c>
      <c r="I150" s="235">
        <f t="shared" si="104"/>
        <v>-1.464125026106579E-2</v>
      </c>
      <c r="J150" s="343">
        <f>[77]DH!H144</f>
        <v>94.259545830178951</v>
      </c>
      <c r="K150" s="235">
        <f t="shared" si="105"/>
        <v>2.2993353988761765E-2</v>
      </c>
      <c r="L150" s="343">
        <f>[77]DH!J144</f>
        <v>502.52039300000001</v>
      </c>
      <c r="M150" s="343">
        <f>[77]DH!K144</f>
        <v>2156.2880690000002</v>
      </c>
      <c r="N150" s="343">
        <f>[77]DH!L144</f>
        <v>6119.7006609999999</v>
      </c>
      <c r="O150" s="343">
        <f>[77]DH!M144</f>
        <v>0</v>
      </c>
      <c r="P150" s="341">
        <f>[77]DH!N144</f>
        <v>-335.47113738981983</v>
      </c>
      <c r="Q150" s="122"/>
      <c r="R150" s="341">
        <f>[77]DH!P144</f>
        <v>279.69262147477468</v>
      </c>
      <c r="S150" s="343">
        <f t="shared" si="106"/>
        <v>124.15557200000003</v>
      </c>
      <c r="T150" s="461">
        <f t="shared" si="107"/>
        <v>0.44390006195139314</v>
      </c>
      <c r="U150" s="343">
        <f>[77]DH!Q144</f>
        <v>155.53704947477465</v>
      </c>
      <c r="V150" s="429">
        <f t="shared" si="108"/>
        <v>0.5560999380486068</v>
      </c>
      <c r="W150" s="343">
        <f>[77]DH!S144</f>
        <v>25.209464474774659</v>
      </c>
      <c r="X150" s="235">
        <f t="shared" si="109"/>
        <v>9.0132747663664359E-2</v>
      </c>
      <c r="Y150" s="343">
        <f>[77]DH!U144</f>
        <v>48.294407474774658</v>
      </c>
      <c r="Z150" s="235">
        <f t="shared" si="110"/>
        <v>0.17266957998436261</v>
      </c>
    </row>
    <row r="151" spans="2:27" ht="15.5" hidden="1" thickBot="1" x14ac:dyDescent="0.9">
      <c r="B151" s="97" t="s">
        <v>120</v>
      </c>
      <c r="C151" s="430">
        <f>[77]DH!C145</f>
        <v>190642.02518699999</v>
      </c>
      <c r="D151" s="431">
        <f t="shared" si="101"/>
        <v>150972.88677899999</v>
      </c>
      <c r="E151" s="515">
        <f t="shared" si="102"/>
        <v>0.79191818609202924</v>
      </c>
      <c r="F151" s="431">
        <f>[77]DH!D145</f>
        <v>39669.138407999999</v>
      </c>
      <c r="G151" s="516">
        <f t="shared" si="103"/>
        <v>0.20808181390797073</v>
      </c>
      <c r="H151" s="431">
        <f>[77]DH!F145</f>
        <v>5559.9967879999995</v>
      </c>
      <c r="I151" s="516">
        <f t="shared" si="104"/>
        <v>2.9164591503611132E-2</v>
      </c>
      <c r="J151" s="431">
        <f>[77]DH!H145</f>
        <v>9901.2166589999997</v>
      </c>
      <c r="K151" s="516">
        <f t="shared" si="105"/>
        <v>5.1936170156018521E-2</v>
      </c>
      <c r="L151" s="431">
        <f>[77]DH!J145</f>
        <v>80408.031302000003</v>
      </c>
      <c r="M151" s="431">
        <f>[77]DH!K145</f>
        <v>47404.551610000002</v>
      </c>
      <c r="N151" s="431">
        <f>[77]DH!L145</f>
        <v>47232.173419999999</v>
      </c>
      <c r="O151" s="431">
        <f>[77]DH!M145</f>
        <v>57955.558606999999</v>
      </c>
      <c r="P151" s="430">
        <f>SUM(CFsingle!F7:N7)</f>
        <v>-39673.884677000002</v>
      </c>
      <c r="Q151" s="122"/>
      <c r="R151" s="430">
        <f>[77]DH!P145</f>
        <v>26128.976358</v>
      </c>
      <c r="S151" s="431">
        <f t="shared" si="106"/>
        <v>19804.666205000001</v>
      </c>
      <c r="T151" s="515">
        <f t="shared" si="107"/>
        <v>0.75795798249617752</v>
      </c>
      <c r="U151" s="431">
        <f>[77]DH!Q145</f>
        <v>6324.3101530000004</v>
      </c>
      <c r="V151" s="434">
        <f t="shared" si="108"/>
        <v>0.24204201750382251</v>
      </c>
      <c r="W151" s="431">
        <f>[77]DH!S145</f>
        <v>2184.5220429999999</v>
      </c>
      <c r="X151" s="516">
        <f t="shared" si="109"/>
        <v>8.3605343472675203E-2</v>
      </c>
      <c r="Y151" s="431">
        <f>[77]DH!U145</f>
        <v>1952.4708419999999</v>
      </c>
      <c r="Z151" s="516">
        <f t="shared" si="110"/>
        <v>7.4724352582691403E-2</v>
      </c>
    </row>
    <row r="152" spans="2:27" ht="15.5" hidden="1" thickBot="1" x14ac:dyDescent="0.9">
      <c r="B152" s="98" t="s">
        <v>123</v>
      </c>
      <c r="C152" s="221">
        <f>SUM(C143:C151)</f>
        <v>475846.44033568917</v>
      </c>
      <c r="D152" s="89">
        <f>SUM(D143:D151)</f>
        <v>365080.17409801343</v>
      </c>
      <c r="E152" s="509">
        <f>D152/C152</f>
        <v>0.76722266502711478</v>
      </c>
      <c r="F152" s="89">
        <f>SUM(F143:F151)</f>
        <v>110766.26623767568</v>
      </c>
      <c r="G152" s="224">
        <f>+F152/C152</f>
        <v>0.23277733497288505</v>
      </c>
      <c r="H152" s="89">
        <f>SUM(H143:H151)</f>
        <v>18060.051804154951</v>
      </c>
      <c r="I152" s="224">
        <f>+H152/C152</f>
        <v>3.7953529275987358E-2</v>
      </c>
      <c r="J152" s="230">
        <f>SUM(J143:J151)</f>
        <v>22992.952265248154</v>
      </c>
      <c r="K152" s="224">
        <f>+J152/H152</f>
        <v>1.2731387769307685</v>
      </c>
      <c r="L152" s="221">
        <f>SUM(L143:L151)</f>
        <v>188558.36358865077</v>
      </c>
      <c r="M152" s="221">
        <f>SUM(M143:M151)</f>
        <v>95117.125606400601</v>
      </c>
      <c r="N152" s="221">
        <f>SUM(N143:N151)</f>
        <v>134519.1631543703</v>
      </c>
      <c r="O152" s="221">
        <f>SUM(O143:O151)</f>
        <v>74722.466819110006</v>
      </c>
      <c r="P152" s="221">
        <f>SUM(P143:P151)</f>
        <v>-47868.246265919253</v>
      </c>
      <c r="Q152" s="95"/>
      <c r="R152" s="221">
        <f>SUM(R143:R151)</f>
        <v>63167.249058893685</v>
      </c>
      <c r="S152" s="89">
        <f>SUM(S143:S151)</f>
        <v>46886.046385434864</v>
      </c>
      <c r="T152" s="472">
        <f>+S152/P152</f>
        <v>-0.97948118101030812</v>
      </c>
      <c r="U152" s="89">
        <f>SUM(U143:U151)</f>
        <v>16281.202673458822</v>
      </c>
      <c r="V152" s="224">
        <f>+U152/R152</f>
        <v>0.25774753398361738</v>
      </c>
      <c r="W152" s="89">
        <f>SUM(W143:W151)</f>
        <v>4376.7736210992261</v>
      </c>
      <c r="X152" s="224">
        <f>+W152/R152</f>
        <v>6.9288653318091503E-2</v>
      </c>
      <c r="Y152" s="230">
        <f>SUM(Y143:Y151)</f>
        <v>4215.0422223792266</v>
      </c>
      <c r="Z152" s="224">
        <f>+Y152/W152</f>
        <v>0.96304780353721364</v>
      </c>
    </row>
    <row r="153" spans="2:27" hidden="1" x14ac:dyDescent="0.75">
      <c r="B153" s="99" t="s">
        <v>121</v>
      </c>
      <c r="C153" s="222">
        <f>[77]DH!$C$147</f>
        <v>151553.43168498325</v>
      </c>
      <c r="D153" s="467">
        <f>C153</f>
        <v>151553.43168498325</v>
      </c>
      <c r="E153" s="464"/>
      <c r="F153" s="225"/>
      <c r="G153" s="226"/>
      <c r="H153" s="225"/>
      <c r="I153" s="226"/>
      <c r="J153" s="231">
        <f>[73]DH!$H$80</f>
        <v>6339</v>
      </c>
      <c r="K153" s="226"/>
      <c r="L153" s="232">
        <f>[77]DH!$J$147</f>
        <v>73578.793829000002</v>
      </c>
      <c r="M153" s="233">
        <v>0</v>
      </c>
      <c r="N153" s="222">
        <f>L153</f>
        <v>73578.793829000002</v>
      </c>
      <c r="O153" s="233"/>
      <c r="P153" s="233"/>
      <c r="Q153" s="92"/>
      <c r="R153" s="222">
        <f>[77]DH!$P$147</f>
        <v>20481.411410243243</v>
      </c>
      <c r="S153" s="423">
        <f>R153</f>
        <v>20481.411410243243</v>
      </c>
      <c r="T153" s="226"/>
      <c r="U153" s="225"/>
      <c r="V153" s="226"/>
      <c r="W153" s="225"/>
      <c r="X153" s="226"/>
      <c r="Y153" s="231">
        <v>0</v>
      </c>
      <c r="Z153" s="226"/>
    </row>
    <row r="154" spans="2:27" ht="15.5" hidden="1" thickBot="1" x14ac:dyDescent="0.9">
      <c r="B154" s="98" t="s">
        <v>122</v>
      </c>
      <c r="C154" s="223">
        <f>+C152-C153</f>
        <v>324293.00865070592</v>
      </c>
      <c r="D154" s="90">
        <f>D152-D153</f>
        <v>213526.74241303018</v>
      </c>
      <c r="E154" s="510">
        <f>D154/C154</f>
        <v>0.65843769898542148</v>
      </c>
      <c r="F154" s="90">
        <f>+F152-F153</f>
        <v>110766.26623767568</v>
      </c>
      <c r="G154" s="470">
        <f>+F154/C154</f>
        <v>0.34156230101457835</v>
      </c>
      <c r="H154" s="228">
        <f t="shared" ref="H154:N154" si="111">+H152-H153</f>
        <v>18060.051804154951</v>
      </c>
      <c r="I154" s="229">
        <f t="shared" si="111"/>
        <v>3.7953529275987358E-2</v>
      </c>
      <c r="J154" s="228">
        <f t="shared" si="111"/>
        <v>16653.952265248154</v>
      </c>
      <c r="K154" s="229">
        <f t="shared" si="111"/>
        <v>1.2731387769307685</v>
      </c>
      <c r="L154" s="223">
        <f t="shared" si="111"/>
        <v>114979.56975965077</v>
      </c>
      <c r="M154" s="223">
        <f t="shared" si="111"/>
        <v>95117.125606400601</v>
      </c>
      <c r="N154" s="223">
        <f t="shared" si="111"/>
        <v>60940.369325370295</v>
      </c>
      <c r="O154" s="223">
        <f>+O152-O153</f>
        <v>74722.466819110006</v>
      </c>
      <c r="P154" s="458">
        <f>+P152-P153</f>
        <v>-47868.246265919253</v>
      </c>
      <c r="Q154" s="95"/>
      <c r="R154" s="223">
        <f>+R152-R153</f>
        <v>42685.837648650442</v>
      </c>
      <c r="S154" s="90">
        <f>+S152-S153</f>
        <v>26404.63497519162</v>
      </c>
      <c r="T154" s="473">
        <f>S154/R154</f>
        <v>0.61858069162258622</v>
      </c>
      <c r="U154" s="90">
        <f>+U152-U153</f>
        <v>16281.202673458822</v>
      </c>
      <c r="V154" s="227">
        <f>+U154/R154</f>
        <v>0.38141930837741378</v>
      </c>
      <c r="W154" s="228">
        <f t="shared" ref="W154:Z154" si="112">+W152-W153</f>
        <v>4376.7736210992261</v>
      </c>
      <c r="X154" s="229">
        <f t="shared" si="112"/>
        <v>6.9288653318091503E-2</v>
      </c>
      <c r="Y154" s="228">
        <f t="shared" si="112"/>
        <v>4215.0422223792266</v>
      </c>
      <c r="Z154" s="229">
        <f t="shared" si="112"/>
        <v>0.96304780353721364</v>
      </c>
    </row>
    <row r="155" spans="2:27" hidden="1" x14ac:dyDescent="0.75">
      <c r="B155" s="125"/>
      <c r="C155" s="125">
        <f>C154-[78]DH!$C$148</f>
        <v>0</v>
      </c>
      <c r="D155" s="125">
        <f>C154-F154-D154</f>
        <v>0</v>
      </c>
      <c r="E155" s="125"/>
      <c r="F155" s="126">
        <f>F154-[78]DH!$D$148</f>
        <v>0</v>
      </c>
      <c r="G155" s="125"/>
      <c r="H155" s="127">
        <f>H154-[78]DH!$F$148</f>
        <v>0</v>
      </c>
      <c r="I155" s="125"/>
      <c r="J155" s="127">
        <f>J154-[78]DH!$H$148</f>
        <v>0</v>
      </c>
      <c r="K155" s="125"/>
      <c r="L155" s="128">
        <f>L154-'BS konsol'!M10-'BS konsol'!M11</f>
        <v>2.4670043785590678E-11</v>
      </c>
      <c r="M155" s="492">
        <f>M154-'BS konsol'!M15</f>
        <v>0</v>
      </c>
      <c r="N155" s="125">
        <f>N154-'BS konsol'!M41</f>
        <v>5.8207660913467407E-11</v>
      </c>
      <c r="O155" s="125">
        <f>O154-'BS konsol'!M39</f>
        <v>0</v>
      </c>
      <c r="P155" s="127">
        <f>SUM('CF Konsol'!F7:N7)-P154</f>
        <v>0.34805299998697592</v>
      </c>
      <c r="Q155" s="129"/>
      <c r="R155" s="125">
        <f>R154-'PL Konsol'!AB8</f>
        <v>0</v>
      </c>
      <c r="S155" s="125">
        <f>R154-U154-S154</f>
        <v>0</v>
      </c>
      <c r="T155" s="125"/>
      <c r="U155" s="126">
        <f>U154-'PL Konsol'!AB10</f>
        <v>2.4971450329758227E-6</v>
      </c>
      <c r="V155" s="125"/>
      <c r="W155" s="127">
        <f>W154-'PL Konsol'!AB16</f>
        <v>2.4971450329758227E-6</v>
      </c>
      <c r="X155" s="125"/>
      <c r="Y155" s="127">
        <f>Y154-'PL Konsol'!AB25</f>
        <v>2.4971450329758227E-6</v>
      </c>
      <c r="Z155" s="125"/>
    </row>
    <row r="156" spans="2:27" hidden="1" x14ac:dyDescent="0.75"/>
    <row r="157" spans="2:27" ht="15.5" hidden="1" thickBot="1" x14ac:dyDescent="0.9">
      <c r="B157" s="45" t="s">
        <v>225</v>
      </c>
      <c r="C157" s="88"/>
      <c r="D157" s="88"/>
      <c r="E157" s="88"/>
      <c r="F157" s="88"/>
      <c r="G157" s="88"/>
      <c r="H157" s="88"/>
      <c r="I157" s="88"/>
      <c r="J157" s="88"/>
      <c r="K157" s="88"/>
      <c r="L157" s="88"/>
      <c r="M157" s="88"/>
      <c r="N157" s="88"/>
      <c r="O157" s="88"/>
      <c r="P157" s="91"/>
      <c r="Q157" s="92"/>
      <c r="R157" s="219" t="s">
        <v>224</v>
      </c>
      <c r="S157" s="219"/>
      <c r="T157" s="219"/>
      <c r="U157" s="88"/>
      <c r="V157" s="88"/>
      <c r="W157" s="88"/>
      <c r="X157" s="88"/>
      <c r="Y157" s="88"/>
      <c r="Z157" s="88"/>
      <c r="AA157" s="88"/>
    </row>
    <row r="158" spans="2:27" ht="30.25" hidden="1" thickBot="1" x14ac:dyDescent="0.9">
      <c r="B158" s="630" t="s">
        <v>62</v>
      </c>
      <c r="C158" s="220" t="s">
        <v>102</v>
      </c>
      <c r="D158" s="626" t="s">
        <v>203</v>
      </c>
      <c r="E158" s="627"/>
      <c r="F158" s="628" t="s">
        <v>103</v>
      </c>
      <c r="G158" s="629"/>
      <c r="H158" s="628" t="s">
        <v>104</v>
      </c>
      <c r="I158" s="629"/>
      <c r="J158" s="628" t="s">
        <v>105</v>
      </c>
      <c r="K158" s="629"/>
      <c r="L158" s="220" t="s">
        <v>56</v>
      </c>
      <c r="M158" s="220" t="s">
        <v>106</v>
      </c>
      <c r="N158" s="220" t="s">
        <v>107</v>
      </c>
      <c r="O158" s="220" t="s">
        <v>108</v>
      </c>
      <c r="P158" s="456" t="s">
        <v>109</v>
      </c>
      <c r="Q158" s="93"/>
      <c r="R158" s="220" t="s">
        <v>102</v>
      </c>
      <c r="S158" s="626" t="s">
        <v>203</v>
      </c>
      <c r="T158" s="627"/>
      <c r="U158" s="628" t="s">
        <v>103</v>
      </c>
      <c r="V158" s="629"/>
      <c r="W158" s="628" t="s">
        <v>104</v>
      </c>
      <c r="X158" s="629"/>
      <c r="Y158" s="628" t="s">
        <v>105</v>
      </c>
      <c r="Z158" s="629"/>
      <c r="AA158" s="88"/>
    </row>
    <row r="159" spans="2:27" ht="15.5" hidden="1" thickBot="1" x14ac:dyDescent="0.9">
      <c r="B159" s="631"/>
      <c r="C159" s="220" t="s">
        <v>110</v>
      </c>
      <c r="D159" s="466" t="s">
        <v>110</v>
      </c>
      <c r="E159" s="459" t="s">
        <v>111</v>
      </c>
      <c r="F159" s="569" t="s">
        <v>110</v>
      </c>
      <c r="G159" s="570" t="s">
        <v>111</v>
      </c>
      <c r="H159" s="569" t="s">
        <v>110</v>
      </c>
      <c r="I159" s="570" t="s">
        <v>111</v>
      </c>
      <c r="J159" s="569" t="s">
        <v>110</v>
      </c>
      <c r="K159" s="570" t="s">
        <v>111</v>
      </c>
      <c r="L159" s="220" t="s">
        <v>110</v>
      </c>
      <c r="M159" s="220" t="s">
        <v>110</v>
      </c>
      <c r="N159" s="220" t="s">
        <v>110</v>
      </c>
      <c r="O159" s="220" t="s">
        <v>110</v>
      </c>
      <c r="P159" s="457" t="s">
        <v>110</v>
      </c>
      <c r="Q159" s="94"/>
      <c r="R159" s="220" t="s">
        <v>110</v>
      </c>
      <c r="S159" s="466" t="s">
        <v>110</v>
      </c>
      <c r="T159" s="459" t="s">
        <v>111</v>
      </c>
      <c r="U159" s="569" t="s">
        <v>110</v>
      </c>
      <c r="V159" s="570" t="s">
        <v>111</v>
      </c>
      <c r="W159" s="569" t="s">
        <v>110</v>
      </c>
      <c r="X159" s="570" t="s">
        <v>111</v>
      </c>
      <c r="Y159" s="569" t="s">
        <v>110</v>
      </c>
      <c r="Z159" s="570" t="s">
        <v>111</v>
      </c>
    </row>
    <row r="160" spans="2:27" hidden="1" x14ac:dyDescent="0.75">
      <c r="B160" s="96" t="s">
        <v>112</v>
      </c>
      <c r="C160" s="424">
        <f>[78]DH!C153</f>
        <v>82312.169806803795</v>
      </c>
      <c r="D160" s="425">
        <f>C160-F160</f>
        <v>62527.536792135863</v>
      </c>
      <c r="E160" s="514">
        <f>D160/C160</f>
        <v>0.75963902954927853</v>
      </c>
      <c r="F160" s="425">
        <f>[78]DH!D153</f>
        <v>19784.633014667932</v>
      </c>
      <c r="G160" s="426">
        <f>F160/C160</f>
        <v>0.24036097045072144</v>
      </c>
      <c r="H160" s="425">
        <f>[78]DH!F153</f>
        <v>2734.2998826679336</v>
      </c>
      <c r="I160" s="426">
        <f>H160/C160</f>
        <v>3.3218658785033273E-2</v>
      </c>
      <c r="J160" s="425">
        <f>[78]DH!H153</f>
        <v>3392.4792840679343</v>
      </c>
      <c r="K160" s="426">
        <f>J160/C160</f>
        <v>4.1214795965535553E-2</v>
      </c>
      <c r="L160" s="425">
        <f>[78]DH!J153</f>
        <v>5365.3303210000004</v>
      </c>
      <c r="M160" s="425">
        <f>[78]DH!K153</f>
        <v>2821.7682319999999</v>
      </c>
      <c r="N160" s="425">
        <f>[78]DH!L153</f>
        <v>3737.3158920000001</v>
      </c>
      <c r="O160" s="425">
        <f>[78]DH!M153</f>
        <v>3240.6905729999999</v>
      </c>
      <c r="P160" s="424">
        <f>[78]DH!N153-850</f>
        <v>-3682.8961780988293</v>
      </c>
      <c r="Q160" s="92"/>
      <c r="R160" s="424">
        <f>[78]DH!P153</f>
        <v>3407.4631171081091</v>
      </c>
      <c r="S160" s="425">
        <f t="shared" ref="S160:S168" si="113">R160-U160</f>
        <v>2511.9588438558599</v>
      </c>
      <c r="T160" s="514">
        <f>S160/R160</f>
        <v>0.73719326006608177</v>
      </c>
      <c r="U160" s="425">
        <f>[78]DH!Q153</f>
        <v>895.50427325224928</v>
      </c>
      <c r="V160" s="427">
        <f>U160/R160</f>
        <v>0.26280673993391823</v>
      </c>
      <c r="W160" s="425">
        <f>[78]DH!S153</f>
        <v>160.64483325224924</v>
      </c>
      <c r="X160" s="426">
        <f>W160/R160</f>
        <v>4.7144995479389787E-2</v>
      </c>
      <c r="Y160" s="425">
        <f>[78]DH!U153</f>
        <v>168.81396625224923</v>
      </c>
      <c r="Z160" s="426">
        <f>Y160/R160</f>
        <v>4.9542419228156019E-2</v>
      </c>
    </row>
    <row r="161" spans="2:26" hidden="1" x14ac:dyDescent="0.75">
      <c r="B161" s="96" t="s">
        <v>113</v>
      </c>
      <c r="C161" s="417">
        <f>[78]DH!C154</f>
        <v>134955.47923548869</v>
      </c>
      <c r="D161" s="420">
        <f t="shared" ref="D161:D168" si="114">C161-F161</f>
        <v>101048.37355185625</v>
      </c>
      <c r="E161" s="517">
        <f t="shared" ref="E161:E168" si="115">D161/C161</f>
        <v>0.74875339722615697</v>
      </c>
      <c r="F161" s="420">
        <f>[78]DH!D154</f>
        <v>33907.105683632442</v>
      </c>
      <c r="G161" s="422">
        <f t="shared" ref="G161:G168" si="116">F161/C161</f>
        <v>0.25124660277384298</v>
      </c>
      <c r="H161" s="420">
        <f>[78]DH!F154</f>
        <v>8523.1400849424444</v>
      </c>
      <c r="I161" s="422">
        <f t="shared" ref="I161:I168" si="117">H161/C161</f>
        <v>6.3155198538253562E-2</v>
      </c>
      <c r="J161" s="420">
        <f>[78]DH!H154</f>
        <v>8330.032226952444</v>
      </c>
      <c r="K161" s="422">
        <f t="shared" ref="K161:K168" si="118">J161/C161</f>
        <v>6.1724298073271039E-2</v>
      </c>
      <c r="L161" s="437">
        <f>[78]DH!J154</f>
        <v>73202.441084218997</v>
      </c>
      <c r="M161" s="437">
        <f>[78]DH!K154</f>
        <v>10649.422157087649</v>
      </c>
      <c r="N161" s="437">
        <f>[78]DH!L154</f>
        <v>41163.2099561168</v>
      </c>
      <c r="O161" s="437">
        <f>[78]DH!M154</f>
        <v>11121.495905269998</v>
      </c>
      <c r="P161" s="341">
        <f>[78]DH!N154</f>
        <v>-7916.2342711104029</v>
      </c>
      <c r="Q161" s="92"/>
      <c r="R161" s="417">
        <f>[78]DH!P154</f>
        <v>14925.972452123786</v>
      </c>
      <c r="S161" s="420">
        <f t="shared" si="113"/>
        <v>11135.144295505001</v>
      </c>
      <c r="T161" s="517">
        <f t="shared" ref="T161:T168" si="119">S161/R161</f>
        <v>0.74602471170450302</v>
      </c>
      <c r="U161" s="420">
        <f>[78]DH!Q154</f>
        <v>3790.8281566187857</v>
      </c>
      <c r="V161" s="421">
        <f t="shared" ref="V161:V168" si="120">U161/R161</f>
        <v>0.25397528829549704</v>
      </c>
      <c r="W161" s="420">
        <f>[78]DH!S154</f>
        <v>1064.8021557487859</v>
      </c>
      <c r="X161" s="422">
        <f t="shared" ref="X161:X168" si="121">W161/R161</f>
        <v>7.1338879872934344E-2</v>
      </c>
      <c r="Y161" s="420">
        <f>[78]DH!U154</f>
        <v>973.95674441878589</v>
      </c>
      <c r="Z161" s="422">
        <f t="shared" ref="Z161:Z168" si="122">Y161/R161</f>
        <v>6.5252481708835228E-2</v>
      </c>
    </row>
    <row r="162" spans="2:26" hidden="1" x14ac:dyDescent="0.75">
      <c r="B162" s="96" t="s">
        <v>114</v>
      </c>
      <c r="C162" s="341">
        <f>[78]DH!C155</f>
        <v>26700.118484180042</v>
      </c>
      <c r="D162" s="343">
        <f t="shared" si="114"/>
        <v>18821.208479895136</v>
      </c>
      <c r="E162" s="461">
        <f t="shared" si="115"/>
        <v>0.70491104715684316</v>
      </c>
      <c r="F162" s="343">
        <f>[78]DH!D155</f>
        <v>7878.9100042849059</v>
      </c>
      <c r="G162" s="235">
        <f t="shared" si="116"/>
        <v>0.29508895284315689</v>
      </c>
      <c r="H162" s="343">
        <f>[78]DH!F155</f>
        <v>2012.9313618586896</v>
      </c>
      <c r="I162" s="235">
        <f t="shared" si="117"/>
        <v>7.5390353157097856E-2</v>
      </c>
      <c r="J162" s="343">
        <f>[78]DH!H155</f>
        <v>1937.7535967886893</v>
      </c>
      <c r="K162" s="235">
        <f t="shared" si="118"/>
        <v>7.2574719019948108E-2</v>
      </c>
      <c r="L162" s="343">
        <f>[78]DH!J155</f>
        <v>2439.8448031588396</v>
      </c>
      <c r="M162" s="343">
        <f>[78]DH!K155</f>
        <v>10078.848326710002</v>
      </c>
      <c r="N162" s="343">
        <f>[78]DH!L155</f>
        <v>5257.2143455597397</v>
      </c>
      <c r="O162" s="343">
        <f>[78]DH!M155</f>
        <v>0</v>
      </c>
      <c r="P162" s="341">
        <f>[78]DH!N155</f>
        <v>2922.5207064782362</v>
      </c>
      <c r="Q162" s="92"/>
      <c r="R162" s="341">
        <f>[78]DH!P155</f>
        <v>5121.3923531197952</v>
      </c>
      <c r="S162" s="343">
        <f t="shared" si="113"/>
        <v>3657.6472972173829</v>
      </c>
      <c r="T162" s="461">
        <f t="shared" si="119"/>
        <v>0.71419001806984306</v>
      </c>
      <c r="U162" s="343">
        <f>[78]DH!Q155</f>
        <v>1463.7450559024123</v>
      </c>
      <c r="V162" s="429">
        <f t="shared" si="120"/>
        <v>0.28580998193015689</v>
      </c>
      <c r="W162" s="343">
        <f>[78]DH!S155</f>
        <v>674.43164013071487</v>
      </c>
      <c r="X162" s="235">
        <f t="shared" si="121"/>
        <v>0.13168911765174013</v>
      </c>
      <c r="Y162" s="343">
        <f>[78]DH!U155</f>
        <v>670.44643408071499</v>
      </c>
      <c r="Z162" s="235">
        <f t="shared" si="122"/>
        <v>0.13091096870801153</v>
      </c>
    </row>
    <row r="163" spans="2:26" hidden="1" x14ac:dyDescent="0.75">
      <c r="B163" s="96" t="s">
        <v>115</v>
      </c>
      <c r="C163" s="435">
        <f>[78]DH!C156</f>
        <v>15991.803624</v>
      </c>
      <c r="D163" s="437">
        <f t="shared" si="114"/>
        <v>12876.15061575708</v>
      </c>
      <c r="E163" s="462">
        <f t="shared" si="115"/>
        <v>0.805171881702759</v>
      </c>
      <c r="F163" s="437">
        <f>[78]DH!D156</f>
        <v>3115.653008242919</v>
      </c>
      <c r="G163" s="438">
        <f t="shared" si="116"/>
        <v>0.19482811829724098</v>
      </c>
      <c r="H163" s="437">
        <f>[78]DH!F156</f>
        <v>233.48327833165689</v>
      </c>
      <c r="I163" s="438">
        <f t="shared" si="117"/>
        <v>1.4600184183180718E-2</v>
      </c>
      <c r="J163" s="437">
        <f>[78]DH!H156</f>
        <v>139.36147515165689</v>
      </c>
      <c r="K163" s="438">
        <f t="shared" si="118"/>
        <v>8.714556433303591E-3</v>
      </c>
      <c r="L163" s="343">
        <f>[78]DH!J156</f>
        <v>1318.3487919991455</v>
      </c>
      <c r="M163" s="343">
        <f>[78]DH!K156</f>
        <v>7143.0079032257236</v>
      </c>
      <c r="N163" s="343">
        <f>[78]DH!L156</f>
        <v>2805.8638126485098</v>
      </c>
      <c r="O163" s="343">
        <f>[78]DH!M156</f>
        <v>0</v>
      </c>
      <c r="P163" s="341">
        <f>[78]DH!N156</f>
        <v>779.09087748480351</v>
      </c>
      <c r="Q163" s="92"/>
      <c r="R163" s="341">
        <f>[78]DH!P156</f>
        <v>3020.891658</v>
      </c>
      <c r="S163" s="343">
        <f t="shared" si="113"/>
        <v>2353.911688080002</v>
      </c>
      <c r="T163" s="461">
        <f t="shared" si="119"/>
        <v>0.77921089352751693</v>
      </c>
      <c r="U163" s="343">
        <f>[78]DH!Q156</f>
        <v>666.97996991999821</v>
      </c>
      <c r="V163" s="429">
        <f t="shared" si="120"/>
        <v>0.22078910647248318</v>
      </c>
      <c r="W163" s="343">
        <f>[78]DH!S156</f>
        <v>207.25089413633859</v>
      </c>
      <c r="X163" s="235">
        <f t="shared" si="121"/>
        <v>6.8605867935545337E-2</v>
      </c>
      <c r="Y163" s="343">
        <f>[78]DH!U156</f>
        <v>202.82892312633859</v>
      </c>
      <c r="Z163" s="235">
        <f t="shared" si="122"/>
        <v>6.7142071311694349E-2</v>
      </c>
    </row>
    <row r="164" spans="2:26" hidden="1" x14ac:dyDescent="0.75">
      <c r="B164" s="96" t="s">
        <v>116</v>
      </c>
      <c r="C164" s="341">
        <f>[78]DH!C157</f>
        <v>22943.655791419009</v>
      </c>
      <c r="D164" s="343">
        <f t="shared" si="114"/>
        <v>17153.141630480284</v>
      </c>
      <c r="E164" s="461">
        <f t="shared" si="115"/>
        <v>0.74762024789857628</v>
      </c>
      <c r="F164" s="343">
        <f>[78]DH!D157</f>
        <v>5790.5141609387265</v>
      </c>
      <c r="G164" s="235">
        <f t="shared" si="116"/>
        <v>0.25237975210142383</v>
      </c>
      <c r="H164" s="343">
        <f>[78]DH!F157</f>
        <v>485.17452207548456</v>
      </c>
      <c r="I164" s="235">
        <f t="shared" si="117"/>
        <v>2.114634766517641E-2</v>
      </c>
      <c r="J164" s="343">
        <f>[78]DH!H157</f>
        <v>511.85201591404314</v>
      </c>
      <c r="K164" s="235">
        <f t="shared" si="118"/>
        <v>2.230908712052232E-2</v>
      </c>
      <c r="L164" s="343">
        <f>[78]DH!J157</f>
        <v>1160.6140658994593</v>
      </c>
      <c r="M164" s="343">
        <f>[78]DH!K157</f>
        <v>6743.3404600000003</v>
      </c>
      <c r="N164" s="343">
        <f>[78]DH!L157</f>
        <v>2703.5195004221441</v>
      </c>
      <c r="O164" s="343">
        <f>[78]DH!M157</f>
        <v>0</v>
      </c>
      <c r="P164" s="341">
        <f>[78]DH!N157</f>
        <v>1528.7366288244789</v>
      </c>
      <c r="Q164" s="92"/>
      <c r="R164" s="341">
        <f>[78]DH!P157</f>
        <v>3791.648263</v>
      </c>
      <c r="S164" s="343">
        <f t="shared" si="113"/>
        <v>2977.2180211100008</v>
      </c>
      <c r="T164" s="461">
        <f t="shared" si="119"/>
        <v>0.78520416837251361</v>
      </c>
      <c r="U164" s="343">
        <f>[78]DH!Q157</f>
        <v>814.43024188999937</v>
      </c>
      <c r="V164" s="429">
        <f t="shared" si="120"/>
        <v>0.21479583162748642</v>
      </c>
      <c r="W164" s="343">
        <f>[78]DH!S157</f>
        <v>231.85903660772084</v>
      </c>
      <c r="X164" s="235">
        <f t="shared" si="121"/>
        <v>6.1149932832712452E-2</v>
      </c>
      <c r="Y164" s="343">
        <f>[78]DH!U157</f>
        <v>232.24813675772086</v>
      </c>
      <c r="Z164" s="235">
        <f t="shared" si="122"/>
        <v>6.1252553150582381E-2</v>
      </c>
    </row>
    <row r="165" spans="2:26" hidden="1" x14ac:dyDescent="0.75">
      <c r="B165" s="96" t="s">
        <v>117</v>
      </c>
      <c r="C165" s="341">
        <f>[78]DH!C158</f>
        <v>20285.763399894717</v>
      </c>
      <c r="D165" s="343">
        <f t="shared" si="114"/>
        <v>15908.495633915069</v>
      </c>
      <c r="E165" s="461">
        <f t="shared" si="115"/>
        <v>0.78421971706510363</v>
      </c>
      <c r="F165" s="343">
        <f>[78]DH!D158</f>
        <v>4377.2677659796482</v>
      </c>
      <c r="G165" s="235">
        <f t="shared" si="116"/>
        <v>0.2157802829348964</v>
      </c>
      <c r="H165" s="343">
        <f>[78]DH!F158</f>
        <v>1128.8050024209708</v>
      </c>
      <c r="I165" s="235">
        <f t="shared" si="117"/>
        <v>5.5645182297000925E-2</v>
      </c>
      <c r="J165" s="343">
        <f>[78]DH!H158</f>
        <v>1158.3577297309719</v>
      </c>
      <c r="K165" s="235">
        <f t="shared" si="118"/>
        <v>5.7102003355564313E-2</v>
      </c>
      <c r="L165" s="343">
        <f>[78]DH!J158</f>
        <v>5956.2732155791055</v>
      </c>
      <c r="M165" s="343">
        <f>[78]DH!K158</f>
        <v>2425.9539166131094</v>
      </c>
      <c r="N165" s="343">
        <f>[78]DH!L158</f>
        <v>5088.9249250200783</v>
      </c>
      <c r="O165" s="343">
        <f>[78]DH!M158</f>
        <v>400</v>
      </c>
      <c r="P165" s="341">
        <f>[78]DH!N158</f>
        <v>738.45430660884404</v>
      </c>
      <c r="Q165" s="92"/>
      <c r="R165" s="435">
        <f>[78]DH!P158</f>
        <v>1583.936907198198</v>
      </c>
      <c r="S165" s="437">
        <f t="shared" si="113"/>
        <v>1248.8453130959997</v>
      </c>
      <c r="T165" s="462">
        <f t="shared" si="119"/>
        <v>0.78844384989113192</v>
      </c>
      <c r="U165" s="437">
        <f>[78]DH!Q158</f>
        <v>335.09159410219837</v>
      </c>
      <c r="V165" s="440">
        <f t="shared" si="120"/>
        <v>0.21155615010886816</v>
      </c>
      <c r="W165" s="437">
        <f>[78]DH!S158</f>
        <v>56.571725563995123</v>
      </c>
      <c r="X165" s="438">
        <f t="shared" si="121"/>
        <v>3.5715895820663708E-2</v>
      </c>
      <c r="Y165" s="437">
        <f>[78]DH!U158</f>
        <v>56.713752593995125</v>
      </c>
      <c r="Z165" s="438">
        <f t="shared" si="122"/>
        <v>3.5805562921262579E-2</v>
      </c>
    </row>
    <row r="166" spans="2:26" hidden="1" x14ac:dyDescent="0.75">
      <c r="B166" s="96" t="s">
        <v>118</v>
      </c>
      <c r="C166" s="341">
        <f>[78]DH!C159</f>
        <v>14167.81561303182</v>
      </c>
      <c r="D166" s="343">
        <f t="shared" si="114"/>
        <v>10588.829185626544</v>
      </c>
      <c r="E166" s="461">
        <f t="shared" si="115"/>
        <v>0.74738615146054999</v>
      </c>
      <c r="F166" s="343">
        <f>[78]DH!D159</f>
        <v>3578.9864274052766</v>
      </c>
      <c r="G166" s="235">
        <f t="shared" si="116"/>
        <v>0.25261384853945007</v>
      </c>
      <c r="H166" s="343">
        <f>[78]DH!F159</f>
        <v>417.51312237338965</v>
      </c>
      <c r="I166" s="235">
        <f t="shared" si="117"/>
        <v>2.9469124512698577E-2</v>
      </c>
      <c r="J166" s="343">
        <f>[78]DH!H159</f>
        <v>404.93142719424668</v>
      </c>
      <c r="K166" s="235">
        <f t="shared" si="118"/>
        <v>2.8581076875519414E-2</v>
      </c>
      <c r="L166" s="343">
        <f>[78]DH!J159</f>
        <v>2642.433801825061</v>
      </c>
      <c r="M166" s="343">
        <f>[78]DH!K159</f>
        <v>2889.4023837055997</v>
      </c>
      <c r="N166" s="343">
        <f>[78]DH!L159</f>
        <v>4250.2141724899993</v>
      </c>
      <c r="O166" s="343">
        <f>[78]DH!M159</f>
        <v>1212.461</v>
      </c>
      <c r="P166" s="341">
        <f>[78]DH!N159</f>
        <v>1147.5438066163717</v>
      </c>
      <c r="Q166" s="92"/>
      <c r="R166" s="341">
        <f>[78]DH!P159</f>
        <v>4400.5117364192092</v>
      </c>
      <c r="S166" s="343">
        <f t="shared" si="113"/>
        <v>3138.5874594585107</v>
      </c>
      <c r="T166" s="461">
        <f t="shared" si="119"/>
        <v>0.71323238010778411</v>
      </c>
      <c r="U166" s="343">
        <f>[78]DH!Q159</f>
        <v>1261.9242769606985</v>
      </c>
      <c r="V166" s="429">
        <f t="shared" si="120"/>
        <v>0.28676761989221583</v>
      </c>
      <c r="W166" s="343">
        <f>[78]DH!S159</f>
        <v>579.71123575599165</v>
      </c>
      <c r="X166" s="235">
        <f t="shared" si="121"/>
        <v>0.13173723204922413</v>
      </c>
      <c r="Y166" s="343">
        <f>[78]DH!U159</f>
        <v>572.283738152208</v>
      </c>
      <c r="Z166" s="235">
        <f t="shared" si="122"/>
        <v>0.13004936071773496</v>
      </c>
    </row>
    <row r="167" spans="2:26" hidden="1" x14ac:dyDescent="0.75">
      <c r="B167" s="138" t="s">
        <v>119</v>
      </c>
      <c r="C167" s="341">
        <f>[78]DH!C160</f>
        <v>4710.0760689032431</v>
      </c>
      <c r="D167" s="343">
        <f t="shared" si="114"/>
        <v>2528.655930670001</v>
      </c>
      <c r="E167" s="461">
        <f t="shared" si="115"/>
        <v>0.53686095376773968</v>
      </c>
      <c r="F167" s="343">
        <f>[78]DH!D160</f>
        <v>2181.4201382332421</v>
      </c>
      <c r="G167" s="235">
        <f t="shared" si="116"/>
        <v>0.46313904623226032</v>
      </c>
      <c r="H167" s="343">
        <f>[78]DH!F160</f>
        <v>119.22705774324204</v>
      </c>
      <c r="I167" s="235">
        <f t="shared" si="117"/>
        <v>2.5313191549155692E-2</v>
      </c>
      <c r="J167" s="343">
        <f>[78]DH!H160</f>
        <v>289.48702189324206</v>
      </c>
      <c r="K167" s="235">
        <f t="shared" si="118"/>
        <v>6.1461220086122745E-2</v>
      </c>
      <c r="L167" s="343">
        <f>[78]DH!J160</f>
        <v>371.40996899999999</v>
      </c>
      <c r="M167" s="343">
        <f>[78]DH!K160</f>
        <v>2180.8091370000002</v>
      </c>
      <c r="N167" s="343">
        <f>[78]DH!L160</f>
        <v>6050.07755</v>
      </c>
      <c r="O167" s="343">
        <f>[78]DH!M160</f>
        <v>0</v>
      </c>
      <c r="P167" s="341">
        <f>[78]DH!N160</f>
        <v>-114.51340632675669</v>
      </c>
      <c r="Q167" s="122"/>
      <c r="R167" s="341">
        <f>[78]DH!P160</f>
        <v>610.65038806306313</v>
      </c>
      <c r="S167" s="343">
        <f t="shared" si="113"/>
        <v>321.791583</v>
      </c>
      <c r="T167" s="461">
        <f t="shared" si="119"/>
        <v>0.52696532957376574</v>
      </c>
      <c r="U167" s="343">
        <f>[78]DH!Q160</f>
        <v>288.85880506306313</v>
      </c>
      <c r="V167" s="429">
        <f t="shared" si="120"/>
        <v>0.47303467042623426</v>
      </c>
      <c r="W167" s="343">
        <f>[78]DH!S160</f>
        <v>179.24777506306313</v>
      </c>
      <c r="X167" s="235">
        <f t="shared" si="121"/>
        <v>0.29353584074780253</v>
      </c>
      <c r="Y167" s="343">
        <f>[78]DH!U160</f>
        <v>195.22747606306314</v>
      </c>
      <c r="Z167" s="235">
        <f t="shared" si="122"/>
        <v>0.31970417096157089</v>
      </c>
    </row>
    <row r="168" spans="2:26" ht="15.5" hidden="1" thickBot="1" x14ac:dyDescent="0.9">
      <c r="B168" s="97" t="s">
        <v>120</v>
      </c>
      <c r="C168" s="341">
        <f>[78]DH!C161</f>
        <v>215781.66496999998</v>
      </c>
      <c r="D168" s="431">
        <f t="shared" si="114"/>
        <v>170456.132751</v>
      </c>
      <c r="E168" s="515">
        <f t="shared" si="115"/>
        <v>0.7899472495714519</v>
      </c>
      <c r="F168" s="343">
        <f>[78]DH!D161</f>
        <v>45325.532219000001</v>
      </c>
      <c r="G168" s="516">
        <f t="shared" si="116"/>
        <v>0.21005275042854815</v>
      </c>
      <c r="H168" s="343">
        <f>[78]DH!F161</f>
        <v>7142.6165919999994</v>
      </c>
      <c r="I168" s="516">
        <f t="shared" si="117"/>
        <v>3.3101128369702006E-2</v>
      </c>
      <c r="J168" s="343">
        <f>[78]DH!H161</f>
        <v>11168.3572</v>
      </c>
      <c r="K168" s="516">
        <f t="shared" si="118"/>
        <v>5.1757674599242395E-2</v>
      </c>
      <c r="L168" s="343">
        <f>[78]DH!J161</f>
        <v>64598.903372000001</v>
      </c>
      <c r="M168" s="343">
        <f>[78]DH!K161</f>
        <v>51074.199318999999</v>
      </c>
      <c r="N168" s="343">
        <f>[78]DH!L161</f>
        <v>45705.251353</v>
      </c>
      <c r="O168" s="343">
        <f>[78]DH!M161</f>
        <v>44935.698134999999</v>
      </c>
      <c r="P168" s="341">
        <f>[87]Rekap!$P$168</f>
        <v>-27308.507263</v>
      </c>
      <c r="Q168" s="122"/>
      <c r="R168" s="341">
        <f>[78]DH!P161</f>
        <v>25139.639782999999</v>
      </c>
      <c r="S168" s="431">
        <f t="shared" si="113"/>
        <v>19483.245971999997</v>
      </c>
      <c r="T168" s="515">
        <f t="shared" si="119"/>
        <v>0.77500100002128969</v>
      </c>
      <c r="U168" s="343">
        <f>[78]DH!Q161</f>
        <v>5656.3938109999999</v>
      </c>
      <c r="V168" s="434">
        <f t="shared" si="120"/>
        <v>0.22499899997871026</v>
      </c>
      <c r="W168" s="343">
        <f>[78]DH!S161</f>
        <v>1582.6198039999999</v>
      </c>
      <c r="X168" s="516">
        <f t="shared" si="121"/>
        <v>6.295316152740596E-2</v>
      </c>
      <c r="Y168" s="343">
        <f>[78]DH!U161</f>
        <v>1267.140541</v>
      </c>
      <c r="Z168" s="516">
        <f t="shared" si="122"/>
        <v>5.0404085020218529E-2</v>
      </c>
    </row>
    <row r="169" spans="2:26" ht="15.5" hidden="1" thickBot="1" x14ac:dyDescent="0.9">
      <c r="B169" s="98" t="s">
        <v>123</v>
      </c>
      <c r="C169" s="221">
        <f>SUM(C160:C168)</f>
        <v>537848.54699372128</v>
      </c>
      <c r="D169" s="89">
        <f>SUM(D160:D168)</f>
        <v>411908.52457133622</v>
      </c>
      <c r="E169" s="509">
        <f>D169/C169</f>
        <v>0.76584482169502777</v>
      </c>
      <c r="F169" s="89">
        <f>SUM(F160:F168)</f>
        <v>125940.0224223851</v>
      </c>
      <c r="G169" s="224">
        <f>+F169/C169</f>
        <v>0.23415517830497234</v>
      </c>
      <c r="H169" s="89">
        <f>SUM(H160:H168)</f>
        <v>22797.190904413812</v>
      </c>
      <c r="I169" s="224">
        <f>+H169/C169</f>
        <v>4.2385892890921838E-2</v>
      </c>
      <c r="J169" s="230">
        <f>SUM(J160:J168)</f>
        <v>27332.611977693228</v>
      </c>
      <c r="K169" s="224">
        <f>+J169/H169</f>
        <v>1.1989464882886647</v>
      </c>
      <c r="L169" s="221">
        <f>SUM(L160:L168)</f>
        <v>157055.59942468058</v>
      </c>
      <c r="M169" s="221">
        <f>SUM(M160:M168)</f>
        <v>96006.751835342089</v>
      </c>
      <c r="N169" s="221">
        <f>SUM(N160:N168)</f>
        <v>116761.59150725727</v>
      </c>
      <c r="O169" s="221">
        <f>SUM(O160:O168)</f>
        <v>60910.345613269994</v>
      </c>
      <c r="P169" s="221">
        <f>SUM(P160:P168)</f>
        <v>-31905.804792523253</v>
      </c>
      <c r="Q169" s="95"/>
      <c r="R169" s="221">
        <f>SUM(R160:R168)</f>
        <v>62002.106658032157</v>
      </c>
      <c r="S169" s="89">
        <f>SUM(S160:S168)</f>
        <v>46828.35047332276</v>
      </c>
      <c r="T169" s="472">
        <f>+S169/P169</f>
        <v>-1.4677062928779789</v>
      </c>
      <c r="U169" s="89">
        <f>SUM(U160:U168)</f>
        <v>15173.756184709404</v>
      </c>
      <c r="V169" s="224">
        <f>+U169/R169</f>
        <v>0.24472968746689669</v>
      </c>
      <c r="W169" s="89">
        <f>SUM(W160:W168)</f>
        <v>4737.1391002588598</v>
      </c>
      <c r="X169" s="224">
        <f>+W169/R169</f>
        <v>7.6402873315034051E-2</v>
      </c>
      <c r="Y169" s="230">
        <f>SUM(Y160:Y168)</f>
        <v>4339.6597124450764</v>
      </c>
      <c r="Z169" s="224">
        <f>+Y169/W169</f>
        <v>0.91609294567852917</v>
      </c>
    </row>
    <row r="170" spans="2:26" hidden="1" x14ac:dyDescent="0.75">
      <c r="B170" s="99" t="s">
        <v>121</v>
      </c>
      <c r="C170" s="222">
        <f>[78]DH!$C$163</f>
        <v>169534.38224424451</v>
      </c>
      <c r="D170" s="467">
        <f>C170</f>
        <v>169534.38224424451</v>
      </c>
      <c r="E170" s="464"/>
      <c r="F170" s="225"/>
      <c r="G170" s="226"/>
      <c r="H170" s="225"/>
      <c r="I170" s="226"/>
      <c r="J170" s="231">
        <f>[73]DH!$H$80</f>
        <v>6339</v>
      </c>
      <c r="K170" s="226"/>
      <c r="L170" s="232">
        <f>[78]DH!$J$163</f>
        <v>56526.319618000001</v>
      </c>
      <c r="M170" s="233">
        <v>0</v>
      </c>
      <c r="N170" s="222">
        <f>L170</f>
        <v>56526.319618000001</v>
      </c>
      <c r="O170" s="233"/>
      <c r="P170" s="233"/>
      <c r="Q170" s="92"/>
      <c r="R170" s="222">
        <f>[78]DH!$P$163</f>
        <v>17980.950559261262</v>
      </c>
      <c r="S170" s="423">
        <f>R170</f>
        <v>17980.950559261262</v>
      </c>
      <c r="T170" s="226"/>
      <c r="U170" s="225"/>
      <c r="V170" s="226"/>
      <c r="W170" s="225"/>
      <c r="X170" s="226"/>
      <c r="Y170" s="231">
        <v>0</v>
      </c>
      <c r="Z170" s="226"/>
    </row>
    <row r="171" spans="2:26" ht="15.5" hidden="1" thickBot="1" x14ac:dyDescent="0.9">
      <c r="B171" s="98" t="s">
        <v>122</v>
      </c>
      <c r="C171" s="223">
        <f>+C169-C170</f>
        <v>368314.16474947677</v>
      </c>
      <c r="D171" s="90">
        <f>D169-D170</f>
        <v>242374.14232709171</v>
      </c>
      <c r="E171" s="510">
        <f>D171/C171</f>
        <v>0.65806359223776234</v>
      </c>
      <c r="F171" s="90">
        <f>+F169-F170</f>
        <v>125940.0224223851</v>
      </c>
      <c r="G171" s="470">
        <f>+F171/C171</f>
        <v>0.34193640776223772</v>
      </c>
      <c r="H171" s="228">
        <f t="shared" ref="H171:N171" si="123">+H169-H170</f>
        <v>22797.190904413812</v>
      </c>
      <c r="I171" s="229">
        <f t="shared" si="123"/>
        <v>4.2385892890921838E-2</v>
      </c>
      <c r="J171" s="228">
        <f t="shared" si="123"/>
        <v>20993.611977693228</v>
      </c>
      <c r="K171" s="229">
        <f t="shared" si="123"/>
        <v>1.1989464882886647</v>
      </c>
      <c r="L171" s="223">
        <f t="shared" si="123"/>
        <v>100529.27980668057</v>
      </c>
      <c r="M171" s="223">
        <f t="shared" si="123"/>
        <v>96006.751835342089</v>
      </c>
      <c r="N171" s="223">
        <f t="shared" si="123"/>
        <v>60235.271889257267</v>
      </c>
      <c r="O171" s="223">
        <f>+O169-O170</f>
        <v>60910.345613269994</v>
      </c>
      <c r="P171" s="458">
        <f>+P169-P170</f>
        <v>-31905.804792523253</v>
      </c>
      <c r="Q171" s="95"/>
      <c r="R171" s="223">
        <f>+R169-R170</f>
        <v>44021.156098770894</v>
      </c>
      <c r="S171" s="90">
        <f>+S169-S170</f>
        <v>28847.399914061498</v>
      </c>
      <c r="T171" s="473">
        <f>S171/R171</f>
        <v>0.6553076400205432</v>
      </c>
      <c r="U171" s="90">
        <f>+U169-U170</f>
        <v>15173.756184709404</v>
      </c>
      <c r="V171" s="227">
        <f>+U171/R171</f>
        <v>0.34469235997945696</v>
      </c>
      <c r="W171" s="228">
        <f t="shared" ref="W171:Z171" si="124">+W169-W170</f>
        <v>4737.1391002588598</v>
      </c>
      <c r="X171" s="229">
        <f t="shared" si="124"/>
        <v>7.6402873315034051E-2</v>
      </c>
      <c r="Y171" s="228">
        <f t="shared" si="124"/>
        <v>4339.6597124450764</v>
      </c>
      <c r="Z171" s="229">
        <f t="shared" si="124"/>
        <v>0.91609294567852917</v>
      </c>
    </row>
    <row r="172" spans="2:26" hidden="1" x14ac:dyDescent="0.75">
      <c r="B172" s="125"/>
      <c r="C172" s="125">
        <f>C171-[87]Rekap!$C$171</f>
        <v>0</v>
      </c>
      <c r="D172" s="125">
        <f>C171-F171-D171</f>
        <v>0</v>
      </c>
      <c r="E172" s="125"/>
      <c r="F172" s="126">
        <f>F171-[87]Rekap!$F$171</f>
        <v>0</v>
      </c>
      <c r="G172" s="125"/>
      <c r="H172" s="127">
        <f>H171-[87]Rekap!$H$171</f>
        <v>0</v>
      </c>
      <c r="I172" s="125"/>
      <c r="J172" s="127">
        <f>J171-[87]Rekap!$J$171</f>
        <v>0</v>
      </c>
      <c r="K172" s="125"/>
      <c r="L172" s="128">
        <f>L171-'BS konsol'!N10</f>
        <v>0</v>
      </c>
      <c r="M172" s="492">
        <f>M171-'BS konsol'!N15</f>
        <v>0</v>
      </c>
      <c r="N172" s="125">
        <f>N171-'BS konsol'!N41</f>
        <v>-1.1641532182693481E-10</v>
      </c>
      <c r="O172" s="125">
        <f>O171-'BS konsol'!N39</f>
        <v>0</v>
      </c>
      <c r="P172" s="127">
        <f>P171-[87]Rekap!$P$171</f>
        <v>0</v>
      </c>
      <c r="Q172" s="129"/>
      <c r="R172" s="125">
        <f>R171-'PL Konsol'!AE8</f>
        <v>0</v>
      </c>
      <c r="S172" s="125">
        <f>R171-U171-S171</f>
        <v>0</v>
      </c>
      <c r="T172" s="125"/>
      <c r="U172" s="126">
        <f>U171-'PL Konsol'!AE10</f>
        <v>-1.083899405784905E-6</v>
      </c>
      <c r="V172" s="125"/>
      <c r="W172" s="127">
        <f>W171-'PL Konsol'!AE16</f>
        <v>-1.0838984962902032E-6</v>
      </c>
      <c r="X172" s="125"/>
      <c r="Y172" s="127">
        <f>Y171-'PL Konsol'!AE25</f>
        <v>-1.0838984962902032E-6</v>
      </c>
      <c r="Z172" s="125"/>
    </row>
    <row r="173" spans="2:26" hidden="1" x14ac:dyDescent="0.75"/>
    <row r="174" spans="2:26" ht="15.5" hidden="1" thickBot="1" x14ac:dyDescent="0.9">
      <c r="B174" s="45" t="s">
        <v>227</v>
      </c>
      <c r="C174" s="88"/>
      <c r="D174" s="88"/>
      <c r="E174" s="88"/>
      <c r="F174" s="88"/>
      <c r="G174" s="88"/>
      <c r="H174" s="88"/>
      <c r="I174" s="88"/>
      <c r="J174" s="88"/>
      <c r="K174" s="88"/>
      <c r="L174" s="88"/>
      <c r="M174" s="88"/>
      <c r="N174" s="88"/>
      <c r="O174" s="88"/>
      <c r="P174" s="91"/>
      <c r="Q174" s="92"/>
      <c r="R174" s="219" t="s">
        <v>226</v>
      </c>
      <c r="S174" s="219"/>
      <c r="T174" s="219"/>
      <c r="U174" s="88"/>
      <c r="V174" s="88"/>
      <c r="W174" s="88"/>
      <c r="X174" s="88"/>
      <c r="Y174" s="88"/>
      <c r="Z174" s="88"/>
    </row>
    <row r="175" spans="2:26" ht="30.25" hidden="1" thickBot="1" x14ac:dyDescent="0.9">
      <c r="B175" s="630" t="s">
        <v>62</v>
      </c>
      <c r="C175" s="220" t="s">
        <v>102</v>
      </c>
      <c r="D175" s="626" t="s">
        <v>203</v>
      </c>
      <c r="E175" s="627"/>
      <c r="F175" s="628" t="s">
        <v>103</v>
      </c>
      <c r="G175" s="629"/>
      <c r="H175" s="628" t="s">
        <v>104</v>
      </c>
      <c r="I175" s="629"/>
      <c r="J175" s="628" t="s">
        <v>105</v>
      </c>
      <c r="K175" s="629"/>
      <c r="L175" s="220" t="s">
        <v>56</v>
      </c>
      <c r="M175" s="220" t="s">
        <v>106</v>
      </c>
      <c r="N175" s="220" t="s">
        <v>107</v>
      </c>
      <c r="O175" s="220" t="s">
        <v>108</v>
      </c>
      <c r="P175" s="456" t="s">
        <v>109</v>
      </c>
      <c r="Q175" s="93"/>
      <c r="R175" s="220" t="s">
        <v>102</v>
      </c>
      <c r="S175" s="626" t="s">
        <v>203</v>
      </c>
      <c r="T175" s="627"/>
      <c r="U175" s="628" t="s">
        <v>103</v>
      </c>
      <c r="V175" s="629"/>
      <c r="W175" s="628" t="s">
        <v>104</v>
      </c>
      <c r="X175" s="629"/>
      <c r="Y175" s="628" t="s">
        <v>105</v>
      </c>
      <c r="Z175" s="629"/>
    </row>
    <row r="176" spans="2:26" ht="15.5" hidden="1" thickBot="1" x14ac:dyDescent="0.9">
      <c r="B176" s="631"/>
      <c r="C176" s="220" t="s">
        <v>110</v>
      </c>
      <c r="D176" s="466" t="s">
        <v>110</v>
      </c>
      <c r="E176" s="459" t="s">
        <v>111</v>
      </c>
      <c r="F176" s="584" t="s">
        <v>110</v>
      </c>
      <c r="G176" s="585" t="s">
        <v>111</v>
      </c>
      <c r="H176" s="584" t="s">
        <v>110</v>
      </c>
      <c r="I176" s="585" t="s">
        <v>111</v>
      </c>
      <c r="J176" s="584" t="s">
        <v>110</v>
      </c>
      <c r="K176" s="585" t="s">
        <v>111</v>
      </c>
      <c r="L176" s="220" t="s">
        <v>110</v>
      </c>
      <c r="M176" s="220" t="s">
        <v>110</v>
      </c>
      <c r="N176" s="220" t="s">
        <v>110</v>
      </c>
      <c r="O176" s="220" t="s">
        <v>110</v>
      </c>
      <c r="P176" s="457" t="s">
        <v>110</v>
      </c>
      <c r="Q176" s="94"/>
      <c r="R176" s="220" t="s">
        <v>110</v>
      </c>
      <c r="S176" s="466" t="s">
        <v>110</v>
      </c>
      <c r="T176" s="459" t="s">
        <v>111</v>
      </c>
      <c r="U176" s="584" t="s">
        <v>110</v>
      </c>
      <c r="V176" s="585" t="s">
        <v>111</v>
      </c>
      <c r="W176" s="584" t="s">
        <v>110</v>
      </c>
      <c r="X176" s="585" t="s">
        <v>111</v>
      </c>
      <c r="Y176" s="584" t="s">
        <v>110</v>
      </c>
      <c r="Z176" s="585" t="s">
        <v>111</v>
      </c>
    </row>
    <row r="177" spans="2:26" hidden="1" x14ac:dyDescent="0.75">
      <c r="B177" s="96" t="s">
        <v>112</v>
      </c>
      <c r="C177" s="424">
        <f>[79]DH!C169</f>
        <v>94218.36548940379</v>
      </c>
      <c r="D177" s="425">
        <f>C177-F177</f>
        <v>71555.872510735862</v>
      </c>
      <c r="E177" s="514">
        <f>D177/C177</f>
        <v>0.75946841296863032</v>
      </c>
      <c r="F177" s="425">
        <f>[79]DH!D169</f>
        <v>22662.492978667931</v>
      </c>
      <c r="G177" s="426">
        <f>F177/C177</f>
        <v>0.24053158703136973</v>
      </c>
      <c r="H177" s="425">
        <f>[79]DH!F169</f>
        <v>3360.3515566679316</v>
      </c>
      <c r="I177" s="426">
        <f>H177/C177</f>
        <v>3.5665568376325223E-2</v>
      </c>
      <c r="J177" s="425">
        <f>[79]DH!H169</f>
        <v>4039.4511590679322</v>
      </c>
      <c r="K177" s="426">
        <f>J177/C177</f>
        <v>4.2873288430398705E-2</v>
      </c>
      <c r="L177" s="425">
        <f>[79]DH!J169</f>
        <v>12083.506558999999</v>
      </c>
      <c r="M177" s="425">
        <f>[79]DH!K169</f>
        <v>4255.004183</v>
      </c>
      <c r="N177" s="425">
        <f>[79]DH!L169</f>
        <v>9539.1024600000001</v>
      </c>
      <c r="O177" s="425">
        <f>[79]DH!M169</f>
        <v>2894.975657</v>
      </c>
      <c r="P177" s="632">
        <v>-2590</v>
      </c>
      <c r="Q177" s="92"/>
      <c r="R177" s="342">
        <f>[79]DH!P169</f>
        <v>11906.195682599999</v>
      </c>
      <c r="S177" s="450">
        <f t="shared" ref="S177" si="125">R177-U177</f>
        <v>9028.3357186000012</v>
      </c>
      <c r="T177" s="460">
        <f>S177/R177</f>
        <v>0.75828887406866907</v>
      </c>
      <c r="U177" s="450">
        <f>[79]DH!Q169</f>
        <v>2877.8599639999979</v>
      </c>
      <c r="V177" s="453">
        <f>U177/R177</f>
        <v>0.24171112593133101</v>
      </c>
      <c r="W177" s="450">
        <f>[79]DH!S169</f>
        <v>626.05167399999812</v>
      </c>
      <c r="X177" s="451">
        <f>W177/R177</f>
        <v>5.2582007778935222E-2</v>
      </c>
      <c r="Y177" s="450">
        <f>[79]DH!U169</f>
        <v>646.97187499999814</v>
      </c>
      <c r="Z177" s="451">
        <f>Y177/R177</f>
        <v>5.4339093044262529E-2</v>
      </c>
    </row>
    <row r="178" spans="2:26" hidden="1" x14ac:dyDescent="0.75">
      <c r="B178" s="96" t="s">
        <v>113</v>
      </c>
      <c r="C178" s="417">
        <f>[79]DH!C170</f>
        <v>141678.31495467341</v>
      </c>
      <c r="D178" s="420">
        <f>C178-F178</f>
        <v>106130.74757688089</v>
      </c>
      <c r="E178" s="517">
        <f>D178/C178</f>
        <v>0.7490966250610398</v>
      </c>
      <c r="F178" s="420">
        <f>[79]DH!D170</f>
        <v>35547.567377792511</v>
      </c>
      <c r="G178" s="422">
        <f>F178/C178</f>
        <v>0.2509033749389602</v>
      </c>
      <c r="H178" s="420">
        <f>[79]DH!F170</f>
        <v>8950.693329292515</v>
      </c>
      <c r="I178" s="422">
        <f>H178/C178</f>
        <v>6.3176170129889506E-2</v>
      </c>
      <c r="J178" s="420">
        <f>[79]DH!H170</f>
        <v>8667.5824424025159</v>
      </c>
      <c r="K178" s="422">
        <f>J178/C178</f>
        <v>6.1177904643879351E-2</v>
      </c>
      <c r="L178" s="437">
        <f>[79]DH!J170</f>
        <v>48932.565500518998</v>
      </c>
      <c r="M178" s="437">
        <f>[79]DH!K170</f>
        <v>10941.450204062992</v>
      </c>
      <c r="N178" s="437">
        <f>[79]DH!L170</f>
        <v>18422.588206116776</v>
      </c>
      <c r="O178" s="437">
        <f>[79]DH!M170</f>
        <v>11196.234221379998</v>
      </c>
      <c r="P178" s="435">
        <f>[79]DH!N170</f>
        <v>-7277.6325608707866</v>
      </c>
      <c r="Q178" s="92"/>
      <c r="R178" s="341">
        <f>[79]DH!P170</f>
        <v>6722.8357191847281</v>
      </c>
      <c r="S178" s="343">
        <f t="shared" ref="S178" si="126">R178-U178</f>
        <v>5082.3740250246565</v>
      </c>
      <c r="T178" s="461">
        <f>S178/R178</f>
        <v>0.75598664571279917</v>
      </c>
      <c r="U178" s="343">
        <f>[79]DH!Q170</f>
        <v>1640.4616941600714</v>
      </c>
      <c r="V178" s="429">
        <f>U178/R178</f>
        <v>0.24401335428720078</v>
      </c>
      <c r="W178" s="343">
        <f>[79]DH!S170</f>
        <v>427.55324435007145</v>
      </c>
      <c r="X178" s="235">
        <f>W178/R178</f>
        <v>6.359715783772274E-2</v>
      </c>
      <c r="Y178" s="343">
        <f>[79]DH!U170</f>
        <v>337.55021545007145</v>
      </c>
      <c r="Z178" s="235">
        <f>Y178/R178</f>
        <v>5.0209499316905194E-2</v>
      </c>
    </row>
    <row r="179" spans="2:26" hidden="1" x14ac:dyDescent="0.75">
      <c r="B179" s="96" t="s">
        <v>114</v>
      </c>
      <c r="C179" s="341">
        <f>[79]DH!C171</f>
        <v>36452.980544706501</v>
      </c>
      <c r="D179" s="343">
        <f t="shared" ref="D179:D185" si="127">C179-F179</f>
        <v>26110.379850154983</v>
      </c>
      <c r="E179" s="461">
        <f t="shared" ref="E179:E185" si="128">D179/C179</f>
        <v>0.71627558185901441</v>
      </c>
      <c r="F179" s="343">
        <f>[79]DH!D171</f>
        <v>10342.600694551516</v>
      </c>
      <c r="G179" s="235">
        <f t="shared" ref="G179:G185" si="129">F179/C179</f>
        <v>0.28372441814098548</v>
      </c>
      <c r="H179" s="343">
        <f>[79]DH!F171</f>
        <v>2675.2017219999998</v>
      </c>
      <c r="I179" s="235">
        <f t="shared" ref="I179:I185" si="130">H179/C179</f>
        <v>7.3387736257096756E-2</v>
      </c>
      <c r="J179" s="343">
        <f>[79]DH!H171</f>
        <v>2594.638100449999</v>
      </c>
      <c r="K179" s="235">
        <f t="shared" ref="K179:K185" si="131">J179/C179</f>
        <v>7.1177666727907055E-2</v>
      </c>
      <c r="L179" s="343">
        <f>[79]DH!J171</f>
        <v>5459.5442163432053</v>
      </c>
      <c r="M179" s="343">
        <f>[79]DH!K171</f>
        <v>8254.5029501299996</v>
      </c>
      <c r="N179" s="343">
        <f>[79]DH!L171</f>
        <v>4668.4835231443703</v>
      </c>
      <c r="O179" s="343">
        <f>[79]DH!M171</f>
        <v>0</v>
      </c>
      <c r="P179" s="341">
        <f>[79]DH!N171</f>
        <v>2753.1997069982417</v>
      </c>
      <c r="Q179" s="92"/>
      <c r="R179" s="341">
        <f>[79]DH!P171</f>
        <v>9752.862060526455</v>
      </c>
      <c r="S179" s="343">
        <f t="shared" ref="S179:S185" si="132">R179-U179</f>
        <v>7289.1713702598445</v>
      </c>
      <c r="T179" s="461">
        <f t="shared" ref="T179:T185" si="133">S179/R179</f>
        <v>0.74738792828434386</v>
      </c>
      <c r="U179" s="343">
        <f>[79]DH!Q171</f>
        <v>2463.690690266611</v>
      </c>
      <c r="V179" s="429">
        <f t="shared" ref="V179:V185" si="134">U179/R179</f>
        <v>0.25261207171565614</v>
      </c>
      <c r="W179" s="343">
        <f>[79]DH!S171</f>
        <v>662.27036014130999</v>
      </c>
      <c r="X179" s="235">
        <f t="shared" ref="X179:X185" si="135">W179/R179</f>
        <v>6.7905231923844206E-2</v>
      </c>
      <c r="Y179" s="343">
        <f>[79]DH!U171</f>
        <v>656.88450366130996</v>
      </c>
      <c r="Z179" s="235">
        <f t="shared" ref="Z179:Z185" si="136">Y179/R179</f>
        <v>6.7352998492613933E-2</v>
      </c>
    </row>
    <row r="180" spans="2:26" hidden="1" x14ac:dyDescent="0.75">
      <c r="B180" s="96" t="s">
        <v>115</v>
      </c>
      <c r="C180" s="435">
        <f>[79]DH!C172</f>
        <v>19533.201969000002</v>
      </c>
      <c r="D180" s="437">
        <f t="shared" si="127"/>
        <v>15590.593269942081</v>
      </c>
      <c r="E180" s="462">
        <f t="shared" si="128"/>
        <v>0.79815860680112749</v>
      </c>
      <c r="F180" s="437">
        <f>[79]DH!D172</f>
        <v>3942.6086990579197</v>
      </c>
      <c r="G180" s="438">
        <f t="shared" si="129"/>
        <v>0.20184139319887248</v>
      </c>
      <c r="H180" s="437">
        <f>[79]DH!F172</f>
        <v>522.39370914424785</v>
      </c>
      <c r="I180" s="438">
        <f t="shared" si="130"/>
        <v>2.6743885102570909E-2</v>
      </c>
      <c r="J180" s="437">
        <f>[79]DH!H172</f>
        <v>426.73473699424778</v>
      </c>
      <c r="K180" s="438">
        <f t="shared" si="131"/>
        <v>2.1846635163630286E-2</v>
      </c>
      <c r="L180" s="343">
        <f>[79]DH!J172</f>
        <v>2873.6230089991454</v>
      </c>
      <c r="M180" s="343">
        <f>[79]DH!K172</f>
        <v>9405.8391682257225</v>
      </c>
      <c r="N180" s="343">
        <f>[79]DH!L172</f>
        <v>5541.1830136485059</v>
      </c>
      <c r="O180" s="343">
        <f>[79]DH!M172</f>
        <v>1161.17792691</v>
      </c>
      <c r="P180" s="341">
        <f>[79]DH!N172</f>
        <v>-545.69893967019993</v>
      </c>
      <c r="Q180" s="92"/>
      <c r="R180" s="341">
        <f>[79]DH!P172</f>
        <v>3541.3983450000001</v>
      </c>
      <c r="S180" s="343">
        <f t="shared" si="132"/>
        <v>2714.4426541849998</v>
      </c>
      <c r="T180" s="461">
        <f t="shared" si="133"/>
        <v>0.76648893734799539</v>
      </c>
      <c r="U180" s="343">
        <f>[79]DH!Q172</f>
        <v>826.95569081500048</v>
      </c>
      <c r="V180" s="429">
        <f t="shared" si="134"/>
        <v>0.23351106265200461</v>
      </c>
      <c r="W180" s="343">
        <f>[79]DH!S172</f>
        <v>288.91043081259096</v>
      </c>
      <c r="X180" s="235">
        <f t="shared" si="135"/>
        <v>8.1580890559938113E-2</v>
      </c>
      <c r="Y180" s="343">
        <f>[79]DH!U172</f>
        <v>287.37326184259092</v>
      </c>
      <c r="Z180" s="235">
        <f t="shared" si="136"/>
        <v>8.1146833495397405E-2</v>
      </c>
    </row>
    <row r="181" spans="2:26" hidden="1" x14ac:dyDescent="0.75">
      <c r="B181" s="96" t="s">
        <v>116</v>
      </c>
      <c r="C181" s="341">
        <f>[79]DH!C173</f>
        <v>26138.577159419008</v>
      </c>
      <c r="D181" s="343">
        <f t="shared" si="127"/>
        <v>19705.121516561361</v>
      </c>
      <c r="E181" s="461">
        <f t="shared" si="128"/>
        <v>0.75387123776401277</v>
      </c>
      <c r="F181" s="343">
        <f>[79]DH!D173</f>
        <v>6433.4556428576452</v>
      </c>
      <c r="G181" s="235">
        <f t="shared" si="129"/>
        <v>0.24612876223598715</v>
      </c>
      <c r="H181" s="343">
        <f>[79]DH!F173</f>
        <v>666.5227661818526</v>
      </c>
      <c r="I181" s="235">
        <f t="shared" si="130"/>
        <v>2.5499581026034227E-2</v>
      </c>
      <c r="J181" s="343">
        <f>[79]DH!H173</f>
        <v>690.72248722041115</v>
      </c>
      <c r="K181" s="235">
        <f t="shared" si="131"/>
        <v>2.6425404986954695E-2</v>
      </c>
      <c r="L181" s="343">
        <f>[79]DH!J173</f>
        <v>1304.5173993512162</v>
      </c>
      <c r="M181" s="343">
        <f>[79]DH!K173</f>
        <v>5582.442916</v>
      </c>
      <c r="N181" s="343">
        <f>[79]DH!L173</f>
        <v>751.80200179214387</v>
      </c>
      <c r="O181" s="343">
        <f>[79]DH!M173</f>
        <v>419.17076613000057</v>
      </c>
      <c r="P181" s="341">
        <f>[79]DH!N173</f>
        <v>238.53367223602277</v>
      </c>
      <c r="Q181" s="92"/>
      <c r="R181" s="341">
        <f>[79]DH!P173</f>
        <v>3194.9213679999998</v>
      </c>
      <c r="S181" s="343">
        <f t="shared" si="132"/>
        <v>2551.9798860810811</v>
      </c>
      <c r="T181" s="461">
        <f t="shared" si="133"/>
        <v>0.79876140666291395</v>
      </c>
      <c r="U181" s="343">
        <f>[79]DH!Q173</f>
        <v>642.94148191891861</v>
      </c>
      <c r="V181" s="429">
        <f t="shared" si="134"/>
        <v>0.20123859333708605</v>
      </c>
      <c r="W181" s="343">
        <f>[79]DH!S173</f>
        <v>181.34824410636807</v>
      </c>
      <c r="X181" s="235">
        <f t="shared" si="135"/>
        <v>5.6761410757314161E-2</v>
      </c>
      <c r="Y181" s="343">
        <f>[79]DH!U173</f>
        <v>178.87047130636805</v>
      </c>
      <c r="Z181" s="235">
        <f t="shared" si="136"/>
        <v>5.5985875927312669E-2</v>
      </c>
    </row>
    <row r="182" spans="2:26" hidden="1" x14ac:dyDescent="0.75">
      <c r="B182" s="96" t="s">
        <v>117</v>
      </c>
      <c r="C182" s="341">
        <f>[79]DH!C174</f>
        <v>22193.626911458679</v>
      </c>
      <c r="D182" s="343">
        <f t="shared" si="127"/>
        <v>17439.135914635423</v>
      </c>
      <c r="E182" s="461">
        <f t="shared" si="128"/>
        <v>0.78577223922023809</v>
      </c>
      <c r="F182" s="343">
        <f>[79]DH!D174</f>
        <v>4754.4909968232587</v>
      </c>
      <c r="G182" s="235">
        <f t="shared" si="129"/>
        <v>0.21422776077976202</v>
      </c>
      <c r="H182" s="343">
        <f>[79]DH!F174</f>
        <v>1270.5853311063779</v>
      </c>
      <c r="I182" s="235">
        <f t="shared" si="130"/>
        <v>5.725000858018247E-2</v>
      </c>
      <c r="J182" s="343">
        <f>[79]DH!H174</f>
        <v>1300.2864458346369</v>
      </c>
      <c r="K182" s="235">
        <f t="shared" si="131"/>
        <v>5.8588280816926436E-2</v>
      </c>
      <c r="L182" s="343">
        <f>[79]DH!J174</f>
        <v>3790.2014269070328</v>
      </c>
      <c r="M182" s="343">
        <f>[79]DH!K174</f>
        <v>4537.7210404666303</v>
      </c>
      <c r="N182" s="343">
        <f>[79]DH!L174</f>
        <v>6022.2901750000001</v>
      </c>
      <c r="O182" s="343">
        <f>[79]DH!M174</f>
        <v>0</v>
      </c>
      <c r="P182" s="341">
        <f>[79]DH!N174</f>
        <v>1526.9387858402383</v>
      </c>
      <c r="Q182" s="92"/>
      <c r="R182" s="435">
        <f>[79]DH!P174</f>
        <v>1907.8635115639634</v>
      </c>
      <c r="S182" s="437">
        <f t="shared" si="132"/>
        <v>1530.6402807203531</v>
      </c>
      <c r="T182" s="462">
        <f t="shared" si="133"/>
        <v>0.80227976028831172</v>
      </c>
      <c r="U182" s="437">
        <f>[79]DH!Q174</f>
        <v>377.22323084361028</v>
      </c>
      <c r="V182" s="440">
        <f t="shared" si="134"/>
        <v>0.19772023971168831</v>
      </c>
      <c r="W182" s="437">
        <f>[79]DH!S174</f>
        <v>141.780328685407</v>
      </c>
      <c r="X182" s="438">
        <f t="shared" si="135"/>
        <v>7.4313664382198469E-2</v>
      </c>
      <c r="Y182" s="437">
        <f>[79]DH!U174</f>
        <v>141.9287161036651</v>
      </c>
      <c r="Z182" s="438">
        <f t="shared" si="136"/>
        <v>7.4391441129517497E-2</v>
      </c>
    </row>
    <row r="183" spans="2:26" hidden="1" x14ac:dyDescent="0.75">
      <c r="B183" s="96" t="s">
        <v>118</v>
      </c>
      <c r="C183" s="341">
        <f>[79]DH!C175</f>
        <v>18891.102906284072</v>
      </c>
      <c r="D183" s="343">
        <f t="shared" si="127"/>
        <v>14045.647994413604</v>
      </c>
      <c r="E183" s="461">
        <f t="shared" si="128"/>
        <v>0.74350598078322683</v>
      </c>
      <c r="F183" s="343">
        <f>[79]DH!D175</f>
        <v>4845.4549118704672</v>
      </c>
      <c r="G183" s="235">
        <f t="shared" si="129"/>
        <v>0.25649401921677323</v>
      </c>
      <c r="H183" s="343">
        <f>[79]DH!F175</f>
        <v>941.83818921963916</v>
      </c>
      <c r="I183" s="235">
        <f t="shared" si="130"/>
        <v>4.9856178005697027E-2</v>
      </c>
      <c r="J183" s="343">
        <f>[79]DH!H175</f>
        <v>921.90088423274858</v>
      </c>
      <c r="K183" s="235">
        <f t="shared" si="131"/>
        <v>4.8800797328041705E-2</v>
      </c>
      <c r="L183" s="343">
        <f>[79]DH!J175</f>
        <v>5099.340008420827</v>
      </c>
      <c r="M183" s="343">
        <f>[79]DH!K175</f>
        <v>2565.5335956662861</v>
      </c>
      <c r="N183" s="343">
        <f>[79]DH!L175</f>
        <v>3236.4998627091895</v>
      </c>
      <c r="O183" s="343">
        <f>[79]DH!M175</f>
        <v>1212.461</v>
      </c>
      <c r="P183" s="341">
        <f>[79]DH!N175</f>
        <v>-919.7535054010616</v>
      </c>
      <c r="Q183" s="92"/>
      <c r="R183" s="341">
        <f>[79]DH!P175</f>
        <v>4723.2872932522523</v>
      </c>
      <c r="S183" s="343">
        <f t="shared" si="132"/>
        <v>3456.8188087870612</v>
      </c>
      <c r="T183" s="461">
        <f t="shared" si="133"/>
        <v>0.73186714975511147</v>
      </c>
      <c r="U183" s="343">
        <f>[79]DH!Q175</f>
        <v>1266.4684844651908</v>
      </c>
      <c r="V183" s="429">
        <f t="shared" si="134"/>
        <v>0.26813285024488848</v>
      </c>
      <c r="W183" s="343">
        <f>[79]DH!S175</f>
        <v>524.32506684624957</v>
      </c>
      <c r="X183" s="235">
        <f t="shared" si="135"/>
        <v>0.11100850621458215</v>
      </c>
      <c r="Y183" s="343">
        <f>[79]DH!U175</f>
        <v>516.9694570385019</v>
      </c>
      <c r="Z183" s="235">
        <f t="shared" si="136"/>
        <v>0.10945119890908414</v>
      </c>
    </row>
    <row r="184" spans="2:26" hidden="1" x14ac:dyDescent="0.75">
      <c r="B184" s="138" t="s">
        <v>119</v>
      </c>
      <c r="C184" s="341">
        <f>[79]DH!C176</f>
        <v>5806.4962905518914</v>
      </c>
      <c r="D184" s="343">
        <f t="shared" si="127"/>
        <v>3358.2676016700007</v>
      </c>
      <c r="E184" s="461">
        <f t="shared" si="128"/>
        <v>0.57836385896507769</v>
      </c>
      <c r="F184" s="343">
        <f>[79]DH!D176</f>
        <v>2448.2286888818908</v>
      </c>
      <c r="G184" s="235">
        <f t="shared" si="129"/>
        <v>0.42163614103492236</v>
      </c>
      <c r="H184" s="343">
        <f>[79]DH!F176</f>
        <v>255.0803343918908</v>
      </c>
      <c r="I184" s="235">
        <f t="shared" si="130"/>
        <v>4.3930164014217621E-2</v>
      </c>
      <c r="J184" s="343">
        <f>[79]DH!H176</f>
        <v>438.8421785418908</v>
      </c>
      <c r="K184" s="235">
        <f t="shared" si="131"/>
        <v>7.557779366120633E-2</v>
      </c>
      <c r="L184" s="343">
        <f>[79]DH!J176</f>
        <v>709.11612700000001</v>
      </c>
      <c r="M184" s="343">
        <f>[79]DH!K176</f>
        <v>1641.228104</v>
      </c>
      <c r="N184" s="343">
        <f>[79]DH!L176</f>
        <v>5492.9671049999997</v>
      </c>
      <c r="O184" s="343">
        <f>[79]DH!M176</f>
        <v>0</v>
      </c>
      <c r="P184" s="341">
        <f>[79]DH!N176</f>
        <v>-239.31229667810794</v>
      </c>
      <c r="Q184" s="122"/>
      <c r="R184" s="341">
        <f>[79]DH!P176</f>
        <v>1096.4202216486487</v>
      </c>
      <c r="S184" s="343">
        <f t="shared" si="132"/>
        <v>829.611671</v>
      </c>
      <c r="T184" s="461">
        <f t="shared" si="133"/>
        <v>0.75665484329771115</v>
      </c>
      <c r="U184" s="343">
        <f>[79]DH!Q176</f>
        <v>266.80855064864875</v>
      </c>
      <c r="V184" s="429">
        <f t="shared" si="134"/>
        <v>0.2433451567022889</v>
      </c>
      <c r="W184" s="343">
        <f>[79]DH!S176</f>
        <v>135.85327664864874</v>
      </c>
      <c r="X184" s="235">
        <f t="shared" si="135"/>
        <v>0.12390621220426866</v>
      </c>
      <c r="Y184" s="343">
        <f>[79]DH!U176</f>
        <v>149.35515664864874</v>
      </c>
      <c r="Z184" s="235">
        <f t="shared" si="136"/>
        <v>0.13622072422567016</v>
      </c>
    </row>
    <row r="185" spans="2:26" ht="15.5" hidden="1" thickBot="1" x14ac:dyDescent="0.9">
      <c r="B185" s="97" t="s">
        <v>120</v>
      </c>
      <c r="C185" s="341">
        <f>[79]DH!C177</f>
        <v>250486.26014099998</v>
      </c>
      <c r="D185" s="343">
        <f t="shared" si="127"/>
        <v>196994.56742799998</v>
      </c>
      <c r="E185" s="461">
        <f t="shared" si="128"/>
        <v>0.78644859529265498</v>
      </c>
      <c r="F185" s="343">
        <f>[79]DH!D177</f>
        <v>53491.692712999997</v>
      </c>
      <c r="G185" s="235">
        <f t="shared" si="129"/>
        <v>0.21355140470734504</v>
      </c>
      <c r="H185" s="343">
        <f>[79]DH!F177</f>
        <v>10563.01525</v>
      </c>
      <c r="I185" s="235">
        <f t="shared" si="130"/>
        <v>4.2170038564406792E-2</v>
      </c>
      <c r="J185" s="343">
        <f>[79]DH!H177</f>
        <v>14550.68758</v>
      </c>
      <c r="K185" s="235">
        <f t="shared" si="131"/>
        <v>5.8089763373884634E-2</v>
      </c>
      <c r="L185" s="343">
        <f>[79]DH!J177</f>
        <v>52364.211038000001</v>
      </c>
      <c r="M185" s="343">
        <f>[79]DH!K177</f>
        <v>53870.150960999999</v>
      </c>
      <c r="N185" s="343">
        <f>[79]DH!L177</f>
        <v>51796.673864999997</v>
      </c>
      <c r="O185" s="343">
        <f>[79]DH!M177</f>
        <v>32916.233336999998</v>
      </c>
      <c r="P185" s="341">
        <f>[89]CFsingle!$Q$7</f>
        <v>-6834.5636330000052</v>
      </c>
      <c r="Q185" s="122"/>
      <c r="R185" s="341">
        <f>[79]DH!P177</f>
        <v>34704.595171000001</v>
      </c>
      <c r="S185" s="343">
        <f t="shared" si="132"/>
        <v>26538.434677000001</v>
      </c>
      <c r="T185" s="461">
        <f t="shared" si="133"/>
        <v>0.76469512311661136</v>
      </c>
      <c r="U185" s="343">
        <f>[79]DH!Q177</f>
        <v>8166.1604939999997</v>
      </c>
      <c r="V185" s="429">
        <f t="shared" si="134"/>
        <v>0.23530487688338866</v>
      </c>
      <c r="W185" s="343">
        <f>[79]DH!S177</f>
        <v>3420.3986580000001</v>
      </c>
      <c r="X185" s="235">
        <f t="shared" si="135"/>
        <v>9.8557514967302307E-2</v>
      </c>
      <c r="Y185" s="343">
        <f>[79]DH!U177</f>
        <v>3382.3303799999999</v>
      </c>
      <c r="Z185" s="235">
        <f t="shared" si="136"/>
        <v>9.7460591697849763E-2</v>
      </c>
    </row>
    <row r="186" spans="2:26" ht="15.5" hidden="1" thickBot="1" x14ac:dyDescent="0.9">
      <c r="B186" s="98" t="s">
        <v>123</v>
      </c>
      <c r="C186" s="221">
        <f>SUM(C177:C185)</f>
        <v>615398.9263664973</v>
      </c>
      <c r="D186" s="89">
        <f>SUM(D177:D185)</f>
        <v>470930.33366299421</v>
      </c>
      <c r="E186" s="509">
        <f>D186/C186</f>
        <v>0.7652439961887979</v>
      </c>
      <c r="F186" s="89">
        <f>SUM(F177:F185)</f>
        <v>144468.59270350315</v>
      </c>
      <c r="G186" s="224">
        <f>+F186/C186</f>
        <v>0.23475600381120215</v>
      </c>
      <c r="H186" s="89">
        <f>SUM(H177:H185)</f>
        <v>29205.682188004455</v>
      </c>
      <c r="I186" s="224">
        <f>+H186/C186</f>
        <v>4.7458129900296867E-2</v>
      </c>
      <c r="J186" s="230">
        <f>SUM(J177:J185)</f>
        <v>33630.846014744384</v>
      </c>
      <c r="K186" s="224">
        <f>+J186/H186</f>
        <v>1.1515172218287528</v>
      </c>
      <c r="L186" s="221">
        <f>SUM(L177:L185)</f>
        <v>132616.62528454044</v>
      </c>
      <c r="M186" s="221">
        <f>SUM(M177:M185)</f>
        <v>101053.87312255164</v>
      </c>
      <c r="N186" s="221">
        <f>SUM(N177:N185)</f>
        <v>105471.59021241099</v>
      </c>
      <c r="O186" s="221">
        <f>SUM(O177:O185)</f>
        <v>49800.25290842</v>
      </c>
      <c r="P186" s="221">
        <f>SUM(P177:P185)</f>
        <v>-13888.288770545658</v>
      </c>
      <c r="Q186" s="95"/>
      <c r="R186" s="221">
        <f>SUM(R177:R185)</f>
        <v>77550.379372776049</v>
      </c>
      <c r="S186" s="89">
        <f>SUM(S177:S185)</f>
        <v>59021.809091657997</v>
      </c>
      <c r="T186" s="472">
        <f>+S186/P186</f>
        <v>-4.2497538801779307</v>
      </c>
      <c r="U186" s="89">
        <f>SUM(U177:U185)</f>
        <v>18528.570281118053</v>
      </c>
      <c r="V186" s="224">
        <f>+U186/R186</f>
        <v>0.23892301276894179</v>
      </c>
      <c r="W186" s="89">
        <f>SUM(W177:W185)</f>
        <v>6408.4912835906434</v>
      </c>
      <c r="X186" s="224">
        <f>+W186/R186</f>
        <v>8.2636491728631509E-2</v>
      </c>
      <c r="Y186" s="230">
        <f>SUM(Y177:Y185)</f>
        <v>6298.2340370511538</v>
      </c>
      <c r="Z186" s="224">
        <f>+Y186/W186</f>
        <v>0.98279513201152191</v>
      </c>
    </row>
    <row r="187" spans="2:26" hidden="1" x14ac:dyDescent="0.75">
      <c r="B187" s="99" t="s">
        <v>121</v>
      </c>
      <c r="C187" s="222">
        <f>[79]DH!$C$179</f>
        <v>196863.42153272199</v>
      </c>
      <c r="D187" s="467">
        <f>C187</f>
        <v>196863.42153272199</v>
      </c>
      <c r="E187" s="464"/>
      <c r="F187" s="225"/>
      <c r="G187" s="226"/>
      <c r="H187" s="225"/>
      <c r="I187" s="226"/>
      <c r="J187" s="231">
        <f>[73]DH!$H$80</f>
        <v>6339</v>
      </c>
      <c r="K187" s="226"/>
      <c r="L187" s="232">
        <f>[79]DH!$J$179</f>
        <v>39398.636585</v>
      </c>
      <c r="M187" s="233">
        <v>0</v>
      </c>
      <c r="N187" s="222">
        <f>L187</f>
        <v>39398.636585</v>
      </c>
      <c r="O187" s="233"/>
      <c r="P187" s="233"/>
      <c r="Q187" s="92"/>
      <c r="R187" s="222">
        <f>[79]DH!$P$179</f>
        <v>27329.039288477477</v>
      </c>
      <c r="S187" s="423">
        <f>R187</f>
        <v>27329.039288477477</v>
      </c>
      <c r="T187" s="226"/>
      <c r="U187" s="225"/>
      <c r="V187" s="226"/>
      <c r="W187" s="225"/>
      <c r="X187" s="226"/>
      <c r="Y187" s="231">
        <v>0</v>
      </c>
      <c r="Z187" s="226"/>
    </row>
    <row r="188" spans="2:26" ht="15.5" hidden="1" thickBot="1" x14ac:dyDescent="0.9">
      <c r="B188" s="98" t="s">
        <v>122</v>
      </c>
      <c r="C188" s="223">
        <f>+C186-C187</f>
        <v>418535.50483377534</v>
      </c>
      <c r="D188" s="90">
        <f>D186-D187</f>
        <v>274066.91213027225</v>
      </c>
      <c r="E188" s="510">
        <f>D188/C188</f>
        <v>0.65482356685395204</v>
      </c>
      <c r="F188" s="90">
        <f>+F186-F187</f>
        <v>144468.59270350315</v>
      </c>
      <c r="G188" s="470">
        <f>+F188/C188</f>
        <v>0.34517643314604812</v>
      </c>
      <c r="H188" s="228">
        <f t="shared" ref="H188:N188" si="137">+H186-H187</f>
        <v>29205.682188004455</v>
      </c>
      <c r="I188" s="229">
        <f t="shared" si="137"/>
        <v>4.7458129900296867E-2</v>
      </c>
      <c r="J188" s="228">
        <f t="shared" si="137"/>
        <v>27291.846014744384</v>
      </c>
      <c r="K188" s="229">
        <f t="shared" si="137"/>
        <v>1.1515172218287528</v>
      </c>
      <c r="L188" s="223">
        <f t="shared" si="137"/>
        <v>93217.988699540438</v>
      </c>
      <c r="M188" s="223">
        <f t="shared" si="137"/>
        <v>101053.87312255164</v>
      </c>
      <c r="N188" s="223">
        <f t="shared" si="137"/>
        <v>66072.953627410985</v>
      </c>
      <c r="O188" s="223">
        <f>+O186-O187</f>
        <v>49800.25290842</v>
      </c>
      <c r="P188" s="458">
        <f>+P186-P187</f>
        <v>-13888.288770545658</v>
      </c>
      <c r="Q188" s="95"/>
      <c r="R188" s="223">
        <f>+R186-R187</f>
        <v>50221.340084298572</v>
      </c>
      <c r="S188" s="90">
        <f>+S186-S187</f>
        <v>31692.769803180519</v>
      </c>
      <c r="T188" s="473">
        <f>S188/R188</f>
        <v>0.63106181057659771</v>
      </c>
      <c r="U188" s="90">
        <f>+U186-U187</f>
        <v>18528.570281118053</v>
      </c>
      <c r="V188" s="227">
        <f>+U188/R188</f>
        <v>0.36893818942340229</v>
      </c>
      <c r="W188" s="228">
        <f t="shared" ref="W188:Z188" si="138">+W186-W187</f>
        <v>6408.4912835906434</v>
      </c>
      <c r="X188" s="229">
        <f t="shared" si="138"/>
        <v>8.2636491728631509E-2</v>
      </c>
      <c r="Y188" s="228">
        <f t="shared" si="138"/>
        <v>6298.2340370511538</v>
      </c>
      <c r="Z188" s="229">
        <f t="shared" si="138"/>
        <v>0.98279513201152191</v>
      </c>
    </row>
    <row r="189" spans="2:26" hidden="1" x14ac:dyDescent="0.75">
      <c r="B189" s="125"/>
      <c r="C189" s="125">
        <f>C188-[80]DH!$C$180</f>
        <v>0</v>
      </c>
      <c r="D189" s="125">
        <f>C188-F188-D188</f>
        <v>0</v>
      </c>
      <c r="E189" s="125"/>
      <c r="F189" s="126">
        <f>F188-[80]DH!$D$180</f>
        <v>0</v>
      </c>
      <c r="G189" s="125"/>
      <c r="H189" s="127">
        <f>H188-[80]DH!$F$180</f>
        <v>0</v>
      </c>
      <c r="I189" s="125"/>
      <c r="J189" s="127">
        <f>J188-[80]DH!$H$180</f>
        <v>0</v>
      </c>
      <c r="K189" s="125"/>
      <c r="L189" s="128">
        <f>L188-'BS konsol'!O10-'BS konsol'!O11</f>
        <v>3.0269120543380268E-11</v>
      </c>
      <c r="M189" s="492">
        <f>M188-'BS konsol'!O15</f>
        <v>0</v>
      </c>
      <c r="N189" s="125">
        <f>N188-'BS konsol'!O41</f>
        <v>6.5432686824351549E-7</v>
      </c>
      <c r="O189" s="125">
        <f>O188-'BS konsol'!O39</f>
        <v>0</v>
      </c>
      <c r="P189" s="125">
        <f>'[89]CF Konsol'!$Q$7-P188</f>
        <v>-1.1934098800338688E-2</v>
      </c>
      <c r="Q189" s="129"/>
      <c r="R189" s="125">
        <f>R188-'PL Konsol'!AH8</f>
        <v>0</v>
      </c>
      <c r="S189" s="125">
        <f>R188-U188-S188</f>
        <v>0</v>
      </c>
      <c r="T189" s="125"/>
      <c r="U189" s="126">
        <f>U188-'PL Konsol'!AH10</f>
        <v>2.5960394850699231E-5</v>
      </c>
      <c r="V189" s="125"/>
      <c r="W189" s="127">
        <f>W188-'PL Konsol'!AH16</f>
        <v>2.5960390303225722E-5</v>
      </c>
      <c r="X189" s="125"/>
      <c r="Y189" s="127">
        <f>Y188-'PL Konsol'!AH25</f>
        <v>2.5960390303225722E-5</v>
      </c>
      <c r="Z189" s="125"/>
    </row>
    <row r="191" spans="2:26" ht="15.5" thickBot="1" x14ac:dyDescent="0.9">
      <c r="B191" s="45" t="s">
        <v>231</v>
      </c>
      <c r="C191" s="88"/>
      <c r="D191" s="88"/>
      <c r="E191" s="88"/>
      <c r="F191" s="88"/>
      <c r="G191" s="88"/>
      <c r="H191" s="88"/>
      <c r="I191" s="88"/>
      <c r="J191" s="88"/>
      <c r="K191" s="88"/>
      <c r="L191" s="88"/>
      <c r="M191" s="88"/>
      <c r="N191" s="88"/>
      <c r="O191" s="88"/>
      <c r="P191" s="91"/>
      <c r="Q191" s="92"/>
      <c r="R191" s="219" t="s">
        <v>187</v>
      </c>
      <c r="S191" s="219"/>
      <c r="T191" s="219"/>
      <c r="U191" s="88"/>
      <c r="V191" s="88"/>
      <c r="W191" s="88"/>
      <c r="X191" s="88"/>
      <c r="Y191" s="88"/>
      <c r="Z191" s="88"/>
    </row>
    <row r="192" spans="2:26" ht="30.25" thickBot="1" x14ac:dyDescent="0.9">
      <c r="B192" s="630" t="s">
        <v>62</v>
      </c>
      <c r="C192" s="220" t="s">
        <v>102</v>
      </c>
      <c r="D192" s="626" t="s">
        <v>203</v>
      </c>
      <c r="E192" s="627"/>
      <c r="F192" s="628" t="s">
        <v>103</v>
      </c>
      <c r="G192" s="629"/>
      <c r="H192" s="628" t="s">
        <v>104</v>
      </c>
      <c r="I192" s="629"/>
      <c r="J192" s="628" t="s">
        <v>105</v>
      </c>
      <c r="K192" s="629"/>
      <c r="L192" s="220" t="s">
        <v>56</v>
      </c>
      <c r="M192" s="220" t="s">
        <v>106</v>
      </c>
      <c r="N192" s="220" t="s">
        <v>107</v>
      </c>
      <c r="O192" s="220" t="s">
        <v>108</v>
      </c>
      <c r="P192" s="456" t="s">
        <v>109</v>
      </c>
      <c r="Q192" s="93"/>
      <c r="R192" s="220" t="s">
        <v>102</v>
      </c>
      <c r="S192" s="626" t="s">
        <v>203</v>
      </c>
      <c r="T192" s="627"/>
      <c r="U192" s="628" t="s">
        <v>103</v>
      </c>
      <c r="V192" s="629"/>
      <c r="W192" s="628" t="s">
        <v>104</v>
      </c>
      <c r="X192" s="629"/>
      <c r="Y192" s="628" t="s">
        <v>105</v>
      </c>
      <c r="Z192" s="629"/>
    </row>
    <row r="193" spans="2:26" ht="15.5" thickBot="1" x14ac:dyDescent="0.9">
      <c r="B193" s="631"/>
      <c r="C193" s="220" t="s">
        <v>110</v>
      </c>
      <c r="D193" s="466" t="s">
        <v>110</v>
      </c>
      <c r="E193" s="459" t="s">
        <v>111</v>
      </c>
      <c r="F193" s="593" t="s">
        <v>110</v>
      </c>
      <c r="G193" s="594" t="s">
        <v>111</v>
      </c>
      <c r="H193" s="593" t="s">
        <v>110</v>
      </c>
      <c r="I193" s="594" t="s">
        <v>111</v>
      </c>
      <c r="J193" s="593" t="s">
        <v>110</v>
      </c>
      <c r="K193" s="594" t="s">
        <v>111</v>
      </c>
      <c r="L193" s="220" t="s">
        <v>110</v>
      </c>
      <c r="M193" s="220" t="s">
        <v>110</v>
      </c>
      <c r="N193" s="220" t="s">
        <v>110</v>
      </c>
      <c r="O193" s="220" t="s">
        <v>110</v>
      </c>
      <c r="P193" s="457" t="s">
        <v>110</v>
      </c>
      <c r="Q193" s="94"/>
      <c r="R193" s="220" t="s">
        <v>110</v>
      </c>
      <c r="S193" s="466" t="s">
        <v>110</v>
      </c>
      <c r="T193" s="459" t="s">
        <v>111</v>
      </c>
      <c r="U193" s="593" t="s">
        <v>110</v>
      </c>
      <c r="V193" s="594" t="s">
        <v>111</v>
      </c>
      <c r="W193" s="593" t="s">
        <v>110</v>
      </c>
      <c r="X193" s="594" t="s">
        <v>111</v>
      </c>
      <c r="Y193" s="593" t="s">
        <v>110</v>
      </c>
      <c r="Z193" s="594" t="s">
        <v>111</v>
      </c>
    </row>
    <row r="194" spans="2:26" x14ac:dyDescent="0.75">
      <c r="B194" s="96" t="s">
        <v>112</v>
      </c>
      <c r="C194" s="424">
        <f>[80]DH!C186</f>
        <v>107485.97825118847</v>
      </c>
      <c r="D194" s="425">
        <f>C194-F194</f>
        <v>81436.862157735857</v>
      </c>
      <c r="E194" s="514">
        <f>D194/C194</f>
        <v>0.7576510302341265</v>
      </c>
      <c r="F194" s="425">
        <f>[80]DH!D186</f>
        <v>26049.116093452612</v>
      </c>
      <c r="G194" s="426">
        <f>F194/C194</f>
        <v>0.2423489697658735</v>
      </c>
      <c r="H194" s="425">
        <f>[80]DH!F186</f>
        <v>4109.8800524526114</v>
      </c>
      <c r="I194" s="426">
        <f>H194/C194</f>
        <v>3.8236429712237077E-2</v>
      </c>
      <c r="J194" s="425">
        <f>[80]DH!H186</f>
        <v>4783.567569852612</v>
      </c>
      <c r="K194" s="426">
        <f>J194/C194</f>
        <v>4.4504107863015334E-2</v>
      </c>
      <c r="L194" s="425">
        <f>[80]DH!J186</f>
        <v>4478.8997650000001</v>
      </c>
      <c r="M194" s="425">
        <f>[80]DH!K186</f>
        <v>3280.6670159999999</v>
      </c>
      <c r="N194" s="425">
        <f>[80]DH!L186</f>
        <v>7156.2459019999997</v>
      </c>
      <c r="O194" s="425">
        <f>[80]DH!M186</f>
        <v>4749.7659139999996</v>
      </c>
      <c r="P194" s="425">
        <f>[80]DH!N186-743</f>
        <v>925.69467668584821</v>
      </c>
      <c r="Q194" s="92"/>
      <c r="R194" s="424">
        <f>[80]DH!P186</f>
        <v>13267.61276178468</v>
      </c>
      <c r="S194" s="425">
        <f t="shared" ref="S194:S202" si="139">R194-U194</f>
        <v>9880.9896470000003</v>
      </c>
      <c r="T194" s="514">
        <f>S194/R194</f>
        <v>0.74474510406730243</v>
      </c>
      <c r="U194" s="425">
        <f>[80]DH!Q186</f>
        <v>3386.6231147846793</v>
      </c>
      <c r="V194" s="427">
        <f>U194/R194</f>
        <v>0.25525489593269762</v>
      </c>
      <c r="W194" s="425">
        <f>[80]DH!S186</f>
        <v>749.52849578467942</v>
      </c>
      <c r="X194" s="426">
        <f>W194/R194</f>
        <v>5.6493094066144368E-2</v>
      </c>
      <c r="Y194" s="425">
        <f>[80]DH!U186</f>
        <v>744.11641078467937</v>
      </c>
      <c r="Z194" s="426">
        <f>Y194/R194</f>
        <v>5.6085177050689355E-2</v>
      </c>
    </row>
    <row r="195" spans="2:26" x14ac:dyDescent="0.75">
      <c r="B195" s="96" t="s">
        <v>113</v>
      </c>
      <c r="C195" s="417">
        <f>[80]DH!C187</f>
        <v>172428.86604767339</v>
      </c>
      <c r="D195" s="420">
        <f>C195-F195</f>
        <v>129512.80353988084</v>
      </c>
      <c r="E195" s="517">
        <f>D195/C195</f>
        <v>0.75110859630702986</v>
      </c>
      <c r="F195" s="420">
        <f>[80]DH!D187</f>
        <v>42916.062507792558</v>
      </c>
      <c r="G195" s="422">
        <f>F195/C195</f>
        <v>0.24889140369297019</v>
      </c>
      <c r="H195" s="420">
        <f>[80]DH!F187</f>
        <v>10634.775517322565</v>
      </c>
      <c r="I195" s="422">
        <f>H195/C195</f>
        <v>6.1676306068046902E-2</v>
      </c>
      <c r="J195" s="420">
        <f>[80]DH!H187</f>
        <v>10028.943834172565</v>
      </c>
      <c r="K195" s="422">
        <f>J195/C195</f>
        <v>5.8162789468207417E-2</v>
      </c>
      <c r="L195" s="633">
        <f>[80]DH!J187</f>
        <v>35888.012165499524</v>
      </c>
      <c r="M195" s="633">
        <f>[80]DH!K187</f>
        <v>8341.4596757185409</v>
      </c>
      <c r="N195" s="633">
        <f>[80]DH!L187</f>
        <v>9703.2617061167748</v>
      </c>
      <c r="O195" s="633">
        <f>[80]DH!M187</f>
        <v>8943.5468316999977</v>
      </c>
      <c r="P195" s="633">
        <f>[80]DH!N187</f>
        <v>-2832.0934764498024</v>
      </c>
      <c r="Q195" s="92"/>
      <c r="R195" s="417">
        <f>[80]DH!P187</f>
        <v>30750.551092999998</v>
      </c>
      <c r="S195" s="420">
        <f t="shared" si="139"/>
        <v>23382.055962999948</v>
      </c>
      <c r="T195" s="517">
        <f>S195/R195</f>
        <v>0.76037843654524284</v>
      </c>
      <c r="U195" s="420">
        <f>[80]DH!Q187</f>
        <v>7368.4951300000494</v>
      </c>
      <c r="V195" s="421">
        <f>U195/R195</f>
        <v>0.2396215634547571</v>
      </c>
      <c r="W195" s="420">
        <f>[80]DH!S187</f>
        <v>1684.0821880300493</v>
      </c>
      <c r="X195" s="422">
        <f>W195/R195</f>
        <v>5.4765918924081038E-2</v>
      </c>
      <c r="Y195" s="420">
        <f>[80]DH!U187</f>
        <v>1361.3613917700493</v>
      </c>
      <c r="Z195" s="422">
        <f>Y195/R195</f>
        <v>4.4271121764707079E-2</v>
      </c>
    </row>
    <row r="196" spans="2:26" x14ac:dyDescent="0.75">
      <c r="B196" s="96" t="s">
        <v>114</v>
      </c>
      <c r="C196" s="341">
        <f>[80]DH!C188</f>
        <v>50544.13437060338</v>
      </c>
      <c r="D196" s="343">
        <f t="shared" ref="D196:D202" si="140">C196-F196</f>
        <v>36273.054442505214</v>
      </c>
      <c r="E196" s="461">
        <f t="shared" ref="E196:E202" si="141">D196/C196</f>
        <v>0.71765111608285315</v>
      </c>
      <c r="F196" s="343">
        <f>[80]DH!D188</f>
        <v>14271.079928098166</v>
      </c>
      <c r="G196" s="235">
        <f t="shared" ref="G196:G202" si="142">F196/C196</f>
        <v>0.28234888391714685</v>
      </c>
      <c r="H196" s="343">
        <f>[80]DH!F188</f>
        <v>3682.0393071380149</v>
      </c>
      <c r="I196" s="235">
        <f t="shared" ref="I196:I202" si="143">H196/C196</f>
        <v>7.2848004085702578E-2</v>
      </c>
      <c r="J196" s="343">
        <f>[80]DH!H188</f>
        <v>3598.7082072390144</v>
      </c>
      <c r="K196" s="235">
        <f t="shared" ref="K196:K202" si="144">J196/C196</f>
        <v>7.1199324156039634E-2</v>
      </c>
      <c r="L196" s="343">
        <f>[80]DH!J188</f>
        <v>1810.5607599987566</v>
      </c>
      <c r="M196" s="343">
        <f>[80]DH!K188</f>
        <v>3971.5732920140026</v>
      </c>
      <c r="N196" s="343">
        <f>[80]DH!L188</f>
        <v>1648.1044999999999</v>
      </c>
      <c r="O196" s="343">
        <f>[80]DH!M188</f>
        <v>0</v>
      </c>
      <c r="P196" s="343">
        <f>[80]DH!N188</f>
        <v>8511.484294321639</v>
      </c>
      <c r="Q196" s="92"/>
      <c r="R196" s="341">
        <f>[80]DH!P188</f>
        <v>14091.153825896881</v>
      </c>
      <c r="S196" s="343">
        <f t="shared" si="139"/>
        <v>10162.674592350231</v>
      </c>
      <c r="T196" s="461">
        <f t="shared" ref="T196:T202" si="145">S196/R196</f>
        <v>0.72120954166813178</v>
      </c>
      <c r="U196" s="343">
        <f>[80]DH!Q188</f>
        <v>3928.47923354665</v>
      </c>
      <c r="V196" s="429">
        <f t="shared" ref="V196:V202" si="146">U196/R196</f>
        <v>0.27879045833186822</v>
      </c>
      <c r="W196" s="343">
        <f>[80]DH!S188</f>
        <v>1006.8375851380152</v>
      </c>
      <c r="X196" s="235">
        <f t="shared" ref="X196:X202" si="147">W196/R196</f>
        <v>7.1451748918363076E-2</v>
      </c>
      <c r="Y196" s="343">
        <f>[80]DH!U188</f>
        <v>1004.0701067890153</v>
      </c>
      <c r="Z196" s="235">
        <f t="shared" ref="Z196:Z202" si="148">Y196/R196</f>
        <v>7.1255350640181361E-2</v>
      </c>
    </row>
    <row r="197" spans="2:26" x14ac:dyDescent="0.75">
      <c r="B197" s="96" t="s">
        <v>115</v>
      </c>
      <c r="C197" s="634">
        <f>[80]DH!C189</f>
        <v>30046.255269000001</v>
      </c>
      <c r="D197" s="343">
        <f t="shared" si="140"/>
        <v>22480.184328942079</v>
      </c>
      <c r="E197" s="461">
        <f t="shared" si="141"/>
        <v>0.74818589297335303</v>
      </c>
      <c r="F197" s="343">
        <f>[80]DH!D189</f>
        <v>7566.0709400579199</v>
      </c>
      <c r="G197" s="235">
        <f t="shared" si="142"/>
        <v>0.25181410702664692</v>
      </c>
      <c r="H197" s="343">
        <f>[80]DH!F189</f>
        <v>1472.0648686626719</v>
      </c>
      <c r="I197" s="235">
        <f t="shared" si="143"/>
        <v>4.8993289029979847E-2</v>
      </c>
      <c r="J197" s="343">
        <f>[80]DH!H189</f>
        <v>1369.7253190826718</v>
      </c>
      <c r="K197" s="235">
        <f t="shared" si="144"/>
        <v>4.5587222328363687E-2</v>
      </c>
      <c r="L197" s="343">
        <f>[80]DH!J189</f>
        <v>2120.8500399991453</v>
      </c>
      <c r="M197" s="343">
        <f>[80]DH!K189</f>
        <v>7738.787929225723</v>
      </c>
      <c r="N197" s="343">
        <f>[80]DH!L189</f>
        <v>4647.6825426485066</v>
      </c>
      <c r="O197" s="343">
        <f>[80]DH!M189</f>
        <v>0</v>
      </c>
      <c r="P197" s="343">
        <f>[80]DH!N189</f>
        <v>1840.2189588998001</v>
      </c>
      <c r="Q197" s="92"/>
      <c r="R197" s="341">
        <f>[80]DH!P189</f>
        <v>10513.0533</v>
      </c>
      <c r="S197" s="343">
        <f t="shared" si="139"/>
        <v>6889.5910589999994</v>
      </c>
      <c r="T197" s="461">
        <f t="shared" si="145"/>
        <v>0.65533683340119653</v>
      </c>
      <c r="U197" s="343">
        <f>[80]DH!Q189</f>
        <v>3623.4622410000002</v>
      </c>
      <c r="V197" s="429">
        <f t="shared" si="146"/>
        <v>0.34466316659880342</v>
      </c>
      <c r="W197" s="343">
        <f>[80]DH!S189</f>
        <v>949.67115951842402</v>
      </c>
      <c r="X197" s="235">
        <f t="shared" si="147"/>
        <v>9.0332573460692345E-2</v>
      </c>
      <c r="Y197" s="343">
        <f>[80]DH!U189</f>
        <v>942.99058208842405</v>
      </c>
      <c r="Z197" s="235">
        <f t="shared" si="148"/>
        <v>8.9697117971277107E-2</v>
      </c>
    </row>
    <row r="198" spans="2:26" x14ac:dyDescent="0.75">
      <c r="B198" s="96" t="s">
        <v>116</v>
      </c>
      <c r="C198" s="341">
        <f>[80]DH!C190</f>
        <v>35347.772459956308</v>
      </c>
      <c r="D198" s="343">
        <f t="shared" si="140"/>
        <v>26485.213290561362</v>
      </c>
      <c r="E198" s="461">
        <f t="shared" si="141"/>
        <v>0.74927531347456511</v>
      </c>
      <c r="F198" s="343">
        <f>[80]DH!D190</f>
        <v>8862.5591693949464</v>
      </c>
      <c r="G198" s="235">
        <f t="shared" si="142"/>
        <v>0.25072468652543489</v>
      </c>
      <c r="H198" s="633">
        <f>[80]DH!F190</f>
        <v>1311.129563721792</v>
      </c>
      <c r="I198" s="636">
        <f t="shared" si="143"/>
        <v>3.709228255350755E-2</v>
      </c>
      <c r="J198" s="633">
        <f>[80]DH!H190</f>
        <v>1334.5795145654522</v>
      </c>
      <c r="K198" s="636">
        <f t="shared" si="144"/>
        <v>3.7755689303401771E-2</v>
      </c>
      <c r="L198" s="343">
        <f>[80]DH!J190</f>
        <v>6880.0475718516673</v>
      </c>
      <c r="M198" s="343">
        <f>[80]DH!K190</f>
        <v>5133.6714959999999</v>
      </c>
      <c r="N198" s="343">
        <f>[80]DH!L190</f>
        <v>5306.037493732143</v>
      </c>
      <c r="O198" s="343">
        <f>[80]DH!M190</f>
        <v>459.20907041000078</v>
      </c>
      <c r="P198" s="343">
        <f>[80]DH!N190</f>
        <v>404.20601007342384</v>
      </c>
      <c r="Q198" s="92"/>
      <c r="R198" s="341">
        <f>[80]DH!P190</f>
        <v>9209.1953005372998</v>
      </c>
      <c r="S198" s="343">
        <f t="shared" si="139"/>
        <v>6780.0917739999995</v>
      </c>
      <c r="T198" s="461">
        <f t="shared" si="145"/>
        <v>0.73623064260613769</v>
      </c>
      <c r="U198" s="343">
        <f>[80]DH!Q190</f>
        <v>2429.1035265373002</v>
      </c>
      <c r="V198" s="429">
        <f t="shared" si="146"/>
        <v>0.26376935739386231</v>
      </c>
      <c r="W198" s="343">
        <f>[80]DH!S190</f>
        <v>644.60679753993941</v>
      </c>
      <c r="X198" s="235">
        <f t="shared" si="147"/>
        <v>6.9995996013064304E-2</v>
      </c>
      <c r="Y198" s="343">
        <f>[80]DH!U190</f>
        <v>643.85702734504105</v>
      </c>
      <c r="Z198" s="235">
        <f t="shared" si="148"/>
        <v>6.9914580626547901E-2</v>
      </c>
    </row>
    <row r="199" spans="2:26" x14ac:dyDescent="0.75">
      <c r="B199" s="96" t="s">
        <v>117</v>
      </c>
      <c r="C199" s="341">
        <f>[80]DH!C191</f>
        <v>30316.488727260479</v>
      </c>
      <c r="D199" s="343">
        <f t="shared" si="140"/>
        <v>23527.025101433035</v>
      </c>
      <c r="E199" s="461">
        <f t="shared" si="141"/>
        <v>0.77604716407271856</v>
      </c>
      <c r="F199" s="633">
        <f>[80]DH!D191</f>
        <v>6789.463625827444</v>
      </c>
      <c r="G199" s="636">
        <f t="shared" si="142"/>
        <v>0.22395283592728146</v>
      </c>
      <c r="H199" s="343">
        <f>[80]DH!F191</f>
        <v>1651.5941748223604</v>
      </c>
      <c r="I199" s="235">
        <f t="shared" si="143"/>
        <v>5.4478412380826041E-2</v>
      </c>
      <c r="J199" s="343">
        <f>[80]DH!H191</f>
        <v>1681.3592990206193</v>
      </c>
      <c r="K199" s="235">
        <f t="shared" si="144"/>
        <v>5.5460225428703658E-2</v>
      </c>
      <c r="L199" s="343">
        <f>[80]DH!J191</f>
        <v>2591.9076369070326</v>
      </c>
      <c r="M199" s="343">
        <f>[80]DH!K191</f>
        <v>1877.7165393893599</v>
      </c>
      <c r="N199" s="343">
        <f>[80]DH!L191</f>
        <v>2316.2555012721919</v>
      </c>
      <c r="O199" s="343">
        <f>[80]DH!M191</f>
        <v>0</v>
      </c>
      <c r="P199" s="343">
        <f>[80]DH!N191</f>
        <v>1536.7166097076047</v>
      </c>
      <c r="Q199" s="92"/>
      <c r="R199" s="634">
        <f>[80]DH!P191</f>
        <v>8122.8618158017989</v>
      </c>
      <c r="S199" s="633">
        <f t="shared" si="139"/>
        <v>6087.8891867976135</v>
      </c>
      <c r="T199" s="635">
        <f t="shared" si="145"/>
        <v>0.74947590207118209</v>
      </c>
      <c r="U199" s="633">
        <f>[80]DH!Q191</f>
        <v>2034.9726290041856</v>
      </c>
      <c r="V199" s="637">
        <f t="shared" si="146"/>
        <v>0.25052409792881791</v>
      </c>
      <c r="W199" s="633">
        <f>[80]DH!S191</f>
        <v>381.00884371598244</v>
      </c>
      <c r="X199" s="636">
        <f t="shared" si="147"/>
        <v>4.6905739917277353E-2</v>
      </c>
      <c r="Y199" s="633">
        <f>[80]DH!U191</f>
        <v>381.07285318598247</v>
      </c>
      <c r="Z199" s="636">
        <f t="shared" si="148"/>
        <v>4.6913620079645189E-2</v>
      </c>
    </row>
    <row r="200" spans="2:26" x14ac:dyDescent="0.75">
      <c r="B200" s="96" t="s">
        <v>118</v>
      </c>
      <c r="C200" s="341">
        <f>[80]DH!C192</f>
        <v>30167.841116293079</v>
      </c>
      <c r="D200" s="343">
        <f t="shared" si="140"/>
        <v>22882.499198600413</v>
      </c>
      <c r="E200" s="461">
        <f t="shared" si="141"/>
        <v>0.75850635484293938</v>
      </c>
      <c r="F200" s="343">
        <f>[80]DH!D192</f>
        <v>7285.3419176926654</v>
      </c>
      <c r="G200" s="235">
        <f t="shared" si="142"/>
        <v>0.24149364515706065</v>
      </c>
      <c r="H200" s="343">
        <f>[80]DH!F192</f>
        <v>1619.4867468979487</v>
      </c>
      <c r="I200" s="235">
        <f t="shared" si="143"/>
        <v>5.3682553572694823E-2</v>
      </c>
      <c r="J200" s="343">
        <f>[80]DH!H192</f>
        <v>1587.4597753816258</v>
      </c>
      <c r="K200" s="235">
        <f t="shared" si="144"/>
        <v>5.2620927339884091E-2</v>
      </c>
      <c r="L200" s="343">
        <f>[80]DH!J192</f>
        <v>8427.2060796216174</v>
      </c>
      <c r="M200" s="343">
        <f>[80]DH!K192</f>
        <v>1995.8553875433583</v>
      </c>
      <c r="N200" s="343">
        <f>[80]DH!L192</f>
        <v>4748.2954000600002</v>
      </c>
      <c r="O200" s="343">
        <f>[80]DH!M192</f>
        <v>3712.4609999999998</v>
      </c>
      <c r="P200" s="343">
        <f>[80]DH!N192</f>
        <v>-2788.0206078209303</v>
      </c>
      <c r="Q200" s="92"/>
      <c r="R200" s="341">
        <f>[80]DH!P192</f>
        <v>11276.738210009009</v>
      </c>
      <c r="S200" s="343">
        <f t="shared" si="139"/>
        <v>8836.8512041868107</v>
      </c>
      <c r="T200" s="461">
        <f t="shared" si="145"/>
        <v>0.78363539523719694</v>
      </c>
      <c r="U200" s="343">
        <f>[80]DH!Q192</f>
        <v>2439.8870058221987</v>
      </c>
      <c r="V200" s="429">
        <f t="shared" si="146"/>
        <v>0.21636460476280309</v>
      </c>
      <c r="W200" s="343">
        <f>[80]DH!S192</f>
        <v>677.64855767830966</v>
      </c>
      <c r="X200" s="235">
        <f t="shared" si="147"/>
        <v>6.0092603469045887E-2</v>
      </c>
      <c r="Y200" s="343">
        <f>[80]DH!U192</f>
        <v>665.55889114887725</v>
      </c>
      <c r="Z200" s="235">
        <f t="shared" si="148"/>
        <v>5.9020514509961791E-2</v>
      </c>
    </row>
    <row r="201" spans="2:26" x14ac:dyDescent="0.75">
      <c r="B201" s="138" t="s">
        <v>119</v>
      </c>
      <c r="C201" s="341">
        <f>[80]DH!C193</f>
        <v>6699.9262447861256</v>
      </c>
      <c r="D201" s="343">
        <f t="shared" si="140"/>
        <v>4006.3981556700005</v>
      </c>
      <c r="E201" s="461">
        <f t="shared" si="141"/>
        <v>0.59797645664947052</v>
      </c>
      <c r="F201" s="343">
        <f>[80]DH!D193</f>
        <v>2693.5280891161251</v>
      </c>
      <c r="G201" s="235">
        <f t="shared" si="142"/>
        <v>0.40202354335052948</v>
      </c>
      <c r="H201" s="343">
        <f>[80]DH!F193</f>
        <v>394.24177362612511</v>
      </c>
      <c r="I201" s="235">
        <f t="shared" si="143"/>
        <v>5.8842703519747484E-2</v>
      </c>
      <c r="J201" s="343">
        <f>[80]DH!H193</f>
        <v>595.19798377612517</v>
      </c>
      <c r="K201" s="235">
        <f t="shared" si="144"/>
        <v>8.8836497900153383E-2</v>
      </c>
      <c r="L201" s="343">
        <f>[80]DH!J193</f>
        <v>40.204253000000001</v>
      </c>
      <c r="M201" s="343">
        <f>[80]DH!K193</f>
        <v>1582.5878620000001</v>
      </c>
      <c r="N201" s="343">
        <f>[80]DH!L193</f>
        <v>4285.1610520000004</v>
      </c>
      <c r="O201" s="343">
        <f>[80]DH!M193</f>
        <v>0</v>
      </c>
      <c r="P201" s="343">
        <f>[80]DH!N193</f>
        <v>-569.84358644387362</v>
      </c>
      <c r="Q201" s="122"/>
      <c r="R201" s="341">
        <f>[80]DH!P193</f>
        <v>893.42995423423429</v>
      </c>
      <c r="S201" s="343">
        <f t="shared" si="139"/>
        <v>648.13055399999996</v>
      </c>
      <c r="T201" s="461">
        <f t="shared" si="145"/>
        <v>0.72544081483759704</v>
      </c>
      <c r="U201" s="343">
        <f>[80]DH!Q193</f>
        <v>245.29940023423433</v>
      </c>
      <c r="V201" s="429">
        <f t="shared" si="146"/>
        <v>0.27455918516240296</v>
      </c>
      <c r="W201" s="343">
        <f>[80]DH!S193</f>
        <v>139.16143923423434</v>
      </c>
      <c r="X201" s="235">
        <f t="shared" si="147"/>
        <v>0.15576088374327082</v>
      </c>
      <c r="Y201" s="343">
        <f>[80]DH!U193</f>
        <v>156.35580523423434</v>
      </c>
      <c r="Z201" s="235">
        <f t="shared" si="148"/>
        <v>0.17500622683761269</v>
      </c>
    </row>
    <row r="202" spans="2:26" ht="15.5" thickBot="1" x14ac:dyDescent="0.9">
      <c r="B202" s="97" t="s">
        <v>120</v>
      </c>
      <c r="C202" s="341">
        <f>[80]DH!C194</f>
        <v>291577.54186899995</v>
      </c>
      <c r="D202" s="343">
        <f t="shared" si="140"/>
        <v>228044.49501199997</v>
      </c>
      <c r="E202" s="461">
        <f t="shared" si="141"/>
        <v>0.78210582869395295</v>
      </c>
      <c r="F202" s="343">
        <f>[80]DH!D194</f>
        <v>63533.046856999994</v>
      </c>
      <c r="G202" s="235">
        <f t="shared" si="142"/>
        <v>0.2178941713060471</v>
      </c>
      <c r="H202" s="343">
        <f>[80]DH!F194</f>
        <v>14995.483821000002</v>
      </c>
      <c r="I202" s="235">
        <f t="shared" si="143"/>
        <v>5.1428802523265586E-2</v>
      </c>
      <c r="J202" s="343">
        <f>[80]DH!H194</f>
        <v>18834.536244999999</v>
      </c>
      <c r="K202" s="235">
        <f t="shared" si="144"/>
        <v>6.4595291270621885E-2</v>
      </c>
      <c r="L202" s="343">
        <f>[80]DH!J194</f>
        <v>43047.660491000002</v>
      </c>
      <c r="M202" s="343">
        <f>[80]DH!K194</f>
        <v>54227.796409000002</v>
      </c>
      <c r="N202" s="343">
        <f>[80]DH!L194</f>
        <v>63098.298051999998</v>
      </c>
      <c r="O202" s="343">
        <f>[80]DH!M194</f>
        <v>24866.386115000001</v>
      </c>
      <c r="P202" s="343">
        <f>CFsingle!R7</f>
        <v>19885.023650999992</v>
      </c>
      <c r="Q202" s="122"/>
      <c r="R202" s="341">
        <f>[80]DH!P194</f>
        <v>41091.281728000002</v>
      </c>
      <c r="S202" s="343">
        <f t="shared" si="139"/>
        <v>31049.927584000001</v>
      </c>
      <c r="T202" s="461">
        <f t="shared" si="145"/>
        <v>0.75563297804950869</v>
      </c>
      <c r="U202" s="343">
        <f>[80]DH!Q194</f>
        <v>10041.354144000001</v>
      </c>
      <c r="V202" s="429">
        <f t="shared" si="146"/>
        <v>0.24436702195049137</v>
      </c>
      <c r="W202" s="343">
        <f>[80]DH!S194</f>
        <v>4432.4685710000003</v>
      </c>
      <c r="X202" s="235">
        <f t="shared" si="147"/>
        <v>0.10786883213671267</v>
      </c>
      <c r="Y202" s="343">
        <f>[80]DH!U194</f>
        <v>4283.8486650000004</v>
      </c>
      <c r="Z202" s="235">
        <f t="shared" si="148"/>
        <v>0.104252008816774</v>
      </c>
    </row>
    <row r="203" spans="2:26" ht="15.5" thickBot="1" x14ac:dyDescent="0.9">
      <c r="B203" s="98" t="s">
        <v>123</v>
      </c>
      <c r="C203" s="221">
        <f>SUM(C194:C202)</f>
        <v>754614.80435576127</v>
      </c>
      <c r="D203" s="89">
        <f>SUM(D194:D202)</f>
        <v>574648.53522732877</v>
      </c>
      <c r="E203" s="509">
        <f>D203/C203</f>
        <v>0.76151240594587133</v>
      </c>
      <c r="F203" s="89">
        <f>SUM(F194:F202)</f>
        <v>179966.26912843244</v>
      </c>
      <c r="G203" s="224">
        <f>+F203/C203</f>
        <v>0.23848759405412856</v>
      </c>
      <c r="H203" s="89">
        <f>SUM(H194:H202)</f>
        <v>39870.695825644099</v>
      </c>
      <c r="I203" s="224">
        <f>+H203/C203</f>
        <v>5.2835825106403771E-2</v>
      </c>
      <c r="J203" s="230">
        <f>SUM(J194:J202)</f>
        <v>43814.077748090684</v>
      </c>
      <c r="K203" s="224">
        <f>+J203/H203</f>
        <v>1.0989042664239201</v>
      </c>
      <c r="L203" s="221">
        <f>SUM(L194:L202)</f>
        <v>105285.34876287775</v>
      </c>
      <c r="M203" s="221">
        <f>SUM(M194:M202)</f>
        <v>88150.115606890991</v>
      </c>
      <c r="N203" s="221">
        <f>SUM(N194:N202)</f>
        <v>102909.34214982961</v>
      </c>
      <c r="O203" s="221">
        <f>SUM(O194:O202)</f>
        <v>42731.368931110002</v>
      </c>
      <c r="P203" s="221">
        <f>SUM(P194:P202)</f>
        <v>26913.386529973701</v>
      </c>
      <c r="Q203" s="95"/>
      <c r="R203" s="221">
        <f>SUM(R194:R202)</f>
        <v>139215.87798926391</v>
      </c>
      <c r="S203" s="89">
        <f>SUM(S194:S202)</f>
        <v>103718.20156433461</v>
      </c>
      <c r="T203" s="472">
        <f>+S203/P203</f>
        <v>3.8537774296379474</v>
      </c>
      <c r="U203" s="89">
        <f>SUM(U194:U202)</f>
        <v>35497.676424929297</v>
      </c>
      <c r="V203" s="224">
        <f>+U203/R203</f>
        <v>0.25498295839262541</v>
      </c>
      <c r="W203" s="89">
        <f>SUM(W194:W202)</f>
        <v>10665.013637639633</v>
      </c>
      <c r="X203" s="224">
        <f>+W203/R203</f>
        <v>7.6607738942407855E-2</v>
      </c>
      <c r="Y203" s="230">
        <f>SUM(Y194:Y202)</f>
        <v>10183.231733346303</v>
      </c>
      <c r="Z203" s="224">
        <f>+Y203/W203</f>
        <v>0.9548259457828544</v>
      </c>
    </row>
    <row r="204" spans="2:26" x14ac:dyDescent="0.75">
      <c r="B204" s="99" t="s">
        <v>121</v>
      </c>
      <c r="C204" s="222">
        <f>[80]DH!$C$196</f>
        <v>233887.14092868596</v>
      </c>
      <c r="D204" s="467">
        <f>C204</f>
        <v>233887.14092868596</v>
      </c>
      <c r="E204" s="464"/>
      <c r="F204" s="225"/>
      <c r="G204" s="226"/>
      <c r="H204" s="225"/>
      <c r="I204" s="226"/>
      <c r="J204" s="231">
        <f>[73]DH!$H$80</f>
        <v>6339</v>
      </c>
      <c r="K204" s="226"/>
      <c r="L204" s="232">
        <f>[80]DH!$J$196</f>
        <v>36656.609089999998</v>
      </c>
      <c r="M204" s="233">
        <v>0</v>
      </c>
      <c r="N204" s="222">
        <f>L204</f>
        <v>36656.609089999998</v>
      </c>
      <c r="O204" s="233"/>
      <c r="P204" s="233"/>
      <c r="Q204" s="92"/>
      <c r="R204" s="222">
        <f>[80]DH!$P$196</f>
        <v>37023.719395963955</v>
      </c>
      <c r="S204" s="423">
        <f>R204</f>
        <v>37023.719395963955</v>
      </c>
      <c r="T204" s="226"/>
      <c r="U204" s="225"/>
      <c r="V204" s="226"/>
      <c r="W204" s="225"/>
      <c r="X204" s="226"/>
      <c r="Y204" s="231">
        <v>0</v>
      </c>
      <c r="Z204" s="226"/>
    </row>
    <row r="205" spans="2:26" ht="15.5" thickBot="1" x14ac:dyDescent="0.9">
      <c r="B205" s="98" t="s">
        <v>122</v>
      </c>
      <c r="C205" s="223">
        <f>+C203-C204</f>
        <v>520727.66342707531</v>
      </c>
      <c r="D205" s="90">
        <f>D203-D204</f>
        <v>340761.39429864282</v>
      </c>
      <c r="E205" s="510">
        <f>D205/C205</f>
        <v>0.65439464470925757</v>
      </c>
      <c r="F205" s="90">
        <f>+F203-F204</f>
        <v>179966.26912843244</v>
      </c>
      <c r="G205" s="470">
        <f>+F205/C205</f>
        <v>0.34560535529074232</v>
      </c>
      <c r="H205" s="228">
        <f t="shared" ref="H205:N205" si="149">+H203-H204</f>
        <v>39870.695825644099</v>
      </c>
      <c r="I205" s="229">
        <f t="shared" si="149"/>
        <v>5.2835825106403771E-2</v>
      </c>
      <c r="J205" s="228">
        <f t="shared" si="149"/>
        <v>37475.077748090684</v>
      </c>
      <c r="K205" s="229">
        <f t="shared" si="149"/>
        <v>1.0989042664239201</v>
      </c>
      <c r="L205" s="223">
        <f t="shared" si="149"/>
        <v>68628.739672877753</v>
      </c>
      <c r="M205" s="223">
        <f t="shared" si="149"/>
        <v>88150.115606890991</v>
      </c>
      <c r="N205" s="223">
        <f t="shared" si="149"/>
        <v>66252.73305982961</v>
      </c>
      <c r="O205" s="223">
        <f>+O203-O204</f>
        <v>42731.368931110002</v>
      </c>
      <c r="P205" s="458">
        <f>+P203-P204</f>
        <v>26913.386529973701</v>
      </c>
      <c r="Q205" s="95"/>
      <c r="R205" s="223">
        <f>+R203-R204</f>
        <v>102192.15859329996</v>
      </c>
      <c r="S205" s="90">
        <f>+S203-S204</f>
        <v>66694.482168370654</v>
      </c>
      <c r="T205" s="473">
        <f>S205/R205</f>
        <v>0.65263796250550432</v>
      </c>
      <c r="U205" s="90">
        <f>+U203-U204</f>
        <v>35497.676424929297</v>
      </c>
      <c r="V205" s="227">
        <f>+U205/R205</f>
        <v>0.34736203749449557</v>
      </c>
      <c r="W205" s="228">
        <f t="shared" ref="W205:Z205" si="150">+W203-W204</f>
        <v>10665.013637639633</v>
      </c>
      <c r="X205" s="229">
        <f t="shared" si="150"/>
        <v>7.6607738942407855E-2</v>
      </c>
      <c r="Y205" s="228">
        <f t="shared" si="150"/>
        <v>10183.231733346303</v>
      </c>
      <c r="Z205" s="229">
        <f t="shared" si="150"/>
        <v>0.9548259457828544</v>
      </c>
    </row>
    <row r="206" spans="2:26" x14ac:dyDescent="0.75">
      <c r="B206" s="125"/>
      <c r="C206" s="125">
        <f>C205-'PL Konsol'!AN8</f>
        <v>0</v>
      </c>
      <c r="D206" s="125">
        <f>C205-F205-D205</f>
        <v>0</v>
      </c>
      <c r="E206" s="125"/>
      <c r="F206" s="126">
        <f>F205-'PL Konsol'!AN10</f>
        <v>-9.7572221420705318E-5</v>
      </c>
      <c r="G206" s="125"/>
      <c r="H206" s="127">
        <f>H205-'PL Konsol'!AN16</f>
        <v>-9.757220686879009E-5</v>
      </c>
      <c r="I206" s="125"/>
      <c r="J206" s="127">
        <f>J205-'PL Konsol'!AN25</f>
        <v>-6.6572218202054501E-5</v>
      </c>
      <c r="K206" s="125"/>
      <c r="L206" s="128">
        <f>L205-'BS konsol'!P10-'BS konsol'!P11</f>
        <v>5.8211213627146208E-12</v>
      </c>
      <c r="M206" s="492">
        <f>M205-'BS konsol'!P15</f>
        <v>0</v>
      </c>
      <c r="N206" s="125">
        <f>N205-'BS konsol'!P41</f>
        <v>1.3331959780771285E-4</v>
      </c>
      <c r="O206" s="125">
        <f>O205-'BS konsol'!P39</f>
        <v>0</v>
      </c>
      <c r="P206" s="127">
        <f>P205-'CF Konsol'!R7</f>
        <v>0.16214599995510071</v>
      </c>
      <c r="Q206" s="129"/>
      <c r="R206" s="125">
        <f>R205-'PL Konsol'!AK8</f>
        <v>0</v>
      </c>
      <c r="S206" s="125">
        <f>R205-U205-S205</f>
        <v>0</v>
      </c>
      <c r="T206" s="125"/>
      <c r="U206" s="126">
        <f>U205-'PL Konsol'!AK10</f>
        <v>-6.8405592173803598E-5</v>
      </c>
      <c r="V206" s="125"/>
      <c r="W206" s="127">
        <f>W205-'PL Konsol'!AK16</f>
        <v>-6.8405590354814194E-5</v>
      </c>
      <c r="X206" s="125"/>
      <c r="Y206" s="127">
        <f>Y205-'PL Konsol'!AK25</f>
        <v>-6.8405588535824791E-5</v>
      </c>
      <c r="Z206" s="125"/>
    </row>
  </sheetData>
  <mergeCells count="108">
    <mergeCell ref="S158:T158"/>
    <mergeCell ref="U158:V158"/>
    <mergeCell ref="W158:X158"/>
    <mergeCell ref="Y158:Z158"/>
    <mergeCell ref="B158:B159"/>
    <mergeCell ref="D158:E158"/>
    <mergeCell ref="F158:G158"/>
    <mergeCell ref="H158:I158"/>
    <mergeCell ref="J158:K158"/>
    <mergeCell ref="S124:T124"/>
    <mergeCell ref="U124:V124"/>
    <mergeCell ref="W124:X124"/>
    <mergeCell ref="Y124:Z124"/>
    <mergeCell ref="B124:B125"/>
    <mergeCell ref="D124:E124"/>
    <mergeCell ref="F124:G124"/>
    <mergeCell ref="H124:I124"/>
    <mergeCell ref="J124:K124"/>
    <mergeCell ref="S107:T107"/>
    <mergeCell ref="U107:V107"/>
    <mergeCell ref="W107:X107"/>
    <mergeCell ref="Y107:Z107"/>
    <mergeCell ref="B107:B108"/>
    <mergeCell ref="D107:E107"/>
    <mergeCell ref="F107:G107"/>
    <mergeCell ref="H107:I107"/>
    <mergeCell ref="J107:K107"/>
    <mergeCell ref="S90:T90"/>
    <mergeCell ref="U90:V90"/>
    <mergeCell ref="W90:X90"/>
    <mergeCell ref="Y90:Z90"/>
    <mergeCell ref="B90:B91"/>
    <mergeCell ref="D90:E90"/>
    <mergeCell ref="F90:G90"/>
    <mergeCell ref="H90:I90"/>
    <mergeCell ref="J90:K90"/>
    <mergeCell ref="S73:T73"/>
    <mergeCell ref="U73:V73"/>
    <mergeCell ref="W73:X73"/>
    <mergeCell ref="Y73:Z73"/>
    <mergeCell ref="B73:B74"/>
    <mergeCell ref="D73:E73"/>
    <mergeCell ref="F73:G73"/>
    <mergeCell ref="H73:I73"/>
    <mergeCell ref="J73:K73"/>
    <mergeCell ref="S56:T56"/>
    <mergeCell ref="U56:V56"/>
    <mergeCell ref="W56:X56"/>
    <mergeCell ref="Y56:Z56"/>
    <mergeCell ref="B56:B57"/>
    <mergeCell ref="D56:E56"/>
    <mergeCell ref="F56:G56"/>
    <mergeCell ref="H56:I56"/>
    <mergeCell ref="J56:K56"/>
    <mergeCell ref="S39:T39"/>
    <mergeCell ref="U39:V39"/>
    <mergeCell ref="W39:X39"/>
    <mergeCell ref="Y39:Z39"/>
    <mergeCell ref="B39:B40"/>
    <mergeCell ref="D39:E39"/>
    <mergeCell ref="F39:G39"/>
    <mergeCell ref="H39:I39"/>
    <mergeCell ref="J39:K39"/>
    <mergeCell ref="W5:X5"/>
    <mergeCell ref="Y5:Z5"/>
    <mergeCell ref="B5:B6"/>
    <mergeCell ref="F5:G5"/>
    <mergeCell ref="H5:I5"/>
    <mergeCell ref="J5:K5"/>
    <mergeCell ref="U5:V5"/>
    <mergeCell ref="D5:E5"/>
    <mergeCell ref="S5:T5"/>
    <mergeCell ref="S22:T22"/>
    <mergeCell ref="U22:V22"/>
    <mergeCell ref="W22:X22"/>
    <mergeCell ref="Y22:Z22"/>
    <mergeCell ref="B22:B23"/>
    <mergeCell ref="D22:E22"/>
    <mergeCell ref="F22:G22"/>
    <mergeCell ref="H22:I22"/>
    <mergeCell ref="J22:K22"/>
    <mergeCell ref="S141:T141"/>
    <mergeCell ref="U141:V141"/>
    <mergeCell ref="W141:X141"/>
    <mergeCell ref="Y141:Z141"/>
    <mergeCell ref="B141:B142"/>
    <mergeCell ref="D141:E141"/>
    <mergeCell ref="F141:G141"/>
    <mergeCell ref="H141:I141"/>
    <mergeCell ref="J141:K141"/>
    <mergeCell ref="S175:T175"/>
    <mergeCell ref="U175:V175"/>
    <mergeCell ref="W175:X175"/>
    <mergeCell ref="Y175:Z175"/>
    <mergeCell ref="B175:B176"/>
    <mergeCell ref="D175:E175"/>
    <mergeCell ref="F175:G175"/>
    <mergeCell ref="H175:I175"/>
    <mergeCell ref="J175:K175"/>
    <mergeCell ref="S192:T192"/>
    <mergeCell ref="U192:V192"/>
    <mergeCell ref="W192:X192"/>
    <mergeCell ref="Y192:Z192"/>
    <mergeCell ref="B192:B193"/>
    <mergeCell ref="D192:E192"/>
    <mergeCell ref="F192:G192"/>
    <mergeCell ref="H192:I192"/>
    <mergeCell ref="J192:K19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0"/>
  <sheetViews>
    <sheetView zoomScale="66" zoomScaleNormal="66" workbookViewId="0">
      <pane xSplit="2" ySplit="4" topLeftCell="C15" activePane="bottomRight" state="frozen"/>
      <selection pane="topRight" activeCell="C1" sqref="C1"/>
      <selection pane="bottomLeft" activeCell="A5" sqref="A5"/>
      <selection pane="bottomRight" activeCell="S2" sqref="S2"/>
    </sheetView>
  </sheetViews>
  <sheetFormatPr defaultRowHeight="14.75" x14ac:dyDescent="0.75"/>
  <cols>
    <col min="2" max="2" width="27.58984375" customWidth="1"/>
    <col min="3" max="17" width="10" customWidth="1"/>
    <col min="18" max="18" width="9.36328125" hidden="1" customWidth="1"/>
    <col min="20" max="20" width="34" customWidth="1"/>
    <col min="21" max="21" width="15.54296875" customWidth="1"/>
    <col min="24" max="24" width="3.1328125" customWidth="1"/>
  </cols>
  <sheetData>
    <row r="1" spans="2:19" x14ac:dyDescent="0.75">
      <c r="B1" t="s">
        <v>158</v>
      </c>
    </row>
    <row r="2" spans="2:19" x14ac:dyDescent="0.75">
      <c r="B2" t="s">
        <v>159</v>
      </c>
    </row>
    <row r="3" spans="2:19" ht="15.5" thickBot="1" x14ac:dyDescent="0.9">
      <c r="B3" s="247" t="s">
        <v>160</v>
      </c>
      <c r="C3" s="247"/>
    </row>
    <row r="4" spans="2:19" ht="30.25" thickBot="1" x14ac:dyDescent="0.9">
      <c r="B4" s="277"/>
      <c r="C4" s="334">
        <v>45627</v>
      </c>
      <c r="D4" s="279">
        <v>45658</v>
      </c>
      <c r="E4" s="279">
        <v>45713</v>
      </c>
      <c r="F4" s="279">
        <v>45741</v>
      </c>
      <c r="G4" s="279">
        <v>45772</v>
      </c>
      <c r="H4" s="279">
        <v>45802</v>
      </c>
      <c r="I4" s="279">
        <v>45833</v>
      </c>
      <c r="J4" s="279">
        <v>45863</v>
      </c>
      <c r="K4" s="279">
        <v>45894</v>
      </c>
      <c r="L4" s="279">
        <v>45925</v>
      </c>
      <c r="M4" s="279">
        <v>45955</v>
      </c>
      <c r="N4" s="279">
        <v>45986</v>
      </c>
      <c r="O4" s="279">
        <v>46016</v>
      </c>
      <c r="P4" s="540" t="s">
        <v>232</v>
      </c>
      <c r="Q4" s="394" t="s">
        <v>233</v>
      </c>
      <c r="R4" s="331" t="s">
        <v>186</v>
      </c>
    </row>
    <row r="5" spans="2:19" x14ac:dyDescent="0.75">
      <c r="B5" s="17" t="s">
        <v>161</v>
      </c>
      <c r="C5" s="110">
        <f>('[69]WS KONSOL'!$E$136+'[69]WS KONSOL'!$E$146)/1000000</f>
        <v>16945.422740000002</v>
      </c>
      <c r="D5" s="111">
        <f>'[53]INV '!$I$9</f>
        <v>19731.759583999999</v>
      </c>
      <c r="E5" s="111">
        <f>'[54]INV '!$M$9</f>
        <v>17106.184095000001</v>
      </c>
      <c r="F5" s="111">
        <f>'[55]INV '!$Q$9</f>
        <v>17744.575203</v>
      </c>
      <c r="G5" s="111">
        <f>'[56]INV '!$U$9</f>
        <v>16085.933987</v>
      </c>
      <c r="H5" s="111">
        <f>'[57]INV '!$Y$9</f>
        <v>14970.026822000002</v>
      </c>
      <c r="I5" s="111">
        <f>[74]INV!$C$90</f>
        <v>16589.022618999999</v>
      </c>
      <c r="J5" s="111">
        <f>'[59]INV '!$AG$9</f>
        <v>20061.883704</v>
      </c>
      <c r="K5" s="111">
        <f>'[60]INV '!$AK$9</f>
        <v>18858.351892999999</v>
      </c>
      <c r="L5" s="111">
        <f>'[61]INV '!$AO$9</f>
        <v>17653.052758000002</v>
      </c>
      <c r="M5" s="111">
        <f>'[62]INV '!$AS$9</f>
        <v>18627.985629999999</v>
      </c>
      <c r="N5" s="496">
        <f>'[63]INV '!$AW$9</f>
        <v>22101.121038999998</v>
      </c>
      <c r="O5" s="525">
        <f>'[64]INV '!$BA$9</f>
        <v>20372.045108999999</v>
      </c>
      <c r="P5" s="290">
        <f>O5-N5</f>
        <v>-1729.0759299999991</v>
      </c>
      <c r="Q5" s="290">
        <f>O5-C5</f>
        <v>3426.622368999997</v>
      </c>
      <c r="R5" s="330">
        <f>AVERAGE(D5:D5)</f>
        <v>19731.759583999999</v>
      </c>
      <c r="S5" s="295" t="s">
        <v>70</v>
      </c>
    </row>
    <row r="6" spans="2:19" x14ac:dyDescent="0.75">
      <c r="B6" s="17" t="s">
        <v>162</v>
      </c>
      <c r="C6" s="110">
        <f>'[53]INV '!$E$14</f>
        <v>2877.0589319999995</v>
      </c>
      <c r="D6" s="111">
        <f>'[53]INV '!$I$14</f>
        <v>3281.9454040000001</v>
      </c>
      <c r="E6" s="111">
        <f>'[54]INV '!$M$14</f>
        <v>3887.6509780000001</v>
      </c>
      <c r="F6" s="111">
        <f>'[55]INV '!$Q$14</f>
        <v>3604.3181329999998</v>
      </c>
      <c r="G6" s="111">
        <f>'[56]INV '!$U$14</f>
        <v>3749.6993480000001</v>
      </c>
      <c r="H6" s="111">
        <f>'[57]INV '!$Y$14</f>
        <v>3693.8672630000001</v>
      </c>
      <c r="I6" s="111">
        <f>[74]INV!$D$90</f>
        <v>3685.0913850000002</v>
      </c>
      <c r="J6" s="111">
        <f>'[59]INV '!$AG$14</f>
        <v>3880.8321000000001</v>
      </c>
      <c r="K6" s="111">
        <f>'[60]INV '!$AK$14</f>
        <v>4926.6872400000002</v>
      </c>
      <c r="L6" s="111">
        <f>'[61]INV '!$AO$14</f>
        <v>5388.2198160000007</v>
      </c>
      <c r="M6" s="111">
        <f>'[62]INV '!$AS$14</f>
        <v>4753.6188080000002</v>
      </c>
      <c r="N6" s="111">
        <f>'[63]INV '!$AW$14</f>
        <v>4763.6916059999994</v>
      </c>
      <c r="O6" s="111">
        <f>'[64]INV '!$BA$14</f>
        <v>3773.0662229999998</v>
      </c>
      <c r="P6" s="290">
        <f t="shared" ref="P6:P11" si="0">O6-N6</f>
        <v>-990.6253829999996</v>
      </c>
      <c r="Q6" s="290">
        <f t="shared" ref="Q6:Q11" si="1">O6-C6</f>
        <v>896.00729100000035</v>
      </c>
      <c r="R6" s="330">
        <f>AVERAGE(D6:D6)</f>
        <v>3281.9454040000001</v>
      </c>
    </row>
    <row r="7" spans="2:19" x14ac:dyDescent="0.75">
      <c r="B7" s="17" t="s">
        <v>163</v>
      </c>
      <c r="C7" s="110">
        <f>'[53]INV '!$E$20</f>
        <v>22424.845796999998</v>
      </c>
      <c r="D7" s="111">
        <f>'[53]INV '!$I$20+1</f>
        <v>24690.411337000001</v>
      </c>
      <c r="E7" s="111">
        <f>'[54]INV '!$M$20</f>
        <v>28619.509547999998</v>
      </c>
      <c r="F7" s="111">
        <f>'[55]INV '!$Q$20</f>
        <v>27044.786581</v>
      </c>
      <c r="G7" s="111">
        <f>'[56]INV '!$U$20</f>
        <v>27978.294345000002</v>
      </c>
      <c r="H7" s="111">
        <f>'[57]INV '!$Y$20</f>
        <v>25413.978994000001</v>
      </c>
      <c r="I7" s="111">
        <f>[74]INV!$E$90</f>
        <v>26285.288122999998</v>
      </c>
      <c r="J7" s="111">
        <f>'[59]INV '!$AG$20</f>
        <v>23070.325938999998</v>
      </c>
      <c r="K7" s="111">
        <f>'[60]INV '!$AK$20</f>
        <v>24244.007033999998</v>
      </c>
      <c r="L7" s="111">
        <f>'[61]INV '!$AO$20</f>
        <v>22368.994950000004</v>
      </c>
      <c r="M7" s="496">
        <f>'[62]INV '!$AS$20</f>
        <v>25570.489024000002</v>
      </c>
      <c r="N7" s="496">
        <f>'[63]INV '!$AW$20</f>
        <v>24431.434058999999</v>
      </c>
      <c r="O7" s="496">
        <f>'[64]INV '!$BA$20</f>
        <v>27561.580653000001</v>
      </c>
      <c r="P7" s="290">
        <f t="shared" si="0"/>
        <v>3130.1465940000016</v>
      </c>
      <c r="Q7" s="290">
        <f t="shared" si="1"/>
        <v>5136.7348560000028</v>
      </c>
      <c r="R7" s="330">
        <f>AVERAGE(D7:D7)</f>
        <v>24690.411337000001</v>
      </c>
    </row>
    <row r="8" spans="2:19" x14ac:dyDescent="0.75">
      <c r="B8" s="17" t="s">
        <v>164</v>
      </c>
      <c r="C8" s="110"/>
      <c r="D8" s="111"/>
      <c r="E8" s="111"/>
      <c r="F8" s="111"/>
      <c r="G8" s="111"/>
      <c r="H8" s="111"/>
      <c r="I8" s="111"/>
      <c r="J8" s="111"/>
      <c r="K8" s="111"/>
      <c r="L8" s="111"/>
      <c r="M8" s="111"/>
      <c r="N8" s="111"/>
      <c r="O8" s="111"/>
      <c r="P8" s="290">
        <f t="shared" si="0"/>
        <v>0</v>
      </c>
      <c r="Q8" s="290">
        <f t="shared" si="1"/>
        <v>0</v>
      </c>
      <c r="R8" s="330" t="s">
        <v>70</v>
      </c>
    </row>
    <row r="9" spans="2:19" x14ac:dyDescent="0.75">
      <c r="B9" s="17" t="s">
        <v>165</v>
      </c>
      <c r="C9" s="110">
        <f>'[53]INV '!$E$22</f>
        <v>1319.9322569999999</v>
      </c>
      <c r="D9" s="111">
        <f>'[53]INV '!$I$22</f>
        <v>1578.4121279999999</v>
      </c>
      <c r="E9" s="111">
        <f>'[54]INV '!$M$22</f>
        <v>1145.467085</v>
      </c>
      <c r="F9" s="111">
        <f>'[55]INV '!$Q$22</f>
        <v>1473.0878259999999</v>
      </c>
      <c r="G9" s="111">
        <f>'[56]INV '!$U$22</f>
        <v>1263.583249</v>
      </c>
      <c r="H9" s="111">
        <f>'[57]INV '!$Y$22</f>
        <v>1213.8312979999998</v>
      </c>
      <c r="I9" s="111">
        <f>'[58]INV '!$AC$22</f>
        <v>1137.433266</v>
      </c>
      <c r="J9" s="111">
        <f>'[59]INV '!$AG$22</f>
        <v>1033.9383740000001</v>
      </c>
      <c r="K9" s="111">
        <f>'[60]INV '!$AK$22</f>
        <v>1117.5940069999999</v>
      </c>
      <c r="L9" s="111">
        <f>'[61]INV '!$AO$22</f>
        <v>1067.7915410000001</v>
      </c>
      <c r="M9" s="111">
        <f>'[62]INV '!$AS$22</f>
        <v>1182.8241859999998</v>
      </c>
      <c r="N9" s="496">
        <f>'[63]INV '!$AW$22</f>
        <v>1656.5516539999999</v>
      </c>
      <c r="O9" s="496">
        <f>'[64]INV '!$BA$22</f>
        <v>1583.3519569999999</v>
      </c>
      <c r="P9" s="290">
        <f t="shared" si="0"/>
        <v>-73.199697000000015</v>
      </c>
      <c r="Q9" s="290">
        <f t="shared" si="1"/>
        <v>263.41969999999992</v>
      </c>
      <c r="R9" s="330">
        <f>AVERAGE(D9:D9)</f>
        <v>1578.4121279999999</v>
      </c>
    </row>
    <row r="10" spans="2:19" x14ac:dyDescent="0.75">
      <c r="B10" s="17" t="s">
        <v>166</v>
      </c>
      <c r="C10" s="110">
        <f>'[53]INV '!$E$24</f>
        <v>242.302425</v>
      </c>
      <c r="D10" s="111">
        <f>'[53]INV '!$I$24</f>
        <v>190.94959</v>
      </c>
      <c r="E10" s="111">
        <f>'[54]INV '!$M$24</f>
        <v>228.27508700000001</v>
      </c>
      <c r="F10" s="111">
        <f>'[55]INV '!$Q$24</f>
        <v>262.46591699999999</v>
      </c>
      <c r="G10" s="111">
        <f>'[56]INV '!$U$24</f>
        <v>303.72803799999997</v>
      </c>
      <c r="H10" s="111">
        <f>'[57]INV '!$Y$24</f>
        <v>191.88143100000002</v>
      </c>
      <c r="I10" s="111">
        <f>'[58]INV '!$AC$24</f>
        <v>281.139342</v>
      </c>
      <c r="J10" s="111">
        <f>'[59]INV '!$AG$24</f>
        <v>291.02298600000006</v>
      </c>
      <c r="K10" s="111">
        <f>'[60]INV '!$AK$24</f>
        <v>285.56378800000005</v>
      </c>
      <c r="L10" s="111">
        <f>'[61]INV '!$AO$24</f>
        <v>246.99744999999999</v>
      </c>
      <c r="M10" s="111">
        <f>'[62]INV '!$AS$24</f>
        <v>236.708146</v>
      </c>
      <c r="N10" s="111">
        <f>'[63]INV '!$AW$24</f>
        <v>226.33138399999999</v>
      </c>
      <c r="O10" s="111">
        <f>'[64]INV '!$BA$24</f>
        <v>264.40319299999999</v>
      </c>
      <c r="P10" s="290">
        <f t="shared" si="0"/>
        <v>38.071809000000002</v>
      </c>
      <c r="Q10" s="290">
        <f t="shared" si="1"/>
        <v>22.100767999999988</v>
      </c>
      <c r="R10" s="330">
        <f>AVERAGE(D10:D10)</f>
        <v>190.94959</v>
      </c>
    </row>
    <row r="11" spans="2:19" ht="15.5" thickBot="1" x14ac:dyDescent="0.9">
      <c r="B11" s="17" t="s">
        <v>167</v>
      </c>
      <c r="C11" s="110">
        <f>'[53]INV '!$E$23</f>
        <v>701.58412099999998</v>
      </c>
      <c r="D11" s="111">
        <f>'[53]INV '!$I$23</f>
        <v>765.0510119999999</v>
      </c>
      <c r="E11" s="111">
        <f>'[54]INV '!$M$23</f>
        <v>781.46047199999998</v>
      </c>
      <c r="F11" s="111">
        <f>'[55]INV '!$Q$23</f>
        <v>692.73304900000005</v>
      </c>
      <c r="G11" s="111">
        <f>'[56]INV '!$U$23</f>
        <v>680.29290600000002</v>
      </c>
      <c r="H11" s="111">
        <f>'[57]INV '!$Y$23</f>
        <v>682.53398600000003</v>
      </c>
      <c r="I11" s="111">
        <f>'[58]INV '!$AC$23</f>
        <v>646.22328400000004</v>
      </c>
      <c r="J11" s="111">
        <f>'[59]INV '!$AG$23</f>
        <v>637.27630399999998</v>
      </c>
      <c r="K11" s="111">
        <f>'[60]INV '!$AK$23</f>
        <v>673.98612100000003</v>
      </c>
      <c r="L11" s="111">
        <f>'[61]INV '!$AO$23</f>
        <v>679.49509499999999</v>
      </c>
      <c r="M11" s="111">
        <f>'[62]INV '!$AS$23</f>
        <v>702.57352500000002</v>
      </c>
      <c r="N11" s="111">
        <f>'[63]INV '!$AW$23</f>
        <v>691.02121899999997</v>
      </c>
      <c r="O11" s="111">
        <f>'[64]INV '!$BA$23</f>
        <v>673.34927400000004</v>
      </c>
      <c r="P11" s="290">
        <f t="shared" si="0"/>
        <v>-17.671944999999937</v>
      </c>
      <c r="Q11" s="290">
        <f t="shared" si="1"/>
        <v>-28.234846999999945</v>
      </c>
      <c r="R11" s="330">
        <f>AVERAGE(D11:D11)</f>
        <v>765.0510119999999</v>
      </c>
    </row>
    <row r="12" spans="2:19" ht="15.5" thickBot="1" x14ac:dyDescent="0.9">
      <c r="B12" s="277" t="s">
        <v>168</v>
      </c>
      <c r="C12" s="280">
        <f t="shared" ref="C12:R12" si="2">SUM(C5:C11)</f>
        <v>44511.146271999998</v>
      </c>
      <c r="D12" s="281">
        <f t="shared" si="2"/>
        <v>50238.529054999992</v>
      </c>
      <c r="E12" s="281">
        <f t="shared" ref="E12:F12" si="3">SUM(E5:E11)</f>
        <v>51768.547264999994</v>
      </c>
      <c r="F12" s="281">
        <f t="shared" si="3"/>
        <v>50821.966709000008</v>
      </c>
      <c r="G12" s="281">
        <f t="shared" ref="G12:H12" si="4">SUM(G5:G11)</f>
        <v>50061.531873000007</v>
      </c>
      <c r="H12" s="281">
        <f t="shared" si="4"/>
        <v>46166.119793999998</v>
      </c>
      <c r="I12" s="281">
        <f t="shared" ref="I12:J12" si="5">SUM(I5:I11)</f>
        <v>48624.198018999996</v>
      </c>
      <c r="J12" s="281">
        <f t="shared" si="5"/>
        <v>48975.279406999995</v>
      </c>
      <c r="K12" s="281">
        <f t="shared" ref="K12:L12" si="6">SUM(K5:K11)</f>
        <v>50106.190082999994</v>
      </c>
      <c r="L12" s="281">
        <f t="shared" si="6"/>
        <v>47404.55161000001</v>
      </c>
      <c r="M12" s="281">
        <f t="shared" ref="M12:N12" si="7">SUM(M5:M11)</f>
        <v>51074.199318999999</v>
      </c>
      <c r="N12" s="281">
        <f t="shared" si="7"/>
        <v>53870.150960999999</v>
      </c>
      <c r="O12" s="281">
        <f>SUM(O5:O11)</f>
        <v>54227.796408999995</v>
      </c>
      <c r="P12" s="281">
        <f>SUM(P5:P11)</f>
        <v>357.64544800000306</v>
      </c>
      <c r="Q12" s="281">
        <f>SUM(Q5:Q11)</f>
        <v>9716.6501370000005</v>
      </c>
      <c r="R12" s="377">
        <f t="shared" si="2"/>
        <v>50238.529054999992</v>
      </c>
    </row>
    <row r="13" spans="2:19" x14ac:dyDescent="0.75">
      <c r="C13" s="248">
        <f>C12-BSsingle!D15</f>
        <v>0</v>
      </c>
      <c r="D13" s="248">
        <f>D12-BSsingle!E15</f>
        <v>0.37742999999318272</v>
      </c>
      <c r="E13" s="248">
        <f>E12-BSsingle!F15</f>
        <v>0</v>
      </c>
      <c r="F13" s="248">
        <f>F12-BSsingle!G15</f>
        <v>0</v>
      </c>
      <c r="G13" s="248">
        <f>G12-BSsingle!H15</f>
        <v>0</v>
      </c>
      <c r="H13" s="248">
        <f>H12-BSsingle!I15</f>
        <v>0</v>
      </c>
      <c r="I13" s="248">
        <f>I12-BSsingle!J15</f>
        <v>0</v>
      </c>
      <c r="J13" s="248">
        <f>J12-BSsingle!K15</f>
        <v>0</v>
      </c>
      <c r="K13" s="248">
        <f>K12-BSsingle!L15</f>
        <v>0</v>
      </c>
      <c r="L13" s="248">
        <f>L12-BSsingle!M15</f>
        <v>0</v>
      </c>
      <c r="M13" s="248">
        <f>M12-BSsingle!N15</f>
        <v>0</v>
      </c>
      <c r="N13" s="248">
        <f>N12-BSsingle!O15</f>
        <v>0</v>
      </c>
      <c r="O13" s="248">
        <f>O12-BSsingle!P15</f>
        <v>0</v>
      </c>
      <c r="P13" s="248">
        <f>O12-N12-P12</f>
        <v>-7.3896444519050419E-12</v>
      </c>
      <c r="Q13" s="248">
        <f>O12-C12-Q12</f>
        <v>0</v>
      </c>
    </row>
    <row r="14" spans="2:19" x14ac:dyDescent="0.75">
      <c r="C14" s="248"/>
      <c r="D14" s="248"/>
      <c r="E14" s="248"/>
      <c r="F14" s="248"/>
      <c r="G14" s="248"/>
      <c r="H14" s="248"/>
      <c r="I14" s="248"/>
      <c r="J14" s="248"/>
      <c r="K14" s="248"/>
      <c r="L14" s="248"/>
      <c r="M14" s="248"/>
      <c r="N14" s="248"/>
      <c r="O14" s="248"/>
      <c r="P14" s="248"/>
      <c r="Q14" s="248"/>
    </row>
    <row r="15" spans="2:19" x14ac:dyDescent="0.75">
      <c r="B15" t="s">
        <v>170</v>
      </c>
      <c r="C15" s="5" t="s">
        <v>70</v>
      </c>
    </row>
    <row r="16" spans="2:19" ht="15.5" thickBot="1" x14ac:dyDescent="0.9">
      <c r="B16" s="247" t="s">
        <v>160</v>
      </c>
    </row>
    <row r="17" spans="2:19" ht="30.25" thickBot="1" x14ac:dyDescent="0.9">
      <c r="B17" s="277"/>
      <c r="C17" s="334">
        <f t="shared" ref="C17:Q17" si="8">C4</f>
        <v>45627</v>
      </c>
      <c r="D17" s="279">
        <f t="shared" si="8"/>
        <v>45658</v>
      </c>
      <c r="E17" s="279">
        <f t="shared" si="8"/>
        <v>45713</v>
      </c>
      <c r="F17" s="279">
        <f t="shared" si="8"/>
        <v>45741</v>
      </c>
      <c r="G17" s="279">
        <f t="shared" si="8"/>
        <v>45772</v>
      </c>
      <c r="H17" s="279">
        <f t="shared" ref="H17:I17" si="9">H4</f>
        <v>45802</v>
      </c>
      <c r="I17" s="279">
        <f t="shared" si="9"/>
        <v>45833</v>
      </c>
      <c r="J17" s="279">
        <f t="shared" ref="J17:K17" si="10">J4</f>
        <v>45863</v>
      </c>
      <c r="K17" s="279">
        <f t="shared" si="10"/>
        <v>45894</v>
      </c>
      <c r="L17" s="279">
        <f t="shared" ref="L17:M17" si="11">L4</f>
        <v>45925</v>
      </c>
      <c r="M17" s="279">
        <f t="shared" si="11"/>
        <v>45955</v>
      </c>
      <c r="N17" s="279">
        <f t="shared" ref="N17" si="12">N4</f>
        <v>45986</v>
      </c>
      <c r="O17" s="279">
        <v>46016</v>
      </c>
      <c r="P17" s="394" t="str">
        <f t="shared" si="8"/>
        <v>Dec-Nov'25</v>
      </c>
      <c r="Q17" s="394" t="str">
        <f t="shared" si="8"/>
        <v>Dec25-Dec24</v>
      </c>
      <c r="R17" s="316" t="s">
        <v>186</v>
      </c>
    </row>
    <row r="18" spans="2:19" x14ac:dyDescent="0.75">
      <c r="B18" s="275" t="s">
        <v>112</v>
      </c>
      <c r="C18" s="110">
        <f>[65]Inventory!O20</f>
        <v>16431.379279659999</v>
      </c>
      <c r="D18" s="111">
        <f>[70]INV!$H$19-0.38</f>
        <v>16588.885766149997</v>
      </c>
      <c r="E18" s="111">
        <f>[71]INV!$E$32</f>
        <v>3441.2478350000001</v>
      </c>
      <c r="F18" s="111">
        <f>[69]INV!H47</f>
        <v>3250.3015580000001</v>
      </c>
      <c r="G18" s="111">
        <f>[72]INV!$H$61</f>
        <v>3522.4980719999999</v>
      </c>
      <c r="H18" s="111">
        <f>[73]INV!$H$76</f>
        <v>3239.1235150000002</v>
      </c>
      <c r="I18" s="111">
        <f>[74]INV!$H$91</f>
        <v>2084.55528</v>
      </c>
      <c r="J18" s="111">
        <f>[75]INV!$H$106</f>
        <v>2605.193143</v>
      </c>
      <c r="K18" s="111">
        <f>[76]INV!$H$121</f>
        <v>5393.7840040000001</v>
      </c>
      <c r="L18" s="111">
        <f>[77]INV!$H$137</f>
        <v>2841.4312220000002</v>
      </c>
      <c r="M18" s="111">
        <f>[78]INV!$H$151</f>
        <v>2821.7682319999999</v>
      </c>
      <c r="N18" s="111">
        <f>[79]INV!$H$165</f>
        <v>4255.004183</v>
      </c>
      <c r="O18" s="111">
        <f>[80]INV!$H$179</f>
        <v>3280.6670159999999</v>
      </c>
      <c r="P18" s="290">
        <f t="shared" ref="P18:P25" si="13">O18-N18</f>
        <v>-974.33716700000014</v>
      </c>
      <c r="Q18" s="290">
        <f t="shared" ref="Q18:Q25" si="14">O18-C18</f>
        <v>-13150.71226366</v>
      </c>
      <c r="R18" s="330">
        <f t="shared" ref="R18:R25" si="15">AVERAGE(D18:D18)</f>
        <v>16588.885766149997</v>
      </c>
      <c r="S18" s="5"/>
    </row>
    <row r="19" spans="2:19" x14ac:dyDescent="0.75">
      <c r="B19" s="275" t="s">
        <v>113</v>
      </c>
      <c r="C19" s="110">
        <f>[65]Inventory!O21</f>
        <v>9146.2902130938837</v>
      </c>
      <c r="D19" s="111">
        <f>[70]INV!$H$20</f>
        <v>7801.0801677157042</v>
      </c>
      <c r="E19" s="111">
        <f>[71]INV!$E$33</f>
        <v>8426.8557703397037</v>
      </c>
      <c r="F19" s="111">
        <f>[69]INV!H48</f>
        <v>8547.1477766877033</v>
      </c>
      <c r="G19" s="111">
        <f>[72]INV!$H$62</f>
        <v>8373.0000536206499</v>
      </c>
      <c r="H19" s="496">
        <f>[73]INV!$H$77</f>
        <v>11211.02634352665</v>
      </c>
      <c r="I19" s="496">
        <f>[74]INV!$H$92</f>
        <v>13435.794915057648</v>
      </c>
      <c r="J19" s="496">
        <f>[75]INV!$H$107</f>
        <v>15556.027969600647</v>
      </c>
      <c r="K19" s="496">
        <f>[76]INV!H122</f>
        <v>15607.731437856648</v>
      </c>
      <c r="L19" s="496">
        <f>[77]INV!$H$138</f>
        <v>15239.483165592648</v>
      </c>
      <c r="M19" s="496">
        <f>[78]INV!$H$152</f>
        <v>10649.422157087649</v>
      </c>
      <c r="N19" s="496">
        <f>[79]INV!$H$166</f>
        <v>10941.450204062992</v>
      </c>
      <c r="O19" s="525">
        <f>[80]INV!$H$180</f>
        <v>8341.4596757185409</v>
      </c>
      <c r="P19" s="290">
        <f t="shared" si="13"/>
        <v>-2599.9905283444514</v>
      </c>
      <c r="Q19" s="290">
        <f t="shared" si="14"/>
        <v>-804.83053737534283</v>
      </c>
      <c r="R19" s="330">
        <f t="shared" si="15"/>
        <v>7801.0801677157042</v>
      </c>
      <c r="S19" s="5"/>
    </row>
    <row r="20" spans="2:19" x14ac:dyDescent="0.75">
      <c r="B20" s="275" t="s">
        <v>114</v>
      </c>
      <c r="C20" s="110">
        <f>[65]Inventory!O22</f>
        <v>6286.0308327900011</v>
      </c>
      <c r="D20" s="111">
        <f>[70]INV!$H$21</f>
        <v>6086.6598271399998</v>
      </c>
      <c r="E20" s="111">
        <f>[71]INV!$E$34</f>
        <v>6618.6040226100013</v>
      </c>
      <c r="F20" s="111">
        <f>[69]INV!H49</f>
        <v>6505.5539919939984</v>
      </c>
      <c r="G20" s="111">
        <f>[72]INV!$H$63</f>
        <v>6555.94053781</v>
      </c>
      <c r="H20" s="111">
        <f>[73]INV!$H$78</f>
        <v>7001.0253174600002</v>
      </c>
      <c r="I20" s="111">
        <f>[74]INV!$H$93</f>
        <v>4955.5935450900006</v>
      </c>
      <c r="J20" s="111">
        <f>[75]INV!$H$108</f>
        <v>4611.2722954840083</v>
      </c>
      <c r="K20" s="525">
        <f>[76]INV!H123</f>
        <v>5309.3321738599998</v>
      </c>
      <c r="L20" s="496">
        <f>[77]INV!$H$139</f>
        <v>8075.6146365399982</v>
      </c>
      <c r="M20" s="496">
        <f>[78]INV!$H$153</f>
        <v>10078.848326710002</v>
      </c>
      <c r="N20" s="496">
        <f>[79]INV!$H$167</f>
        <v>8254.5029501299996</v>
      </c>
      <c r="O20" s="525">
        <f>[80]INV!$H$181</f>
        <v>3971.5732920140026</v>
      </c>
      <c r="P20" s="290">
        <f t="shared" si="13"/>
        <v>-4282.929658115997</v>
      </c>
      <c r="Q20" s="290">
        <f t="shared" si="14"/>
        <v>-2314.4575407759985</v>
      </c>
      <c r="R20" s="330">
        <f t="shared" si="15"/>
        <v>6086.6598271399998</v>
      </c>
      <c r="S20" s="5"/>
    </row>
    <row r="21" spans="2:19" x14ac:dyDescent="0.75">
      <c r="B21" s="275" t="s">
        <v>115</v>
      </c>
      <c r="C21" s="110">
        <f>[65]Inventory!O23</f>
        <v>8530.1260306835557</v>
      </c>
      <c r="D21" s="111">
        <f>[70]INV!$H$22</f>
        <v>9178.3452100208215</v>
      </c>
      <c r="E21" s="111">
        <f>[71]INV!$E$35</f>
        <v>9198.521729800821</v>
      </c>
      <c r="F21" s="111">
        <f>[69]INV!H50</f>
        <v>9830.4859698393248</v>
      </c>
      <c r="G21" s="111">
        <f>[72]INV!$H$64</f>
        <v>9624.8415600193257</v>
      </c>
      <c r="H21" s="111">
        <f>[73]INV!$H$79</f>
        <v>9337.2669660593237</v>
      </c>
      <c r="I21" s="111">
        <f>[74]INV!$H$94</f>
        <v>8817.9777560593247</v>
      </c>
      <c r="J21" s="111">
        <f>[75]INV!$H$109</f>
        <v>7291.2339537293246</v>
      </c>
      <c r="K21" s="525">
        <f>[76]INV!H124</f>
        <v>7209.2075627593795</v>
      </c>
      <c r="L21" s="525">
        <f>[77]INV!$H$140</f>
        <v>7857.292679225724</v>
      </c>
      <c r="M21" s="525">
        <f>[78]INV!$H$154</f>
        <v>7143.0079032257236</v>
      </c>
      <c r="N21" s="496">
        <f>[79]INV!$H$168</f>
        <v>9405.8391682257225</v>
      </c>
      <c r="O21" s="525">
        <f>[80]INV!$H$182</f>
        <v>7738.787929225723</v>
      </c>
      <c r="P21" s="290">
        <f t="shared" si="13"/>
        <v>-1667.0512389999994</v>
      </c>
      <c r="Q21" s="290">
        <f t="shared" si="14"/>
        <v>-791.33810145783264</v>
      </c>
      <c r="R21" s="330">
        <f t="shared" si="15"/>
        <v>9178.3452100208215</v>
      </c>
      <c r="S21" s="5"/>
    </row>
    <row r="22" spans="2:19" x14ac:dyDescent="0.75">
      <c r="B22" s="275" t="s">
        <v>116</v>
      </c>
      <c r="C22" s="493">
        <f>'[69]WS KONSOL'!$BI$149/1000000</f>
        <v>6359.5931855318722</v>
      </c>
      <c r="D22" s="111">
        <f>[70]INV!$H$23</f>
        <v>6783.341260977194</v>
      </c>
      <c r="E22" s="111">
        <f>[71]INV!$E$36</f>
        <v>7459.3126943456646</v>
      </c>
      <c r="F22" s="111">
        <f>[69]INV!H51</f>
        <v>6290.2418729005758</v>
      </c>
      <c r="G22" s="111">
        <f>[72]INV!$H$65</f>
        <v>5712.8322889790206</v>
      </c>
      <c r="H22" s="111">
        <f>[73]INV!$H$80</f>
        <v>5732.5457579999993</v>
      </c>
      <c r="I22" s="111">
        <f>[74]INV!$H$95</f>
        <v>5663.9540829999996</v>
      </c>
      <c r="J22" s="111">
        <f>[75]INV!$H$110</f>
        <v>5399.805617</v>
      </c>
      <c r="K22" s="525">
        <f>[76]INV!H125</f>
        <v>5669.8093799999997</v>
      </c>
      <c r="L22" s="525">
        <f>[77]INV!$H$141</f>
        <v>6211.9772190000003</v>
      </c>
      <c r="M22" s="525">
        <f>[78]INV!$H$155</f>
        <v>6743.3404600000003</v>
      </c>
      <c r="N22" s="525">
        <f>[79]INV!$H$169</f>
        <v>5582.442916</v>
      </c>
      <c r="O22" s="525">
        <f>[80]INV!$H$183</f>
        <v>5133.6714959999999</v>
      </c>
      <c r="P22" s="290">
        <f t="shared" si="13"/>
        <v>-448.77142000000003</v>
      </c>
      <c r="Q22" s="290">
        <f t="shared" si="14"/>
        <v>-1225.9216895318723</v>
      </c>
      <c r="R22" s="330">
        <f t="shared" si="15"/>
        <v>6783.341260977194</v>
      </c>
      <c r="S22" s="5"/>
    </row>
    <row r="23" spans="2:19" x14ac:dyDescent="0.75">
      <c r="B23" s="275" t="s">
        <v>117</v>
      </c>
      <c r="C23" s="110">
        <f>[65]Inventory!O25</f>
        <v>3541.026829649099</v>
      </c>
      <c r="D23" s="111">
        <f>[70]INV!$H$24</f>
        <v>4088.1580650635678</v>
      </c>
      <c r="E23" s="111">
        <f>[71]INV!$E$37</f>
        <v>3873.9959958978025</v>
      </c>
      <c r="F23" s="111">
        <f>[69]INV!H52</f>
        <v>3698.7973000262259</v>
      </c>
      <c r="G23" s="111">
        <f>[72]INV!$H$66</f>
        <v>3724.7889719258833</v>
      </c>
      <c r="H23" s="111">
        <f>[73]INV!$H$81</f>
        <v>3971.7691598228835</v>
      </c>
      <c r="I23" s="111">
        <f>[74]INV!$H$96</f>
        <v>3567.6826028380183</v>
      </c>
      <c r="J23" s="111">
        <f>[75]INV!$H$111</f>
        <v>4165.5585551261447</v>
      </c>
      <c r="K23" s="525">
        <f>[76]INV!H126</f>
        <v>4550.5147259424857</v>
      </c>
      <c r="L23" s="525">
        <f>[77]INV!$H$142</f>
        <v>2260.7425198691089</v>
      </c>
      <c r="M23" s="525">
        <f>[78]INV!$H$156</f>
        <v>2425.9539166131094</v>
      </c>
      <c r="N23" s="496">
        <f>[79]INV!$H$170</f>
        <v>4537.7210404666303</v>
      </c>
      <c r="O23" s="525">
        <f>[80]INV!$H$184</f>
        <v>1877.7165393893599</v>
      </c>
      <c r="P23" s="290">
        <f t="shared" si="13"/>
        <v>-2660.0045010772701</v>
      </c>
      <c r="Q23" s="290">
        <f t="shared" si="14"/>
        <v>-1663.3102902597391</v>
      </c>
      <c r="R23" s="330">
        <f t="shared" si="15"/>
        <v>4088.1580650635678</v>
      </c>
      <c r="S23" s="5"/>
    </row>
    <row r="24" spans="2:19" x14ac:dyDescent="0.75">
      <c r="B24" s="275" t="s">
        <v>118</v>
      </c>
      <c r="C24" s="493">
        <f>'[69]WS KONSOL'!$CY$149/1000000</f>
        <v>2125.3481689999999</v>
      </c>
      <c r="D24" s="111">
        <f>[70]INV!$H$25</f>
        <v>2368.465722408182</v>
      </c>
      <c r="E24" s="111">
        <f>[71]INV!$E$38</f>
        <v>2324.9029115973622</v>
      </c>
      <c r="F24" s="111">
        <f>[69]INV!H53</f>
        <v>2179.1577005703348</v>
      </c>
      <c r="G24" s="111">
        <f>[72]INV!$H$67</f>
        <v>2128.702499915134</v>
      </c>
      <c r="H24" s="111">
        <f>[73]INV!$H$82</f>
        <v>2287.2766440592782</v>
      </c>
      <c r="I24" s="111">
        <f>[74]INV!$H$97</f>
        <v>2023.9611665818018</v>
      </c>
      <c r="J24" s="111">
        <f>[75]INV!$H$112</f>
        <v>2504.0686473352821</v>
      </c>
      <c r="K24" s="525">
        <f>[76]INV!H127</f>
        <v>2095.4299085965431</v>
      </c>
      <c r="L24" s="525">
        <f>[77]INV!$H$143</f>
        <v>3069.7444851731198</v>
      </c>
      <c r="M24" s="525">
        <f>[78]INV!$H$157</f>
        <v>2889.4023837055997</v>
      </c>
      <c r="N24" s="525">
        <f>[79]INV!$H$171</f>
        <v>2565.5335956662857</v>
      </c>
      <c r="O24" s="525">
        <f>[80]INV!$H$185</f>
        <v>1995.8553875433583</v>
      </c>
      <c r="P24" s="290">
        <f t="shared" si="13"/>
        <v>-569.67820812292734</v>
      </c>
      <c r="Q24" s="290">
        <f t="shared" si="14"/>
        <v>-129.49278145664152</v>
      </c>
      <c r="R24" s="330">
        <f t="shared" si="15"/>
        <v>2368.465722408182</v>
      </c>
      <c r="S24" s="5"/>
    </row>
    <row r="25" spans="2:19" x14ac:dyDescent="0.75">
      <c r="B25" s="276" t="s">
        <v>119</v>
      </c>
      <c r="C25" s="493">
        <f>'[69]WS KONSOL'!$DM$149/1000000</f>
        <v>2504.8903350000001</v>
      </c>
      <c r="D25" s="111">
        <f>[70]INV!$H$26</f>
        <v>2668.9937743999999</v>
      </c>
      <c r="E25" s="111">
        <f>[71]INV!$E$39+[71]INV!$G$39</f>
        <v>2668.05407354</v>
      </c>
      <c r="F25" s="111">
        <f>[69]INV!H54</f>
        <v>2512.4005067000003</v>
      </c>
      <c r="G25" s="111">
        <f>[72]INV!$H$68</f>
        <v>2548.5012088700005</v>
      </c>
      <c r="H25" s="111">
        <f>[73]INV!$H$83</f>
        <v>2206.8179238000002</v>
      </c>
      <c r="I25" s="111">
        <f>[74]INV!$H$98</f>
        <v>2211.9003031800003</v>
      </c>
      <c r="J25" s="111">
        <f>[75]INV!$H$113</f>
        <v>2167.4458789999999</v>
      </c>
      <c r="K25" s="525">
        <f>[76]INV!H128</f>
        <v>2143.3138209999997</v>
      </c>
      <c r="L25" s="525">
        <f>[77]INV!$H$144</f>
        <v>2156.2880689999997</v>
      </c>
      <c r="M25" s="525">
        <f>[78]INV!$H$158</f>
        <v>2180.8091369999997</v>
      </c>
      <c r="N25" s="525">
        <f>[79]INV!$H$172</f>
        <v>1641.228104</v>
      </c>
      <c r="O25" s="525">
        <f>[80]INV!$H$186</f>
        <v>1582.5878619999999</v>
      </c>
      <c r="P25" s="290">
        <f t="shared" si="13"/>
        <v>-58.640242000000171</v>
      </c>
      <c r="Q25" s="290">
        <f t="shared" si="14"/>
        <v>-922.30247300000019</v>
      </c>
      <c r="R25" s="330">
        <f t="shared" si="15"/>
        <v>2668.9937743999999</v>
      </c>
      <c r="S25" s="5"/>
    </row>
    <row r="26" spans="2:19" ht="15.5" thickBot="1" x14ac:dyDescent="0.9">
      <c r="B26" s="278"/>
      <c r="C26" s="283"/>
      <c r="D26" s="284"/>
      <c r="E26" s="284"/>
      <c r="F26" s="284"/>
      <c r="G26" s="284"/>
      <c r="H26" s="284"/>
      <c r="I26" s="284"/>
      <c r="J26" s="284"/>
      <c r="K26" s="284"/>
      <c r="L26" s="284"/>
      <c r="M26" s="284"/>
      <c r="N26" s="284"/>
      <c r="O26" s="111"/>
      <c r="P26" s="290"/>
      <c r="Q26" s="290"/>
      <c r="R26" s="291"/>
      <c r="S26" s="5"/>
    </row>
    <row r="27" spans="2:19" ht="15.5" thickBot="1" x14ac:dyDescent="0.9">
      <c r="B27" s="282" t="s">
        <v>168</v>
      </c>
      <c r="C27" s="285">
        <f>SUM(C18:C25)</f>
        <v>54924.684875408406</v>
      </c>
      <c r="D27" s="286">
        <f t="shared" ref="D27:E27" si="16">SUM(D18:D26)</f>
        <v>55563.929793875461</v>
      </c>
      <c r="E27" s="286">
        <f t="shared" si="16"/>
        <v>44011.495033131352</v>
      </c>
      <c r="F27" s="286">
        <f t="shared" ref="F27:G27" si="17">SUM(F18:F26)</f>
        <v>42814.086676718165</v>
      </c>
      <c r="G27" s="286">
        <f t="shared" si="17"/>
        <v>42191.105193140014</v>
      </c>
      <c r="H27" s="286">
        <f t="shared" ref="H27:I27" si="18">SUM(H18:H26)</f>
        <v>44986.851627728131</v>
      </c>
      <c r="I27" s="286">
        <f t="shared" si="18"/>
        <v>42761.419651806791</v>
      </c>
      <c r="J27" s="286">
        <f t="shared" ref="J27:K27" si="19">SUM(J18:J26)</f>
        <v>44300.606060275408</v>
      </c>
      <c r="K27" s="286">
        <f t="shared" si="19"/>
        <v>47979.123014015058</v>
      </c>
      <c r="L27" s="286">
        <f t="shared" ref="L27:M27" si="20">SUM(L18:L26)</f>
        <v>47712.573996400599</v>
      </c>
      <c r="M27" s="286">
        <f t="shared" si="20"/>
        <v>44932.552516342083</v>
      </c>
      <c r="N27" s="286">
        <f t="shared" ref="N27:O27" si="21">SUM(N18:N26)</f>
        <v>47183.722161551639</v>
      </c>
      <c r="O27" s="286">
        <f t="shared" si="21"/>
        <v>33922.319197890982</v>
      </c>
      <c r="P27" s="383">
        <f>SUM(P18:P25)</f>
        <v>-13261.402963660646</v>
      </c>
      <c r="Q27" s="383">
        <f>SUM(Q18:Q25)</f>
        <v>-21002.365677517424</v>
      </c>
      <c r="R27" s="292">
        <f>AVERAGE(D27:D27)</f>
        <v>55563.929793875461</v>
      </c>
      <c r="S27" s="5"/>
    </row>
    <row r="28" spans="2:19" ht="15.5" thickBot="1" x14ac:dyDescent="0.9">
      <c r="B28" s="278" t="s">
        <v>171</v>
      </c>
      <c r="C28" s="287">
        <f>C27+C12</f>
        <v>99435.831147408404</v>
      </c>
      <c r="D28" s="288">
        <f>D27+D12</f>
        <v>105802.45884887545</v>
      </c>
      <c r="E28" s="288">
        <f t="shared" ref="E28:Q28" si="22">E27+E12</f>
        <v>95780.042298131346</v>
      </c>
      <c r="F28" s="288">
        <f t="shared" si="22"/>
        <v>93636.053385718173</v>
      </c>
      <c r="G28" s="288">
        <f t="shared" si="22"/>
        <v>92252.637066140014</v>
      </c>
      <c r="H28" s="288">
        <f t="shared" ref="H28:I28" si="23">H27+H12</f>
        <v>91152.971421728129</v>
      </c>
      <c r="I28" s="288">
        <f t="shared" si="23"/>
        <v>91385.617670806794</v>
      </c>
      <c r="J28" s="288">
        <f t="shared" ref="J28:K28" si="24">J27+J12</f>
        <v>93275.885467275395</v>
      </c>
      <c r="K28" s="288">
        <f t="shared" si="24"/>
        <v>98085.313097015052</v>
      </c>
      <c r="L28" s="288">
        <f t="shared" ref="L28:M28" si="25">L27+L12</f>
        <v>95117.125606400601</v>
      </c>
      <c r="M28" s="288">
        <f t="shared" si="25"/>
        <v>96006.751835342089</v>
      </c>
      <c r="N28" s="288">
        <f t="shared" ref="N28:O28" si="26">N27+N12</f>
        <v>101053.87312255164</v>
      </c>
      <c r="O28" s="288">
        <f t="shared" si="26"/>
        <v>88150.115606890977</v>
      </c>
      <c r="P28" s="288">
        <f t="shared" si="22"/>
        <v>-12903.757515660644</v>
      </c>
      <c r="Q28" s="288">
        <f t="shared" si="22"/>
        <v>-11285.715540517424</v>
      </c>
      <c r="R28" s="293" t="e">
        <f>R27+#REF!</f>
        <v>#REF!</v>
      </c>
    </row>
    <row r="29" spans="2:19" x14ac:dyDescent="0.75">
      <c r="C29" s="294">
        <f>'BS konsol'!D15-C28</f>
        <v>1.591601176187396E-6</v>
      </c>
      <c r="D29" s="294">
        <f>D28-'BS konsol'!E15</f>
        <v>-2.5700000260258093E-3</v>
      </c>
      <c r="E29" s="294">
        <f>E28-'BS konsol'!F15</f>
        <v>0</v>
      </c>
      <c r="F29" s="294">
        <f>F28-'BS konsol'!G15</f>
        <v>0</v>
      </c>
      <c r="G29" s="294">
        <f>G28-'BS konsol'!H15</f>
        <v>0</v>
      </c>
      <c r="H29" s="294">
        <f>H28-'BS konsol'!I15</f>
        <v>0</v>
      </c>
      <c r="I29" s="294">
        <f>I28-'BS konsol'!J15</f>
        <v>0</v>
      </c>
      <c r="J29" s="294">
        <f>J28-'BS konsol'!K15</f>
        <v>0</v>
      </c>
      <c r="K29" s="294">
        <f>K28-'BS konsol'!L15</f>
        <v>0</v>
      </c>
      <c r="L29" s="294">
        <f>L28-'BS konsol'!M15</f>
        <v>0</v>
      </c>
      <c r="M29" s="294">
        <f>M28-'BS konsol'!N15</f>
        <v>0</v>
      </c>
      <c r="N29" s="294">
        <f>N28-'BS konsol'!O15</f>
        <v>0</v>
      </c>
      <c r="O29" s="294">
        <f>O28-'BS konsol'!P15</f>
        <v>0</v>
      </c>
      <c r="P29" s="248">
        <f>O28-N28-P28</f>
        <v>-1.8189894035458565E-11</v>
      </c>
      <c r="Q29" s="248">
        <f>O28-C28-Q28</f>
        <v>0</v>
      </c>
      <c r="R29" s="294" t="s">
        <v>70</v>
      </c>
    </row>
    <row r="30" spans="2:19" x14ac:dyDescent="0.75">
      <c r="C30" s="3" t="s">
        <v>70</v>
      </c>
    </row>
  </sheetData>
  <pageMargins left="0.7" right="0.7" top="0.75" bottom="0.75" header="0.3" footer="0.3"/>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21"/>
  <sheetViews>
    <sheetView topLeftCell="A2" zoomScale="68" zoomScaleNormal="68" workbookViewId="0">
      <pane xSplit="2" ySplit="3" topLeftCell="C6" activePane="bottomRight" state="frozen"/>
      <selection activeCell="A2" sqref="A2"/>
      <selection pane="topRight" activeCell="C2" sqref="C2"/>
      <selection pane="bottomLeft" activeCell="A5" sqref="A5"/>
      <selection pane="bottomRight" activeCell="O20" sqref="O20"/>
    </sheetView>
  </sheetViews>
  <sheetFormatPr defaultRowHeight="14.75" x14ac:dyDescent="0.75"/>
  <cols>
    <col min="2" max="2" width="27.58984375" customWidth="1"/>
    <col min="3" max="15" width="10" customWidth="1"/>
    <col min="16" max="17" width="9.36328125" customWidth="1"/>
  </cols>
  <sheetData>
    <row r="2" spans="2:17" x14ac:dyDescent="0.75">
      <c r="B2" t="s">
        <v>184</v>
      </c>
    </row>
    <row r="3" spans="2:17" ht="15.5" thickBot="1" x14ac:dyDescent="0.9">
      <c r="B3" s="247" t="s">
        <v>160</v>
      </c>
    </row>
    <row r="4" spans="2:17" ht="30.25" thickBot="1" x14ac:dyDescent="0.9">
      <c r="B4" s="277"/>
      <c r="C4" s="334">
        <f>Inventory!C4</f>
        <v>45627</v>
      </c>
      <c r="D4" s="279">
        <f>Inventory!D4</f>
        <v>45658</v>
      </c>
      <c r="E4" s="279">
        <v>45713</v>
      </c>
      <c r="F4" s="279">
        <v>45741</v>
      </c>
      <c r="G4" s="279">
        <v>45772</v>
      </c>
      <c r="H4" s="279">
        <v>45802</v>
      </c>
      <c r="I4" s="279">
        <v>45833</v>
      </c>
      <c r="J4" s="279">
        <v>45863</v>
      </c>
      <c r="K4" s="279">
        <v>45894</v>
      </c>
      <c r="L4" s="279">
        <v>45925</v>
      </c>
      <c r="M4" s="279">
        <v>45955</v>
      </c>
      <c r="N4" s="279">
        <v>45986</v>
      </c>
      <c r="O4" s="279">
        <v>46016</v>
      </c>
      <c r="P4" s="311" t="str">
        <f>Inventory!P4</f>
        <v>Dec-Nov'25</v>
      </c>
      <c r="Q4" s="311" t="str">
        <f>Inventory!Q4</f>
        <v>Dec25-Dec24</v>
      </c>
    </row>
    <row r="5" spans="2:17" x14ac:dyDescent="0.75">
      <c r="B5" s="17" t="s">
        <v>181</v>
      </c>
      <c r="C5" s="305">
        <f>('[88]Perbandinan LK Audit - UnAudit'!$G$13+'[88]Perbandinan LK Audit - UnAudit'!$G$14)/1000000</f>
        <v>40704.848123999996</v>
      </c>
      <c r="D5" s="306">
        <f>BSsingle!E10+BSsingle!E11</f>
        <v>37595.198475999998</v>
      </c>
      <c r="E5" s="306">
        <f>BSsingle!F10+BSsingle!F11</f>
        <v>33148.216099999998</v>
      </c>
      <c r="F5" s="306">
        <f>BSsingle!G10+BSsingle!G11</f>
        <v>36377.815430000002</v>
      </c>
      <c r="G5" s="306">
        <f>BSsingle!H10+BSsingle!H11</f>
        <v>37556.537340000003</v>
      </c>
      <c r="H5" s="306">
        <f>BSsingle!I10+BSsingle!I11</f>
        <v>31646.270902</v>
      </c>
      <c r="I5" s="306">
        <f>BSsingle!J10+BSsingle!J11</f>
        <v>63597.563031999998</v>
      </c>
      <c r="J5" s="306">
        <f>BSsingle!K10+BSsingle!K11</f>
        <v>74277.539770000003</v>
      </c>
      <c r="K5" s="306">
        <f>BSsingle!L10+BSsingle!L11</f>
        <v>72621.241167999993</v>
      </c>
      <c r="L5" s="306">
        <f>BSsingle!M10+BSsingle!M11</f>
        <v>80408.031302000003</v>
      </c>
      <c r="M5" s="306">
        <f>BSsingle!N10+BSsingle!N11</f>
        <v>64598.903372000001</v>
      </c>
      <c r="N5" s="306">
        <f>BSsingle!O10+BSsingle!O11</f>
        <v>52364.211038000001</v>
      </c>
      <c r="O5" s="306">
        <f>BSsingle!P10+BSsingle!P11</f>
        <v>43047.660490999995</v>
      </c>
      <c r="P5" s="307">
        <f>O5-N5</f>
        <v>-9316.5505470000062</v>
      </c>
      <c r="Q5" s="307">
        <f>O5-C5</f>
        <v>2342.8123669999986</v>
      </c>
    </row>
    <row r="6" spans="2:17" x14ac:dyDescent="0.75">
      <c r="B6" s="16" t="s">
        <v>182</v>
      </c>
      <c r="C6" s="305">
        <f>C5-C7</f>
        <v>33646.055183999997</v>
      </c>
      <c r="D6" s="306">
        <f>'[70]Aging AR'!$I$8</f>
        <v>33777.71152836</v>
      </c>
      <c r="E6" s="306">
        <f t="shared" ref="E6:J6" si="0">E5-E7</f>
        <v>28276.849681</v>
      </c>
      <c r="F6" s="306">
        <f t="shared" si="0"/>
        <v>29377.897993000002</v>
      </c>
      <c r="G6" s="306">
        <f t="shared" si="0"/>
        <v>32695.491180000005</v>
      </c>
      <c r="H6" s="306">
        <f t="shared" si="0"/>
        <v>24942.930598999999</v>
      </c>
      <c r="I6" s="306">
        <f t="shared" si="0"/>
        <v>57321.544571999999</v>
      </c>
      <c r="J6" s="306">
        <f t="shared" si="0"/>
        <v>67933.837093000009</v>
      </c>
      <c r="K6" s="306">
        <f t="shared" ref="K6:L6" si="1">K5-K7</f>
        <v>66211.008403</v>
      </c>
      <c r="L6" s="306">
        <f t="shared" si="1"/>
        <v>73150.093829000005</v>
      </c>
      <c r="M6" s="306">
        <f t="shared" ref="M6:N6" si="2">M5-M7</f>
        <v>56241.090801999999</v>
      </c>
      <c r="N6" s="306">
        <f t="shared" si="2"/>
        <v>38849.173070999997</v>
      </c>
      <c r="O6" s="306">
        <f t="shared" ref="O6" si="3">O5-O7</f>
        <v>36651.709589999999</v>
      </c>
      <c r="P6" s="307">
        <f t="shared" ref="P6:P16" si="4">O6-N6</f>
        <v>-2197.4634809999989</v>
      </c>
      <c r="Q6" s="307">
        <f t="shared" ref="Q6:Q16" si="5">O6-C6</f>
        <v>3005.6544060000015</v>
      </c>
    </row>
    <row r="7" spans="2:17" x14ac:dyDescent="0.75">
      <c r="B7" s="16" t="s">
        <v>183</v>
      </c>
      <c r="C7" s="493">
        <f>('[88]Perbandinan LK Audit - UnAudit'!$G$13/1000000)-57</f>
        <v>7058.7929400000003</v>
      </c>
      <c r="D7" s="111">
        <f>D5-D6</f>
        <v>3817.4869476399981</v>
      </c>
      <c r="E7" s="111">
        <f>'[71]Aging AR'!$I$27</f>
        <v>4871.366419</v>
      </c>
      <c r="F7" s="111">
        <f>BSsingle!G10+76</f>
        <v>6999.9174370000001</v>
      </c>
      <c r="G7" s="111">
        <f>'[72]Aging AR'!$I$67</f>
        <v>4861.0461599999999</v>
      </c>
      <c r="H7" s="111">
        <f>BSsingle!I10+202.793</f>
        <v>6703.3403029999999</v>
      </c>
      <c r="I7" s="111">
        <f>BSsingle!J10+'BS konsol'!J11</f>
        <v>6276.0184599999993</v>
      </c>
      <c r="J7" s="111">
        <f>BSsingle!K10+'BS konsol'!K11</f>
        <v>6343.7026770000002</v>
      </c>
      <c r="K7" s="111">
        <f>BSsingle!L10+'BS konsol'!L11</f>
        <v>6410.2327649999997</v>
      </c>
      <c r="L7" s="111">
        <f>BSsingle!M10+'BS konsol'!M11</f>
        <v>7257.937473</v>
      </c>
      <c r="M7" s="111">
        <f>BSsingle!N10+'BS konsol'!N11</f>
        <v>8357.8125700000001</v>
      </c>
      <c r="N7" s="111">
        <f>BSsingle!O10+'BS konsol'!O11</f>
        <v>13515.037967</v>
      </c>
      <c r="O7" s="111">
        <f>BSsingle!P10+'BS konsol'!P11</f>
        <v>6395.9509010000002</v>
      </c>
      <c r="P7" s="307">
        <f t="shared" si="4"/>
        <v>-7119.087066</v>
      </c>
      <c r="Q7" s="307">
        <f t="shared" si="5"/>
        <v>-662.84203900000011</v>
      </c>
    </row>
    <row r="8" spans="2:17" x14ac:dyDescent="0.75">
      <c r="B8" s="17"/>
      <c r="C8" s="303"/>
      <c r="D8" s="304"/>
      <c r="E8" s="304"/>
      <c r="F8" s="304"/>
      <c r="G8" s="304"/>
      <c r="H8" s="304"/>
      <c r="I8" s="304"/>
      <c r="J8" s="304"/>
      <c r="K8" s="304"/>
      <c r="L8" s="304"/>
      <c r="M8" s="304"/>
      <c r="N8" s="304"/>
      <c r="O8" s="304"/>
      <c r="P8" s="307">
        <f t="shared" si="4"/>
        <v>0</v>
      </c>
      <c r="Q8" s="307">
        <f t="shared" si="5"/>
        <v>0</v>
      </c>
    </row>
    <row r="9" spans="2:17" x14ac:dyDescent="0.75">
      <c r="B9" s="275" t="s">
        <v>112</v>
      </c>
      <c r="C9" s="518">
        <f>[65]AR!O9</f>
        <v>7559.5102672499997</v>
      </c>
      <c r="D9" s="111">
        <f>'[70]Aging AR'!$I$9</f>
        <v>5566.7588302499998</v>
      </c>
      <c r="E9" s="111">
        <f>'[71]Aging AR'!$I$30</f>
        <v>31510.26329209</v>
      </c>
      <c r="F9" s="496">
        <f>'[69]Aging AR'!$I$50</f>
        <v>42245.613364320001</v>
      </c>
      <c r="G9" s="496">
        <f>'[72]Aging AR'!$I$70</f>
        <v>41762.314657999996</v>
      </c>
      <c r="H9" s="525">
        <f>'[73]Aging AR'!$I$88</f>
        <v>2102.7155479999997</v>
      </c>
      <c r="I9" s="525">
        <f>'[74]Aging AR'!$I$106</f>
        <v>1842.5652305200001</v>
      </c>
      <c r="J9" s="525">
        <f>'[75]Aging AR'!$I$125</f>
        <v>2109.4975099999997</v>
      </c>
      <c r="K9" s="525">
        <f>'[76]Aging AR'!$I$144</f>
        <v>2885.5493737699999</v>
      </c>
      <c r="L9" s="496">
        <f>'[77]Aging AR'!$I$164</f>
        <v>5524.4311030200006</v>
      </c>
      <c r="M9" s="496">
        <f>'[78]Aging AR'!$I$183</f>
        <v>5365.3303210000004</v>
      </c>
      <c r="N9" s="496">
        <f>'[79]Aging AR'!$I$204</f>
        <v>12083.506535926899</v>
      </c>
      <c r="O9" s="525">
        <f>'[80]Aging AR'!$I$227</f>
        <v>4478.8997649501498</v>
      </c>
      <c r="P9" s="307">
        <f t="shared" si="4"/>
        <v>-7604.6067709767494</v>
      </c>
      <c r="Q9" s="307">
        <f t="shared" si="5"/>
        <v>-3080.6105022998499</v>
      </c>
    </row>
    <row r="10" spans="2:17" x14ac:dyDescent="0.75">
      <c r="B10" s="275" t="s">
        <v>113</v>
      </c>
      <c r="C10" s="518">
        <f>'[69]WS KONSOL'!$AG$109/1000000</f>
        <v>5065.5961189999998</v>
      </c>
      <c r="D10" s="111">
        <f>'[70]Aging AR'!$I$10</f>
        <v>5764.7366229999998</v>
      </c>
      <c r="E10" s="111">
        <f>'[71]Aging AR'!$I$31</f>
        <v>5568.3336109999991</v>
      </c>
      <c r="F10" s="496">
        <f>'[69]Aging AR'!$I$51</f>
        <v>9171.1728000000003</v>
      </c>
      <c r="G10" s="496">
        <f>'[72]Aging AR'!$I$71</f>
        <v>7948.6133140000002</v>
      </c>
      <c r="H10" s="496">
        <f>'[73]Aging AR'!$I$89</f>
        <v>12140.866967</v>
      </c>
      <c r="I10" s="496">
        <f>'[74]Aging AR'!$I$107</f>
        <v>61543.458687999999</v>
      </c>
      <c r="J10" s="496">
        <f>'[75]Aging AR'!$I$126</f>
        <v>66243.027850999992</v>
      </c>
      <c r="K10" s="496">
        <f>'[76]Aging AR'!$I$145</f>
        <v>76866.417936000013</v>
      </c>
      <c r="L10" s="496">
        <f>'[77]Aging AR'!$I$165</f>
        <v>86799.303434999994</v>
      </c>
      <c r="M10" s="496">
        <f>'[78]Aging AR'!$I$185</f>
        <v>73202.441084000006</v>
      </c>
      <c r="N10" s="496">
        <f>'[79]Aging AR'!$I$206</f>
        <v>48932.565500518991</v>
      </c>
      <c r="O10" s="496">
        <f>'[80]Aging AR'!$I$229</f>
        <v>35888.012165499502</v>
      </c>
      <c r="P10" s="307">
        <f t="shared" si="4"/>
        <v>-13044.553335019489</v>
      </c>
      <c r="Q10" s="307">
        <f t="shared" si="5"/>
        <v>30822.4160464995</v>
      </c>
    </row>
    <row r="11" spans="2:17" x14ac:dyDescent="0.75">
      <c r="B11" s="275" t="s">
        <v>114</v>
      </c>
      <c r="C11" s="518">
        <f>[65]AR!O11</f>
        <v>2741.768857</v>
      </c>
      <c r="D11" s="111">
        <f>'[70]Aging AR'!$I$11</f>
        <v>2590.6298199999997</v>
      </c>
      <c r="E11" s="111">
        <f>'[71]Aging AR'!$I$32</f>
        <v>1873.2494349999999</v>
      </c>
      <c r="F11" s="111">
        <f>'[69]Aging AR'!$I$52</f>
        <v>802.39802199999997</v>
      </c>
      <c r="G11" s="496">
        <f>'[72]Aging AR'!$I$72</f>
        <v>2191.659701</v>
      </c>
      <c r="H11" s="525">
        <f>'[73]Aging AR'!$I$90</f>
        <v>2526.3076799999999</v>
      </c>
      <c r="I11" s="525">
        <f>'[74]Aging AR'!$I$108</f>
        <v>4060.7236470000003</v>
      </c>
      <c r="J11" s="525">
        <f>'[75]Aging AR'!$I$127</f>
        <v>3028.208607</v>
      </c>
      <c r="K11" s="525">
        <f>'[76]Aging AR'!$I$146</f>
        <v>1366.956263</v>
      </c>
      <c r="L11" s="525">
        <f>'[77]Aging AR'!$I$166</f>
        <v>1379.5969410000002</v>
      </c>
      <c r="M11" s="525">
        <f>'[78]Aging AR'!$I$187</f>
        <v>2439.844803</v>
      </c>
      <c r="N11" s="496">
        <f>'[79]Aging AR'!$I$208</f>
        <v>5459.5442039999998</v>
      </c>
      <c r="O11" s="525">
        <f>'[80]Aging AR'!$I$231</f>
        <v>1810.5607600000001</v>
      </c>
      <c r="P11" s="307">
        <f t="shared" si="4"/>
        <v>-3648.9834439999995</v>
      </c>
      <c r="Q11" s="307">
        <f t="shared" si="5"/>
        <v>-931.20809699999995</v>
      </c>
    </row>
    <row r="12" spans="2:17" x14ac:dyDescent="0.75">
      <c r="B12" s="275" t="s">
        <v>115</v>
      </c>
      <c r="C12" s="518">
        <f>[65]AR!O12</f>
        <v>724.075287</v>
      </c>
      <c r="D12" s="111">
        <f>'[70]Aging AR'!$I$13</f>
        <v>1840.97731365</v>
      </c>
      <c r="E12" s="111">
        <f>'[71]Aging AR'!$I$33</f>
        <v>1114.3330207700001</v>
      </c>
      <c r="F12" s="111">
        <f>'[69]Aging AR'!$I$53</f>
        <v>652.84200439999995</v>
      </c>
      <c r="G12" s="111">
        <f>'[72]Aging AR'!$I$73</f>
        <v>771.16505700000005</v>
      </c>
      <c r="H12" s="525">
        <f>'[73]Aging AR'!$I$91</f>
        <v>1042.7197803699999</v>
      </c>
      <c r="I12" s="525">
        <f>'[74]Aging AR'!$I$109</f>
        <v>1343.3570087000001</v>
      </c>
      <c r="J12" s="525">
        <f>'[75]Aging AR'!$I$128</f>
        <v>1705.029587</v>
      </c>
      <c r="K12" s="525">
        <f>'[76]Aging AR'!$I$147</f>
        <v>1302.8838759999999</v>
      </c>
      <c r="L12" s="525">
        <f>'[77]Aging AR'!$I$167</f>
        <v>974.85300100000006</v>
      </c>
      <c r="M12" s="525">
        <f>'[78]Aging AR'!$I$188</f>
        <v>1318.348792</v>
      </c>
      <c r="N12" s="496">
        <f>'[79]Aging AR'!$I$209</f>
        <v>2873.3430060000001</v>
      </c>
      <c r="O12" s="496">
        <f>'[80]Aging AR'!$I$232</f>
        <v>2120.8500469999999</v>
      </c>
      <c r="P12" s="307">
        <f t="shared" si="4"/>
        <v>-752.49295900000016</v>
      </c>
      <c r="Q12" s="307">
        <f t="shared" si="5"/>
        <v>1396.7747599999998</v>
      </c>
    </row>
    <row r="13" spans="2:17" x14ac:dyDescent="0.75">
      <c r="B13" s="275" t="s">
        <v>116</v>
      </c>
      <c r="C13" s="518">
        <f>[65]AR!O13</f>
        <v>1005.0366908648648</v>
      </c>
      <c r="D13" s="111">
        <f>'[70]Aging AR'!$I$14</f>
        <v>898.75214532432403</v>
      </c>
      <c r="E13" s="111">
        <f>'[71]Aging AR'!$I$34</f>
        <v>626.86148098198191</v>
      </c>
      <c r="F13" s="111">
        <f>'[69]Aging AR'!$I$54</f>
        <v>412.15054999999995</v>
      </c>
      <c r="G13" s="496">
        <f>'[72]Aging AR'!$I$74</f>
        <v>2122.9152945585597</v>
      </c>
      <c r="H13" s="525">
        <f>'[73]Aging AR'!$I$92</f>
        <v>718.22254684684697</v>
      </c>
      <c r="I13" s="525">
        <f>'[74]Aging AR'!$I$110</f>
        <v>677.94514716837807</v>
      </c>
      <c r="J13" s="525">
        <f>'[75]Aging AR'!$I$129</f>
        <v>1150.5890588406301</v>
      </c>
      <c r="K13" s="525">
        <f>'[76]Aging AR'!$I$148</f>
        <v>1435.49095060784</v>
      </c>
      <c r="L13" s="525">
        <f>'[77]Aging AR'!$I$168</f>
        <v>777.49954702905393</v>
      </c>
      <c r="M13" s="525">
        <f>'[78]Aging AR'!$I$189</f>
        <v>1160.61406589946</v>
      </c>
      <c r="N13" s="525">
        <f>'[79]Aging AR'!$I$210</f>
        <v>1304.5173993512201</v>
      </c>
      <c r="O13" s="496">
        <f>'[80]Aging AR'!$I$233</f>
        <v>6880.04757185167</v>
      </c>
      <c r="P13" s="307">
        <f t="shared" si="4"/>
        <v>5575.5301725004501</v>
      </c>
      <c r="Q13" s="307">
        <f t="shared" si="5"/>
        <v>5875.0108809868052</v>
      </c>
    </row>
    <row r="14" spans="2:17" x14ac:dyDescent="0.75">
      <c r="B14" s="275" t="s">
        <v>117</v>
      </c>
      <c r="C14" s="518">
        <f>'[69]WS KONSOL'!$CK$109/1000000</f>
        <v>3517.6626700000002</v>
      </c>
      <c r="D14" s="111">
        <f>'[70]Aging AR'!$I$15</f>
        <v>3591.4804921025279</v>
      </c>
      <c r="E14" s="111">
        <f>'[71]Aging AR'!$I$35</f>
        <v>2604.8375401025282</v>
      </c>
      <c r="F14" s="111">
        <f>'[69]Aging AR'!$I$55</f>
        <v>2342.2923471025279</v>
      </c>
      <c r="G14" s="111">
        <f>'[72]Aging AR'!$I$75</f>
        <v>2335.9337361025282</v>
      </c>
      <c r="H14" s="525">
        <f>'[73]Aging AR'!$I$93</f>
        <v>2485.7388400025279</v>
      </c>
      <c r="I14" s="525">
        <f>'[74]Aging AR'!$I$111</f>
        <v>2952.3673600025277</v>
      </c>
      <c r="J14" s="525">
        <f>'[75]Aging AR'!$I$130</f>
        <v>2665.8726930025282</v>
      </c>
      <c r="K14" s="525">
        <f>'[76]Aging AR'!$I$149</f>
        <v>3064.7269430025281</v>
      </c>
      <c r="L14" s="496">
        <f>'[77]Aging AR'!$I$169</f>
        <v>9109.852135079107</v>
      </c>
      <c r="M14" s="496">
        <f>'[78]Aging AR'!$I$190</f>
        <v>5956.2574900115387</v>
      </c>
      <c r="N14" s="496">
        <f>'[79]Aging AR'!$I$212</f>
        <v>3790.2014269070278</v>
      </c>
      <c r="O14" s="525">
        <f>'[80]Aging AR'!$I$235</f>
        <v>2591.9075366025281</v>
      </c>
      <c r="P14" s="307">
        <f t="shared" si="4"/>
        <v>-1198.2938903044997</v>
      </c>
      <c r="Q14" s="307">
        <f t="shared" si="5"/>
        <v>-925.75513339747204</v>
      </c>
    </row>
    <row r="15" spans="2:17" x14ac:dyDescent="0.75">
      <c r="B15" s="275" t="s">
        <v>118</v>
      </c>
      <c r="C15" s="518">
        <f>'[69]WS KONSOL'!$CY$109/1000000</f>
        <v>1500.0225190000001</v>
      </c>
      <c r="D15" s="111">
        <f>'[70]Aging AR'!$I$16</f>
        <v>1268.337</v>
      </c>
      <c r="E15" s="111">
        <f>'[71]Aging AR'!$I$36</f>
        <v>1760.1239258399999</v>
      </c>
      <c r="F15" s="111">
        <f>'[69]Aging AR'!$I$56</f>
        <v>1544.8567499999999</v>
      </c>
      <c r="G15" s="111">
        <f>'[72]Aging AR'!$I$76</f>
        <v>2036.59175</v>
      </c>
      <c r="H15" s="111">
        <f>'[73]Aging AR'!$I$94</f>
        <v>1979.05475</v>
      </c>
      <c r="I15" s="111">
        <f>'[74]Aging AR'!$I$112</f>
        <v>1860.66725</v>
      </c>
      <c r="J15" s="111">
        <f>'[75]Aging AR'!$I$131</f>
        <v>1744.2329999999999</v>
      </c>
      <c r="K15" s="111">
        <f>'[76]Aging AR'!$I$150</f>
        <v>2998.4010000000003</v>
      </c>
      <c r="L15" s="111">
        <f>'[77]Aging AR'!$I$170</f>
        <v>3082.2599949999999</v>
      </c>
      <c r="M15" s="111">
        <f>'[78]Aging AR'!$I$191</f>
        <v>2642.433801801802</v>
      </c>
      <c r="N15" s="496">
        <f>'[79]Aging AR'!$I$213</f>
        <v>5099.3400073226121</v>
      </c>
      <c r="O15" s="496">
        <f>'[80]Aging AR'!$I$236</f>
        <v>8427.2060796216247</v>
      </c>
      <c r="P15" s="307">
        <f t="shared" si="4"/>
        <v>3327.8660722990126</v>
      </c>
      <c r="Q15" s="307">
        <f t="shared" si="5"/>
        <v>6927.1835606216246</v>
      </c>
    </row>
    <row r="16" spans="2:17" x14ac:dyDescent="0.75">
      <c r="B16" s="276" t="s">
        <v>119</v>
      </c>
      <c r="C16" s="518">
        <f>'[69]WS KONSOL'!$DM$109/1000000</f>
        <v>329.64765999999997</v>
      </c>
      <c r="D16" s="111">
        <f>'[70]Aging AR'!$I$17</f>
        <v>636.51813535999997</v>
      </c>
      <c r="E16" s="111">
        <f>'[71]Aging AR'!$I$37</f>
        <v>143.61781536000001</v>
      </c>
      <c r="F16" s="494">
        <f>'[69]Aging AR'!$I$57</f>
        <v>51.536653000000015</v>
      </c>
      <c r="G16" s="494">
        <f>'[72]Aging AR'!$I$77</f>
        <v>372.72773536</v>
      </c>
      <c r="H16" s="494">
        <f>'[73]Aging AR'!$I$95</f>
        <v>581.94394299999999</v>
      </c>
      <c r="I16" s="494">
        <f>'[74]Aging AR'!$I$113</f>
        <v>593.11589300000003</v>
      </c>
      <c r="J16" s="494">
        <f>'[75]Aging AR'!$I$132</f>
        <v>733.42713900000001</v>
      </c>
      <c r="K16" s="494">
        <f>'[76]Aging AR'!$I$151</f>
        <v>725.89541300000008</v>
      </c>
      <c r="L16" s="494">
        <f>'[77]Aging AR'!$I$171</f>
        <v>73.82039300000001</v>
      </c>
      <c r="M16" s="494">
        <f>'[78]Aging AR'!$I$192</f>
        <v>86.181153000000009</v>
      </c>
      <c r="N16" s="494">
        <f>'[79]Aging AR'!$I$214</f>
        <v>159.65261299999997</v>
      </c>
      <c r="O16" s="494">
        <f>'[80]Aging AR'!$I$237</f>
        <v>35.304753000000005</v>
      </c>
      <c r="P16" s="307">
        <f t="shared" si="4"/>
        <v>-124.34785999999997</v>
      </c>
      <c r="Q16" s="307">
        <f t="shared" si="5"/>
        <v>-294.34290699999997</v>
      </c>
    </row>
    <row r="17" spans="2:17" ht="15.5" thickBot="1" x14ac:dyDescent="0.9">
      <c r="B17" s="278"/>
      <c r="C17" s="283"/>
      <c r="D17" s="284"/>
      <c r="E17" s="111"/>
      <c r="F17" s="111"/>
      <c r="G17" s="111"/>
      <c r="H17" s="111"/>
      <c r="I17" s="111"/>
      <c r="J17" s="111"/>
      <c r="K17" s="111"/>
      <c r="L17" s="111"/>
      <c r="M17" s="111"/>
      <c r="N17" s="111"/>
      <c r="O17" s="111"/>
      <c r="P17" s="307" t="s">
        <v>70</v>
      </c>
      <c r="Q17" s="307" t="s">
        <v>70</v>
      </c>
    </row>
    <row r="18" spans="2:17" ht="15.5" thickBot="1" x14ac:dyDescent="0.9">
      <c r="B18" s="282" t="s">
        <v>168</v>
      </c>
      <c r="C18" s="309">
        <f t="shared" ref="C18:Q18" si="6">SUM(C7:C16)</f>
        <v>29502.113010114863</v>
      </c>
      <c r="D18" s="286">
        <f t="shared" si="6"/>
        <v>25975.677307326849</v>
      </c>
      <c r="E18" s="286">
        <f t="shared" ref="E18:F18" si="7">SUM(E7:E16)</f>
        <v>50072.986540144506</v>
      </c>
      <c r="F18" s="286">
        <f t="shared" si="7"/>
        <v>64222.779927822528</v>
      </c>
      <c r="G18" s="286">
        <f t="shared" ref="G18:H18" si="8">SUM(G7:G16)</f>
        <v>64402.967406021082</v>
      </c>
      <c r="H18" s="286">
        <f t="shared" si="8"/>
        <v>30280.910358219367</v>
      </c>
      <c r="I18" s="286">
        <f t="shared" ref="I18:J18" si="9">SUM(I7:I16)</f>
        <v>81150.218684390886</v>
      </c>
      <c r="J18" s="286">
        <f t="shared" si="9"/>
        <v>85723.588122843139</v>
      </c>
      <c r="K18" s="286">
        <f t="shared" ref="K18:L18" si="10">SUM(K7:K16)</f>
        <v>97056.554520380378</v>
      </c>
      <c r="L18" s="286">
        <f t="shared" si="10"/>
        <v>114979.55402312816</v>
      </c>
      <c r="M18" s="286">
        <f t="shared" ref="M18:N18" si="11">SUM(M7:M16)</f>
        <v>100529.2640807128</v>
      </c>
      <c r="N18" s="286">
        <f t="shared" si="11"/>
        <v>93217.708660026736</v>
      </c>
      <c r="O18" s="286">
        <f t="shared" ref="O18" si="12">SUM(O7:O16)</f>
        <v>68628.739579525485</v>
      </c>
      <c r="P18" s="289">
        <f t="shared" ref="P18" si="13">SUM(P7:P16)</f>
        <v>-24588.969080501276</v>
      </c>
      <c r="Q18" s="289">
        <f t="shared" si="6"/>
        <v>39126.626569410611</v>
      </c>
    </row>
    <row r="19" spans="2:17" x14ac:dyDescent="0.75">
      <c r="C19" s="310">
        <f>C18-'BS konsol'!D10-'BS konsol'!D11</f>
        <v>-0.35001588513841853</v>
      </c>
      <c r="D19" s="294">
        <f>D18-'BS konsol'!E10-'BS konsol'!E11</f>
        <v>-1.6365134099761036E-2</v>
      </c>
      <c r="E19" s="294">
        <f>E18-'BS konsol'!F10-'BS konsol'!F11</f>
        <v>-1.634230662564562E-2</v>
      </c>
      <c r="F19" s="294">
        <f>F18-'BS konsol'!G10-'BS konsol'!G11</f>
        <v>0.46860699904709691</v>
      </c>
      <c r="G19" s="294">
        <f>G18-'BS konsol'!H10-'BS konsol'!H11</f>
        <v>1.2904646240485818E-7</v>
      </c>
      <c r="H19" s="294">
        <f>H18-'BS konsol'!I10-'BS konsol'!I11</f>
        <v>7.8509884546917874E-4</v>
      </c>
      <c r="I19" s="294">
        <f>I18-'BS konsol'!J10-'BS konsol'!J11</f>
        <v>-1.5771799792030805E-2</v>
      </c>
      <c r="J19" s="294">
        <f>J18-'BS konsol'!K10-'BS konsol'!K11</f>
        <v>-1.5787797272139414E-2</v>
      </c>
      <c r="K19" s="294">
        <f>K18-'BS konsol'!L10-'BS konsol'!L11</f>
        <v>-1.4695429083076306E-2</v>
      </c>
      <c r="L19" s="294">
        <f>L18-'BS konsol'!M10-'BS konsol'!M11</f>
        <v>-1.5736522579459233E-2</v>
      </c>
      <c r="M19" s="294">
        <f>M18-'BS konsol'!N10-'BS konsol'!N11</f>
        <v>-1.5725967794423923E-2</v>
      </c>
      <c r="N19" s="294">
        <f>N18-'BS konsol'!O10-'BS konsol'!O11</f>
        <v>-0.28003951367165314</v>
      </c>
      <c r="O19" s="294">
        <f>O18-'BS konsol'!P10-'BS konsol'!P11</f>
        <v>-9.3352262046764167E-5</v>
      </c>
      <c r="P19" s="248">
        <f>O18-N18-P18</f>
        <v>0</v>
      </c>
      <c r="Q19" s="248">
        <f>O18-C18-Q18</f>
        <v>0</v>
      </c>
    </row>
    <row r="20" spans="2:17" x14ac:dyDescent="0.75">
      <c r="C20" s="5" t="s">
        <v>70</v>
      </c>
      <c r="P20" s="5" t="s">
        <v>70</v>
      </c>
      <c r="Q20" s="5" t="s">
        <v>70</v>
      </c>
    </row>
    <row r="21" spans="2:17" x14ac:dyDescent="0.75">
      <c r="C21" s="5" t="s">
        <v>70</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PLsingle</vt:lpstr>
      <vt:lpstr>BSsingle</vt:lpstr>
      <vt:lpstr>CFsingle</vt:lpstr>
      <vt:lpstr>PL Konsol</vt:lpstr>
      <vt:lpstr>BS konsol</vt:lpstr>
      <vt:lpstr>CF Konsol</vt:lpstr>
      <vt:lpstr>Rekap</vt:lpstr>
      <vt:lpstr>Inventory</vt:lpstr>
      <vt:lpstr>AR</vt:lpstr>
      <vt:lpstr>Modal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Maudina</dc:creator>
  <cp:lastModifiedBy>Nurwulan</cp:lastModifiedBy>
  <cp:lastPrinted>2022-06-14T02:16:17Z</cp:lastPrinted>
  <dcterms:created xsi:type="dcterms:W3CDTF">2022-05-19T03:24:15Z</dcterms:created>
  <dcterms:modified xsi:type="dcterms:W3CDTF">2026-01-19T13:15:41Z</dcterms:modified>
</cp:coreProperties>
</file>